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ackup JFK\Jan\Documents\"/>
    </mc:Choice>
  </mc:AlternateContent>
  <xr:revisionPtr revIDLastSave="0" documentId="13_ncr:1_{DC7330AF-5A57-4EB1-9BB1-4E0582767BF3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Z25" i="1" l="1"/>
  <c r="Z26" i="1"/>
  <c r="Z27" i="1"/>
  <c r="W27" i="1" l="1"/>
  <c r="W26" i="1"/>
  <c r="W25" i="1"/>
  <c r="X27" i="1"/>
  <c r="X26" i="1"/>
  <c r="I26" i="1"/>
  <c r="J26" i="1"/>
  <c r="K26" i="1"/>
  <c r="L26" i="1"/>
  <c r="N26" i="1"/>
  <c r="O26" i="1" s="1"/>
  <c r="S26" i="1"/>
  <c r="T26" i="1"/>
  <c r="I27" i="1"/>
  <c r="J27" i="1" s="1"/>
  <c r="N27" i="1"/>
  <c r="O27" i="1"/>
  <c r="P27" i="1"/>
  <c r="Q27" i="1"/>
  <c r="S27" i="1"/>
  <c r="T27" i="1"/>
  <c r="U27" i="1" l="1"/>
  <c r="U26" i="1"/>
  <c r="L27" i="1"/>
  <c r="Q26" i="1"/>
  <c r="K27" i="1"/>
  <c r="P26" i="1"/>
  <c r="P3" i="1"/>
  <c r="O3" i="1"/>
  <c r="N3" i="1"/>
  <c r="X3" i="1"/>
  <c r="W8" i="1"/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3" i="1"/>
  <c r="O4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9" i="1"/>
  <c r="O9" i="1" s="1"/>
  <c r="N8" i="1"/>
  <c r="O8" i="1" s="1"/>
  <c r="N7" i="1"/>
  <c r="O7" i="1" s="1"/>
  <c r="N6" i="1"/>
  <c r="O6" i="1" s="1"/>
  <c r="N5" i="1"/>
  <c r="O5" i="1" s="1"/>
  <c r="N4" i="1"/>
  <c r="U25" i="1" l="1"/>
  <c r="T25" i="1"/>
  <c r="S25" i="1"/>
  <c r="H25" i="1"/>
  <c r="G25" i="1"/>
  <c r="I25" i="1" s="1"/>
  <c r="L25" i="1" l="1"/>
  <c r="K25" i="1"/>
  <c r="N25" i="1"/>
  <c r="W6" i="1"/>
  <c r="W7" i="1"/>
  <c r="U24" i="1"/>
  <c r="Z24" i="1" s="1"/>
  <c r="W11" i="1"/>
  <c r="W3" i="1"/>
  <c r="U3" i="1" s="1"/>
  <c r="Z3" i="1" s="1"/>
  <c r="W4" i="1"/>
  <c r="W5" i="1"/>
  <c r="W9" i="1"/>
  <c r="W10" i="1"/>
  <c r="W12" i="1"/>
  <c r="W13" i="1"/>
  <c r="W14" i="1"/>
  <c r="W15" i="1"/>
  <c r="W16" i="1"/>
  <c r="W22" i="1"/>
  <c r="W23" i="1"/>
  <c r="W24" i="1"/>
  <c r="W18" i="1"/>
  <c r="W19" i="1"/>
  <c r="W20" i="1"/>
  <c r="W21" i="1"/>
  <c r="W17" i="1"/>
  <c r="X11" i="1"/>
  <c r="U11" i="1" s="1"/>
  <c r="Z11" i="1" s="1"/>
  <c r="H22" i="1"/>
  <c r="S22" i="1" s="1"/>
  <c r="H23" i="1"/>
  <c r="S23" i="1" s="1"/>
  <c r="H24" i="1"/>
  <c r="S24" i="1" s="1"/>
  <c r="X1" i="1"/>
  <c r="H18" i="1"/>
  <c r="T18" i="1" s="1"/>
  <c r="H19" i="1"/>
  <c r="T19" i="1" s="1"/>
  <c r="H20" i="1"/>
  <c r="T20" i="1" s="1"/>
  <c r="H21" i="1"/>
  <c r="H17" i="1"/>
  <c r="T17" i="1" s="1"/>
  <c r="T21" i="1"/>
  <c r="G22" i="1"/>
  <c r="I22" i="1" s="1"/>
  <c r="G23" i="1"/>
  <c r="N23" i="1" s="1"/>
  <c r="G24" i="1"/>
  <c r="I24" i="1" s="1"/>
  <c r="G17" i="1"/>
  <c r="I17" i="1" s="1"/>
  <c r="H7" i="1"/>
  <c r="T7" i="1" s="1"/>
  <c r="H8" i="1"/>
  <c r="T8" i="1" s="1"/>
  <c r="H10" i="1"/>
  <c r="T10" i="1" s="1"/>
  <c r="G8" i="1"/>
  <c r="U22" i="1" l="1"/>
  <c r="Z22" i="1" s="1"/>
  <c r="U23" i="1"/>
  <c r="Z23" i="1" s="1"/>
  <c r="Q25" i="1"/>
  <c r="P25" i="1"/>
  <c r="X15" i="1"/>
  <c r="U15" i="1" s="1"/>
  <c r="Z15" i="1" s="1"/>
  <c r="X10" i="1"/>
  <c r="U10" i="1" s="1"/>
  <c r="Z10" i="1" s="1"/>
  <c r="X17" i="1"/>
  <c r="U17" i="1" s="1"/>
  <c r="Z17" i="1" s="1"/>
  <c r="X9" i="1"/>
  <c r="U9" i="1" s="1"/>
  <c r="Z9" i="1" s="1"/>
  <c r="X23" i="1"/>
  <c r="X7" i="1"/>
  <c r="U7" i="1" s="1"/>
  <c r="Z7" i="1" s="1"/>
  <c r="X22" i="1"/>
  <c r="X14" i="1"/>
  <c r="U14" i="1" s="1"/>
  <c r="Z14" i="1" s="1"/>
  <c r="X6" i="1"/>
  <c r="U6" i="1" s="1"/>
  <c r="Z6" i="1" s="1"/>
  <c r="X16" i="1"/>
  <c r="U16" i="1" s="1"/>
  <c r="Z16" i="1" s="1"/>
  <c r="X21" i="1"/>
  <c r="U21" i="1" s="1"/>
  <c r="Z21" i="1" s="1"/>
  <c r="X13" i="1"/>
  <c r="U13" i="1" s="1"/>
  <c r="Z13" i="1" s="1"/>
  <c r="X5" i="1"/>
  <c r="U5" i="1" s="1"/>
  <c r="Z5" i="1" s="1"/>
  <c r="X19" i="1"/>
  <c r="U19" i="1" s="1"/>
  <c r="Z19" i="1" s="1"/>
  <c r="X18" i="1"/>
  <c r="U18" i="1" s="1"/>
  <c r="Z18" i="1" s="1"/>
  <c r="X8" i="1"/>
  <c r="U8" i="1" s="1"/>
  <c r="Z8" i="1" s="1"/>
  <c r="X20" i="1"/>
  <c r="U20" i="1" s="1"/>
  <c r="Z20" i="1" s="1"/>
  <c r="X12" i="1"/>
  <c r="U12" i="1" s="1"/>
  <c r="Z12" i="1" s="1"/>
  <c r="X4" i="1"/>
  <c r="U4" i="1" s="1"/>
  <c r="Z4" i="1" s="1"/>
  <c r="T24" i="1"/>
  <c r="T23" i="1"/>
  <c r="T22" i="1"/>
  <c r="N22" i="1"/>
  <c r="P22" i="1" s="1"/>
  <c r="N17" i="1"/>
  <c r="P17" i="1" s="1"/>
  <c r="S17" i="1"/>
  <c r="I23" i="1"/>
  <c r="K23" i="1" s="1"/>
  <c r="N24" i="1"/>
  <c r="Q24" i="1" s="1"/>
  <c r="P23" i="1"/>
  <c r="Q23" i="1"/>
  <c r="K24" i="1"/>
  <c r="L24" i="1"/>
  <c r="L22" i="1"/>
  <c r="K22" i="1"/>
  <c r="L23" i="1"/>
  <c r="K17" i="1"/>
  <c r="L17" i="1"/>
  <c r="Q8" i="1"/>
  <c r="S8" i="1"/>
  <c r="I8" i="1"/>
  <c r="K8" i="1" s="1"/>
  <c r="P8" i="1"/>
  <c r="Q22" i="1" l="1"/>
  <c r="Q17" i="1"/>
  <c r="P24" i="1"/>
  <c r="L8" i="1"/>
  <c r="H14" i="1"/>
  <c r="T14" i="1" s="1"/>
  <c r="G14" i="1"/>
  <c r="S14" i="1" l="1"/>
  <c r="N14" i="1"/>
  <c r="I14" i="1"/>
  <c r="G20" i="1"/>
  <c r="G19" i="1"/>
  <c r="G10" i="1"/>
  <c r="G9" i="1"/>
  <c r="G7" i="1"/>
  <c r="G5" i="1"/>
  <c r="H9" i="1"/>
  <c r="T9" i="1" s="1"/>
  <c r="H5" i="1"/>
  <c r="T5" i="1" s="1"/>
  <c r="H3" i="1"/>
  <c r="G3" i="1"/>
  <c r="G18" i="1"/>
  <c r="T3" i="1" l="1"/>
  <c r="S3" i="1"/>
  <c r="I3" i="1"/>
  <c r="S9" i="1"/>
  <c r="S10" i="1"/>
  <c r="S19" i="1"/>
  <c r="S5" i="1"/>
  <c r="S7" i="1"/>
  <c r="S18" i="1"/>
  <c r="S20" i="1"/>
  <c r="P14" i="1"/>
  <c r="Q14" i="1"/>
  <c r="L14" i="1"/>
  <c r="K14" i="1"/>
  <c r="I5" i="1"/>
  <c r="I7" i="1"/>
  <c r="I10" i="1"/>
  <c r="N10" i="1"/>
  <c r="N19" i="1"/>
  <c r="I19" i="1"/>
  <c r="I20" i="1"/>
  <c r="N20" i="1"/>
  <c r="N18" i="1"/>
  <c r="I18" i="1"/>
  <c r="K18" i="1" s="1"/>
  <c r="I9" i="1"/>
  <c r="G16" i="1"/>
  <c r="H16" i="1"/>
  <c r="T16" i="1" s="1"/>
  <c r="H15" i="1"/>
  <c r="T15" i="1" s="1"/>
  <c r="G21" i="1"/>
  <c r="H6" i="1"/>
  <c r="T6" i="1" s="1"/>
  <c r="G15" i="1"/>
  <c r="G6" i="1"/>
  <c r="H13" i="1"/>
  <c r="T13" i="1" s="1"/>
  <c r="G13" i="1"/>
  <c r="H12" i="1"/>
  <c r="T12" i="1" s="1"/>
  <c r="H4" i="1"/>
  <c r="T4" i="1" s="1"/>
  <c r="G4" i="1"/>
  <c r="G12" i="1"/>
  <c r="H11" i="1"/>
  <c r="T11" i="1" s="1"/>
  <c r="G11" i="1"/>
  <c r="L3" i="1" l="1"/>
  <c r="K3" i="1"/>
  <c r="Q3" i="1"/>
  <c r="S11" i="1"/>
  <c r="S4" i="1"/>
  <c r="S6" i="1"/>
  <c r="S15" i="1"/>
  <c r="S12" i="1"/>
  <c r="S21" i="1"/>
  <c r="S13" i="1"/>
  <c r="S16" i="1"/>
  <c r="Q9" i="1"/>
  <c r="P9" i="1"/>
  <c r="P7" i="1"/>
  <c r="Q7" i="1"/>
  <c r="Q10" i="1"/>
  <c r="P10" i="1"/>
  <c r="Q18" i="1"/>
  <c r="P18" i="1"/>
  <c r="P20" i="1"/>
  <c r="Q20" i="1"/>
  <c r="N11" i="1"/>
  <c r="P5" i="1"/>
  <c r="Q5" i="1"/>
  <c r="P19" i="1"/>
  <c r="Q19" i="1"/>
  <c r="L18" i="1"/>
  <c r="L7" i="1"/>
  <c r="K7" i="1"/>
  <c r="K5" i="1"/>
  <c r="L5" i="1"/>
  <c r="K20" i="1"/>
  <c r="L20" i="1"/>
  <c r="K19" i="1"/>
  <c r="L19" i="1"/>
  <c r="L9" i="1"/>
  <c r="K9" i="1"/>
  <c r="L10" i="1"/>
  <c r="K10" i="1"/>
  <c r="I13" i="1"/>
  <c r="N13" i="1"/>
  <c r="I16" i="1"/>
  <c r="N16" i="1"/>
  <c r="I11" i="1"/>
  <c r="I6" i="1"/>
  <c r="I15" i="1"/>
  <c r="N15" i="1"/>
  <c r="I21" i="1"/>
  <c r="N21" i="1"/>
  <c r="N12" i="1"/>
  <c r="I12" i="1"/>
  <c r="I4" i="1"/>
  <c r="Q11" i="1" l="1"/>
  <c r="P11" i="1"/>
  <c r="Q12" i="1"/>
  <c r="P12" i="1"/>
  <c r="P21" i="1"/>
  <c r="Q21" i="1"/>
  <c r="P16" i="1"/>
  <c r="Q16" i="1"/>
  <c r="P15" i="1"/>
  <c r="Q15" i="1"/>
  <c r="P13" i="1"/>
  <c r="Q13" i="1"/>
  <c r="P4" i="1"/>
  <c r="Q4" i="1"/>
  <c r="Q6" i="1"/>
  <c r="P6" i="1"/>
  <c r="K15" i="1"/>
  <c r="L15" i="1"/>
  <c r="K13" i="1"/>
  <c r="L13" i="1"/>
  <c r="K4" i="1"/>
  <c r="L4" i="1"/>
  <c r="L6" i="1"/>
  <c r="K6" i="1"/>
  <c r="L12" i="1"/>
  <c r="K12" i="1"/>
  <c r="L11" i="1"/>
  <c r="K11" i="1"/>
  <c r="L21" i="1"/>
  <c r="K21" i="1"/>
  <c r="L16" i="1"/>
  <c r="K16" i="1"/>
</calcChain>
</file>

<file path=xl/sharedStrings.xml><?xml version="1.0" encoding="utf-8"?>
<sst xmlns="http://schemas.openxmlformats.org/spreadsheetml/2006/main" count="100" uniqueCount="55">
  <si>
    <t>Highest High</t>
  </si>
  <si>
    <t>Lowest Low</t>
  </si>
  <si>
    <t>Range</t>
  </si>
  <si>
    <t>Range in Pips</t>
  </si>
  <si>
    <t>SL Long</t>
  </si>
  <si>
    <t>SL Short</t>
  </si>
  <si>
    <t>TP in Pips</t>
  </si>
  <si>
    <t>SL in Pips</t>
  </si>
  <si>
    <t>AUDJPY</t>
  </si>
  <si>
    <t>CADJPY</t>
  </si>
  <si>
    <t>EURCAD</t>
  </si>
  <si>
    <t>EURJPY</t>
  </si>
  <si>
    <t>NZDJPY</t>
  </si>
  <si>
    <t>USDJPY</t>
  </si>
  <si>
    <t>USDCHF</t>
  </si>
  <si>
    <t>AUDUSD</t>
  </si>
  <si>
    <t>EURAUD</t>
  </si>
  <si>
    <t>EURGBP</t>
  </si>
  <si>
    <t>GBPCAD</t>
  </si>
  <si>
    <t>GBPSGD</t>
  </si>
  <si>
    <t>GBPUSD</t>
  </si>
  <si>
    <t>NZDUSD</t>
  </si>
  <si>
    <t>USDCAD</t>
  </si>
  <si>
    <t>GBPJPY</t>
  </si>
  <si>
    <t>TP1 Long</t>
  </si>
  <si>
    <t>TP 2 Long</t>
  </si>
  <si>
    <t>Long</t>
  </si>
  <si>
    <t>Short</t>
  </si>
  <si>
    <t>GBPAUD</t>
  </si>
  <si>
    <t>TP1 Short</t>
  </si>
  <si>
    <t>TP 2Short</t>
  </si>
  <si>
    <t>JPY</t>
  </si>
  <si>
    <t>USD</t>
  </si>
  <si>
    <t>GBP</t>
  </si>
  <si>
    <t>EUR</t>
  </si>
  <si>
    <t>Oil</t>
  </si>
  <si>
    <t>Gold</t>
  </si>
  <si>
    <t>Dow</t>
  </si>
  <si>
    <t>GBPNZD</t>
  </si>
  <si>
    <t>EURUSD</t>
  </si>
  <si>
    <t>Comm</t>
  </si>
  <si>
    <t>Index</t>
  </si>
  <si>
    <t>Risk</t>
  </si>
  <si>
    <t>Risk ccy</t>
  </si>
  <si>
    <t>CCY</t>
  </si>
  <si>
    <t>Account size in USD</t>
  </si>
  <si>
    <t>Test Loss</t>
  </si>
  <si>
    <t>EURNZD</t>
  </si>
  <si>
    <t>Risk in trade ccy (full lot)</t>
  </si>
  <si>
    <t>Lot size Risk adjusted</t>
  </si>
  <si>
    <t>Top 15</t>
  </si>
  <si>
    <t>GBPCHF</t>
  </si>
  <si>
    <t>Not tested</t>
  </si>
  <si>
    <t>CHFJPY</t>
  </si>
  <si>
    <t>Risk limit in acc ccy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</si>
</sst>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0.000"/>
  </numFmts>
  <fonts count="6" x14ac:knownFonts="1"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i/>
      <sz val="10"/>
      <name val="Arial"/>
      <family val="2"/>
    </font>
    <font>
      <sz val="11"/>
      <name val="Calibri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E0EFD4"/>
        <bgColor rgb="FFFFFBCC"/>
      </patternFill>
    </fill>
    <fill>
      <patternFill patternType="solid">
        <fgColor rgb="FFADC5E7"/>
        <bgColor rgb="FFC0C0C0"/>
      </patternFill>
    </fill>
    <fill>
      <patternFill patternType="solid">
        <fgColor rgb="FFFCD3C1"/>
        <bgColor rgb="FFE0EFD4"/>
      </patternFill>
    </fill>
    <fill>
      <patternFill patternType="solid">
        <fgColor rgb="FFFFFBCC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FFBCC"/>
      </patternFill>
    </fill>
    <fill>
      <patternFill patternType="solid">
        <fgColor theme="0" tint="-0.249977111117893"/>
        <bgColor rgb="FFE0EFD4"/>
      </patternFill>
    </fill>
    <fill>
      <patternFill patternType="solid">
        <fgColor theme="0" tint="-0.249977111117893"/>
        <bgColor rgb="FFFFFFFF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164" fontId="1" fillId="2" borderId="0" xfId="0" applyNumberFormat="1" applyFont="1" applyFill="1"/>
    <xf numFmtId="164" fontId="1" fillId="4" borderId="0" xfId="0" applyNumberFormat="1" applyFont="1" applyFill="1"/>
    <xf numFmtId="20" fontId="1" fillId="0" borderId="0" xfId="0" applyNumberFormat="1" applyFont="1"/>
    <xf numFmtId="0" fontId="2" fillId="0" borderId="0" xfId="1"/>
    <xf numFmtId="9" fontId="0" fillId="0" borderId="0" xfId="0" applyNumberFormat="1"/>
    <xf numFmtId="165" fontId="0" fillId="2" borderId="0" xfId="0" applyNumberFormat="1" applyFill="1"/>
    <xf numFmtId="164" fontId="0" fillId="4" borderId="0" xfId="0" applyNumberFormat="1" applyFont="1" applyFill="1"/>
    <xf numFmtId="1" fontId="0" fillId="5" borderId="0" xfId="0" applyNumberFormat="1" applyFill="1"/>
    <xf numFmtId="1" fontId="0" fillId="0" borderId="0" xfId="0" applyNumberFormat="1"/>
    <xf numFmtId="0" fontId="0" fillId="0" borderId="0" xfId="0" applyFill="1"/>
    <xf numFmtId="0" fontId="0" fillId="0" borderId="1" xfId="0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0" fillId="0" borderId="1" xfId="0" applyBorder="1" applyAlignment="1">
      <alignment wrapText="1"/>
    </xf>
    <xf numFmtId="0" fontId="0" fillId="0" borderId="2" xfId="0" applyFill="1" applyBorder="1" applyAlignment="1">
      <alignment horizontal="right" wrapText="1"/>
    </xf>
    <xf numFmtId="0" fontId="5" fillId="0" borderId="0" xfId="0" applyFont="1"/>
    <xf numFmtId="0" fontId="1" fillId="0" borderId="0" xfId="0" applyFont="1" applyAlignment="1">
      <alignment wrapText="1"/>
    </xf>
    <xf numFmtId="166" fontId="0" fillId="6" borderId="0" xfId="0" applyNumberFormat="1" applyFill="1"/>
    <xf numFmtId="0" fontId="0" fillId="7" borderId="0" xfId="0" applyFill="1"/>
    <xf numFmtId="0" fontId="1" fillId="7" borderId="0" xfId="0" applyFont="1" applyFill="1"/>
    <xf numFmtId="0" fontId="0" fillId="7" borderId="1" xfId="0" applyFill="1" applyBorder="1" applyAlignment="1">
      <alignment horizontal="right" wrapText="1"/>
    </xf>
    <xf numFmtId="165" fontId="0" fillId="8" borderId="0" xfId="0" applyNumberFormat="1" applyFill="1"/>
    <xf numFmtId="164" fontId="0" fillId="9" borderId="0" xfId="0" applyNumberFormat="1" applyFill="1"/>
    <xf numFmtId="164" fontId="0" fillId="9" borderId="0" xfId="0" applyNumberFormat="1" applyFont="1" applyFill="1"/>
    <xf numFmtId="1" fontId="0" fillId="10" borderId="0" xfId="0" applyNumberFormat="1" applyFill="1"/>
    <xf numFmtId="1" fontId="0" fillId="7" borderId="0" xfId="0" applyNumberFormat="1" applyFill="1"/>
    <xf numFmtId="166" fontId="0" fillId="7" borderId="0" xfId="0" applyNumberFormat="1" applyFill="1"/>
    <xf numFmtId="0" fontId="0" fillId="7" borderId="1" xfId="0" applyFill="1" applyBorder="1" applyAlignment="1">
      <alignment wrapText="1"/>
    </xf>
    <xf numFmtId="0" fontId="4" fillId="7" borderId="1" xfId="0" applyFont="1" applyFill="1" applyBorder="1" applyAlignment="1">
      <alignment horizontal="right" wrapText="1"/>
    </xf>
    <xf numFmtId="0" fontId="3" fillId="7" borderId="1" xfId="0" applyFont="1" applyFill="1" applyBorder="1" applyAlignment="1">
      <alignment horizontal="right" wrapText="1"/>
    </xf>
    <xf numFmtId="0" fontId="5" fillId="7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FFF99"/>
      <rgbColor rgb="FFADC5E7"/>
      <rgbColor rgb="FFFF99CC"/>
      <rgbColor rgb="FFCC99FF"/>
      <rgbColor rgb="FFFCD3C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0"/>
  <sheetViews>
    <sheetView tabSelected="1" zoomScaleNormal="100" workbookViewId="0">
      <pane xSplit="4" ySplit="2" topLeftCell="E3" activePane="bottomRight" state="frozen"/>
      <selection pane="topRight" activeCell="D1" sqref="D1"/>
      <selection pane="bottomLeft" activeCell="A3" sqref="A3"/>
      <selection pane="bottomRight" activeCell="X30" sqref="X30"/>
    </sheetView>
  </sheetViews>
  <sheetFormatPr defaultRowHeight="12.75" x14ac:dyDescent="0.2"/>
  <cols>
    <col min="3" max="3" width="5.85546875" customWidth="1"/>
    <col min="4" max="4" width="10.5703125" style="1" customWidth="1"/>
    <col min="5" max="5" width="11.85546875" customWidth="1"/>
    <col min="6" max="6" width="12.7109375" customWidth="1"/>
    <col min="7" max="7" width="8" customWidth="1"/>
    <col min="8" max="8" width="13.7109375" customWidth="1"/>
    <col min="9" max="9" width="11.140625" style="2" customWidth="1"/>
    <col min="10" max="10" width="10.5703125" style="3" bestFit="1" customWidth="1"/>
    <col min="11" max="12" width="10.5703125" style="4" bestFit="1" customWidth="1"/>
    <col min="13" max="13" width="3.140625" customWidth="1"/>
    <col min="14" max="15" width="11.42578125" style="2" customWidth="1"/>
    <col min="16" max="16" width="11.5703125" style="4" bestFit="1" customWidth="1"/>
    <col min="17" max="17" width="11.5703125" style="3" bestFit="1" customWidth="1"/>
    <col min="18" max="18" width="3.42578125" customWidth="1"/>
    <col min="19" max="20" width="11.5703125"/>
    <col min="21" max="21" width="12.140625" customWidth="1"/>
    <col min="22" max="22" width="11.5703125"/>
    <col min="23" max="23" width="13" customWidth="1"/>
    <col min="24" max="24" width="11.5703125"/>
    <col min="25" max="25" width="3.42578125" customWidth="1"/>
    <col min="26" max="1029" width="11.5703125"/>
  </cols>
  <sheetData>
    <row r="1" spans="1:26" x14ac:dyDescent="0.2">
      <c r="I1" s="9">
        <v>0.15</v>
      </c>
      <c r="J1" s="9">
        <v>-0.5</v>
      </c>
      <c r="K1" s="9">
        <v>0.5</v>
      </c>
      <c r="L1" s="9">
        <v>1</v>
      </c>
      <c r="N1"/>
      <c r="O1"/>
      <c r="P1"/>
      <c r="Q1" s="20" t="s">
        <v>45</v>
      </c>
      <c r="R1" s="20"/>
      <c r="S1" s="20"/>
      <c r="T1">
        <v>1250</v>
      </c>
      <c r="V1" t="s">
        <v>42</v>
      </c>
      <c r="W1" s="9">
        <v>0.02</v>
      </c>
      <c r="X1">
        <f>+T1*W1</f>
        <v>25</v>
      </c>
    </row>
    <row r="2" spans="1:26" s="1" customFormat="1" ht="39" thickBot="1" x14ac:dyDescent="0.25">
      <c r="A2" s="1" t="s">
        <v>50</v>
      </c>
      <c r="D2" s="1" t="s">
        <v>44</v>
      </c>
      <c r="E2" s="1" t="s">
        <v>1</v>
      </c>
      <c r="F2" s="1" t="s">
        <v>0</v>
      </c>
      <c r="G2" s="1" t="s">
        <v>2</v>
      </c>
      <c r="H2" s="1" t="s">
        <v>3</v>
      </c>
      <c r="I2" s="5" t="s">
        <v>26</v>
      </c>
      <c r="J2" s="5" t="s">
        <v>4</v>
      </c>
      <c r="K2" s="5" t="s">
        <v>24</v>
      </c>
      <c r="L2" s="5" t="s">
        <v>25</v>
      </c>
      <c r="N2" s="6" t="s">
        <v>27</v>
      </c>
      <c r="O2" s="6" t="s">
        <v>5</v>
      </c>
      <c r="P2" s="6" t="s">
        <v>29</v>
      </c>
      <c r="Q2" s="6" t="s">
        <v>30</v>
      </c>
      <c r="S2" s="1" t="s">
        <v>6</v>
      </c>
      <c r="T2" s="1" t="s">
        <v>7</v>
      </c>
      <c r="U2" s="21" t="s">
        <v>49</v>
      </c>
      <c r="V2" s="7" t="s">
        <v>43</v>
      </c>
      <c r="W2" s="21" t="s">
        <v>48</v>
      </c>
      <c r="X2" s="21" t="s">
        <v>54</v>
      </c>
      <c r="Z2" s="1" t="s">
        <v>46</v>
      </c>
    </row>
    <row r="3" spans="1:26" s="23" customFormat="1" ht="13.5" thickBot="1" x14ac:dyDescent="0.25">
      <c r="B3" s="23" t="s">
        <v>34</v>
      </c>
      <c r="C3" s="23">
        <v>1</v>
      </c>
      <c r="D3" s="24" t="s">
        <v>16</v>
      </c>
      <c r="E3" s="25">
        <v>1.7731600000000001</v>
      </c>
      <c r="F3" s="34">
        <v>1.8129299999999999</v>
      </c>
      <c r="G3" s="23">
        <f t="shared" ref="G3:G25" si="0">(F3-E3)</f>
        <v>3.9769999999999861E-2</v>
      </c>
      <c r="H3" s="23">
        <f t="shared" ref="H3:H10" si="1">(F3-E3)*10000</f>
        <v>397.69999999999862</v>
      </c>
      <c r="I3" s="26">
        <f t="shared" ref="I3:I25" si="2">F3+(G3*$I$1)</f>
        <v>1.8188955</v>
      </c>
      <c r="J3" s="26">
        <f>I3+(G3*($J$1-$I$1))</f>
        <v>1.793045</v>
      </c>
      <c r="K3" s="26">
        <f t="shared" ref="K3:K25" si="3">I3+G3*$K$1</f>
        <v>1.8387804999999999</v>
      </c>
      <c r="L3" s="26">
        <f t="shared" ref="L3:L25" si="4">+I3+G3*$L$1</f>
        <v>1.8586654999999999</v>
      </c>
      <c r="N3" s="27">
        <f>E3-(G3*$I$1)</f>
        <v>1.7671945</v>
      </c>
      <c r="O3" s="28">
        <f>N3-(G3*($J$1-$I$1))</f>
        <v>1.793045</v>
      </c>
      <c r="P3" s="28">
        <f>+N3-G3*$K$1</f>
        <v>1.7473095000000001</v>
      </c>
      <c r="Q3" s="27">
        <f t="shared" ref="Q3:Q25" si="5">N3-(G3*$L$1)</f>
        <v>1.7274245000000001</v>
      </c>
      <c r="S3" s="29">
        <f t="shared" ref="S3:S24" si="6">H3*$K$1</f>
        <v>198.84999999999931</v>
      </c>
      <c r="T3" s="30">
        <f t="shared" ref="T3:T24" si="7">H3*($J$1-$I$1)</f>
        <v>-258.50499999999914</v>
      </c>
      <c r="U3" s="31">
        <f>X3/-W3/AVERAGE($E$17:$F$17)</f>
        <v>8.7723927706607283E-3</v>
      </c>
      <c r="V3" s="32" t="s">
        <v>34</v>
      </c>
      <c r="W3" s="25">
        <f>+G3*100000*($J$1-$I$1)</f>
        <v>-2585.0499999999911</v>
      </c>
      <c r="X3" s="23">
        <f>$X$1</f>
        <v>25</v>
      </c>
      <c r="Z3" s="23">
        <f>G3*100000*U3*SUM(-$I$1,$J$1)*AVERAGE($E$17:$F$17)</f>
        <v>-25</v>
      </c>
    </row>
    <row r="4" spans="1:26" ht="13.5" thickBot="1" x14ac:dyDescent="0.25">
      <c r="A4">
        <v>13</v>
      </c>
      <c r="B4" t="s">
        <v>34</v>
      </c>
      <c r="C4">
        <v>2</v>
      </c>
      <c r="D4" s="1" t="s">
        <v>10</v>
      </c>
      <c r="E4" s="15">
        <v>1.5442899999999999</v>
      </c>
      <c r="F4" s="15">
        <v>1.5711200000000001</v>
      </c>
      <c r="G4">
        <f t="shared" si="0"/>
        <v>2.6830000000000132E-2</v>
      </c>
      <c r="H4">
        <f t="shared" si="1"/>
        <v>268.30000000000132</v>
      </c>
      <c r="I4" s="10">
        <f t="shared" si="2"/>
        <v>1.5751445000000002</v>
      </c>
      <c r="J4" s="10">
        <f t="shared" ref="J4:J25" si="8">I4+(G4*($J$1-$I$1))</f>
        <v>1.5577050000000001</v>
      </c>
      <c r="K4" s="10">
        <f t="shared" si="3"/>
        <v>1.5885595000000001</v>
      </c>
      <c r="L4" s="10">
        <f t="shared" si="4"/>
        <v>1.6019745000000003</v>
      </c>
      <c r="N4" s="4">
        <f>E4-(G4*$I$1)</f>
        <v>1.5402654999999998</v>
      </c>
      <c r="O4" s="11">
        <f t="shared" ref="O4:O25" si="9">N4-(G4*($J$1-$I$1))</f>
        <v>1.5577049999999999</v>
      </c>
      <c r="P4" s="11">
        <f>+N4-G4*$K$1</f>
        <v>1.5268504999999997</v>
      </c>
      <c r="Q4" s="4">
        <f t="shared" si="5"/>
        <v>1.5134354999999997</v>
      </c>
      <c r="S4" s="12">
        <f t="shared" si="6"/>
        <v>134.15000000000066</v>
      </c>
      <c r="T4" s="13">
        <f t="shared" si="7"/>
        <v>-174.39500000000086</v>
      </c>
      <c r="U4" s="22">
        <f>X4/-W4/AVERAGE($E$17:$F$17)</f>
        <v>1.3003282165082898E-2</v>
      </c>
      <c r="V4" s="18" t="s">
        <v>34</v>
      </c>
      <c r="W4" s="15">
        <f>+G4*100000*($J$1-$I$1)</f>
        <v>-1743.9500000000087</v>
      </c>
      <c r="X4">
        <f>$X$1</f>
        <v>25</v>
      </c>
      <c r="Z4">
        <f t="shared" ref="Z4:Z5" si="10">G4*100000*U4*SUM(-$I$1,$J$1)*AVERAGE($E$17:$F$17)</f>
        <v>-25</v>
      </c>
    </row>
    <row r="5" spans="1:26" ht="13.5" thickBot="1" x14ac:dyDescent="0.25">
      <c r="A5">
        <v>12</v>
      </c>
      <c r="B5" t="s">
        <v>34</v>
      </c>
      <c r="C5">
        <v>3</v>
      </c>
      <c r="D5" s="1" t="s">
        <v>17</v>
      </c>
      <c r="E5" s="15">
        <v>0.88117999999999996</v>
      </c>
      <c r="F5" s="15">
        <v>0.89873000000000003</v>
      </c>
      <c r="G5">
        <f t="shared" si="0"/>
        <v>1.7550000000000066E-2</v>
      </c>
      <c r="H5">
        <f t="shared" si="1"/>
        <v>175.50000000000065</v>
      </c>
      <c r="I5" s="10">
        <f t="shared" si="2"/>
        <v>0.90136250000000007</v>
      </c>
      <c r="J5" s="10">
        <f t="shared" si="8"/>
        <v>0.88995500000000005</v>
      </c>
      <c r="K5" s="10">
        <f t="shared" si="3"/>
        <v>0.91013750000000004</v>
      </c>
      <c r="L5" s="10">
        <f t="shared" si="4"/>
        <v>0.91891250000000013</v>
      </c>
      <c r="N5" s="4">
        <f>E5-(G5*$I$1)</f>
        <v>0.87854749999999993</v>
      </c>
      <c r="O5" s="11">
        <f t="shared" si="9"/>
        <v>0.88995499999999994</v>
      </c>
      <c r="P5" s="11">
        <f>+N5-G5*$K$1</f>
        <v>0.86977249999999984</v>
      </c>
      <c r="Q5" s="4">
        <f t="shared" si="5"/>
        <v>0.86099749999999986</v>
      </c>
      <c r="S5" s="12">
        <f t="shared" si="6"/>
        <v>87.750000000000327</v>
      </c>
      <c r="T5" s="13">
        <f t="shared" si="7"/>
        <v>-114.07500000000043</v>
      </c>
      <c r="U5" s="22">
        <f>X5/-W5/AVERAGE($E$17:$F$17)</f>
        <v>1.9879091765764936E-2</v>
      </c>
      <c r="V5" s="18" t="s">
        <v>34</v>
      </c>
      <c r="W5" s="15">
        <f>+G5*100000*($J$1-$I$1)</f>
        <v>-1140.7500000000043</v>
      </c>
      <c r="X5">
        <f>$X$1</f>
        <v>25</v>
      </c>
      <c r="Z5">
        <f t="shared" si="10"/>
        <v>-25.000000000000004</v>
      </c>
    </row>
    <row r="6" spans="1:26" ht="13.5" thickBot="1" x14ac:dyDescent="0.25">
      <c r="A6" s="35">
        <v>9</v>
      </c>
      <c r="B6" s="23" t="s">
        <v>33</v>
      </c>
      <c r="C6" s="23">
        <v>4</v>
      </c>
      <c r="D6" s="24" t="s">
        <v>28</v>
      </c>
      <c r="E6" s="25">
        <v>1.98637</v>
      </c>
      <c r="F6" s="25">
        <v>2.0369899999999999</v>
      </c>
      <c r="G6" s="23">
        <f t="shared" si="0"/>
        <v>5.0619999999999887E-2</v>
      </c>
      <c r="H6" s="23">
        <f t="shared" si="1"/>
        <v>506.19999999999885</v>
      </c>
      <c r="I6" s="26">
        <f t="shared" si="2"/>
        <v>2.0445829999999998</v>
      </c>
      <c r="J6" s="26">
        <f t="shared" si="8"/>
        <v>2.0116799999999997</v>
      </c>
      <c r="K6" s="26">
        <f t="shared" si="3"/>
        <v>2.0698929999999995</v>
      </c>
      <c r="L6" s="26">
        <f t="shared" si="4"/>
        <v>2.0952029999999997</v>
      </c>
      <c r="M6" s="23"/>
      <c r="N6" s="27">
        <f>E6-(G6*$I$1)</f>
        <v>1.978777</v>
      </c>
      <c r="O6" s="28">
        <f t="shared" si="9"/>
        <v>2.0116800000000001</v>
      </c>
      <c r="P6" s="28">
        <f>+N6-G6*$K$1</f>
        <v>1.9534670000000001</v>
      </c>
      <c r="Q6" s="27">
        <f t="shared" si="5"/>
        <v>1.9281570000000001</v>
      </c>
      <c r="R6" s="23"/>
      <c r="S6" s="29">
        <f t="shared" si="6"/>
        <v>253.09999999999943</v>
      </c>
      <c r="T6" s="30">
        <f t="shared" si="7"/>
        <v>-329.02999999999929</v>
      </c>
      <c r="U6" s="31">
        <f>X6/-W6/AVERAGE($E$10:$F$10)</f>
        <v>6.1490394644544985E-3</v>
      </c>
      <c r="V6" s="32" t="s">
        <v>33</v>
      </c>
      <c r="W6" s="25">
        <f>+G6*100000*($J$1-$I$1)</f>
        <v>-3290.2999999999929</v>
      </c>
      <c r="X6" s="23">
        <f>$X$1</f>
        <v>25</v>
      </c>
      <c r="Y6" s="23"/>
      <c r="Z6" s="23">
        <f>G6*100000*U6*SUM(-$I$1,$J$1)*AVERAGE($E$10:$F$10)</f>
        <v>-25.000000000000004</v>
      </c>
    </row>
    <row r="7" spans="1:26" ht="13.5" thickBot="1" x14ac:dyDescent="0.25">
      <c r="A7">
        <v>1</v>
      </c>
      <c r="B7" t="s">
        <v>33</v>
      </c>
      <c r="C7">
        <v>5</v>
      </c>
      <c r="D7" s="1" t="s">
        <v>18</v>
      </c>
      <c r="E7" s="15">
        <v>1.73445</v>
      </c>
      <c r="F7" s="15">
        <v>1.7769200000000001</v>
      </c>
      <c r="G7">
        <f t="shared" si="0"/>
        <v>4.2470000000000008E-2</v>
      </c>
      <c r="H7" s="14">
        <f t="shared" si="1"/>
        <v>424.7000000000001</v>
      </c>
      <c r="I7" s="10">
        <f t="shared" si="2"/>
        <v>1.7832905000000001</v>
      </c>
      <c r="J7" s="10">
        <f t="shared" si="8"/>
        <v>1.7556850000000002</v>
      </c>
      <c r="K7" s="10">
        <f t="shared" si="3"/>
        <v>1.8045255</v>
      </c>
      <c r="L7" s="10">
        <f t="shared" si="4"/>
        <v>1.8257605000000001</v>
      </c>
      <c r="N7" s="4">
        <f>E7-(G7*$I$1)</f>
        <v>1.7280795</v>
      </c>
      <c r="O7" s="11">
        <f t="shared" si="9"/>
        <v>1.7556849999999999</v>
      </c>
      <c r="P7" s="11">
        <f>+N7-G7*$K$1</f>
        <v>1.7068444999999999</v>
      </c>
      <c r="Q7" s="4">
        <f t="shared" si="5"/>
        <v>1.6856095</v>
      </c>
      <c r="S7" s="12">
        <f t="shared" si="6"/>
        <v>212.35000000000005</v>
      </c>
      <c r="T7" s="13">
        <f t="shared" si="7"/>
        <v>-276.05500000000006</v>
      </c>
      <c r="U7" s="22">
        <f>X7/-W7/AVERAGE($E$10:$F$10)</f>
        <v>7.3290411511816806E-3</v>
      </c>
      <c r="V7" s="18" t="s">
        <v>33</v>
      </c>
      <c r="W7" s="15">
        <f>+G7*100000*($J$1-$I$1)</f>
        <v>-2760.5500000000006</v>
      </c>
      <c r="X7">
        <f>$X$1</f>
        <v>25</v>
      </c>
      <c r="Z7">
        <f>G7*100000*U7*SUM(-$I$1,$J$1)*AVERAGE($E$10:$F$10)</f>
        <v>-25.000000000000004</v>
      </c>
    </row>
    <row r="8" spans="1:26" s="23" customFormat="1" ht="13.5" thickBot="1" x14ac:dyDescent="0.25">
      <c r="B8" s="23" t="s">
        <v>33</v>
      </c>
      <c r="C8" s="23">
        <v>6</v>
      </c>
      <c r="D8" s="24" t="s">
        <v>38</v>
      </c>
      <c r="E8" s="25">
        <v>2.0438999999999998</v>
      </c>
      <c r="F8" s="25">
        <v>2.0958600000000001</v>
      </c>
      <c r="G8" s="23">
        <f t="shared" si="0"/>
        <v>5.1960000000000228E-2</v>
      </c>
      <c r="H8" s="23">
        <f t="shared" si="1"/>
        <v>519.6000000000023</v>
      </c>
      <c r="I8" s="26">
        <f t="shared" si="2"/>
        <v>2.1036540000000001</v>
      </c>
      <c r="J8" s="26">
        <f t="shared" si="8"/>
        <v>2.0698799999999999</v>
      </c>
      <c r="K8" s="26">
        <f t="shared" si="3"/>
        <v>2.1296340000000002</v>
      </c>
      <c r="L8" s="26">
        <f t="shared" si="4"/>
        <v>2.1556140000000004</v>
      </c>
      <c r="N8" s="27">
        <f>E8-(G8*$I$1)</f>
        <v>2.0361059999999997</v>
      </c>
      <c r="O8" s="28">
        <f t="shared" si="9"/>
        <v>2.0698799999999999</v>
      </c>
      <c r="P8" s="28">
        <f>+N8-G8*$K$1</f>
        <v>2.0101259999999996</v>
      </c>
      <c r="Q8" s="27">
        <f t="shared" si="5"/>
        <v>1.9841459999999995</v>
      </c>
      <c r="S8" s="29">
        <f t="shared" si="6"/>
        <v>259.80000000000115</v>
      </c>
      <c r="T8" s="30">
        <f t="shared" si="7"/>
        <v>-337.74000000000149</v>
      </c>
      <c r="U8" s="31">
        <f>X8/-W8/AVERAGE($E$10:$F$10)</f>
        <v>5.9904614644088654E-3</v>
      </c>
      <c r="V8" s="32" t="s">
        <v>33</v>
      </c>
      <c r="W8" s="25">
        <f>+G8*100000*($J$1-$I$1)</f>
        <v>-3377.4000000000151</v>
      </c>
      <c r="X8" s="23">
        <f>$X$1</f>
        <v>25</v>
      </c>
      <c r="Z8" s="23">
        <f t="shared" ref="Z8:Z10" si="11">G8*100000*U8*SUM(-$I$1,$J$1)*AVERAGE($E$10:$F$10)</f>
        <v>-25</v>
      </c>
    </row>
    <row r="9" spans="1:26" s="23" customFormat="1" ht="13.5" thickBot="1" x14ac:dyDescent="0.25">
      <c r="B9" s="23" t="s">
        <v>33</v>
      </c>
      <c r="C9" s="23">
        <v>7</v>
      </c>
      <c r="D9" s="24" t="s">
        <v>19</v>
      </c>
      <c r="E9" s="25">
        <v>1.74491</v>
      </c>
      <c r="F9" s="25">
        <v>1.75804</v>
      </c>
      <c r="G9" s="23">
        <f t="shared" si="0"/>
        <v>1.3130000000000086E-2</v>
      </c>
      <c r="H9" s="23">
        <f t="shared" si="1"/>
        <v>131.30000000000086</v>
      </c>
      <c r="I9" s="26">
        <f t="shared" si="2"/>
        <v>1.7600095</v>
      </c>
      <c r="J9" s="26">
        <f t="shared" si="8"/>
        <v>1.7514749999999999</v>
      </c>
      <c r="K9" s="26">
        <f t="shared" si="3"/>
        <v>1.7665744999999999</v>
      </c>
      <c r="L9" s="26">
        <f t="shared" si="4"/>
        <v>1.7731395000000001</v>
      </c>
      <c r="N9" s="27">
        <f>E9-(G9*$I$1)</f>
        <v>1.7429405</v>
      </c>
      <c r="O9" s="28">
        <f t="shared" si="9"/>
        <v>1.7514750000000001</v>
      </c>
      <c r="P9" s="28">
        <f>+N9-G9*$K$1</f>
        <v>1.7363754999999998</v>
      </c>
      <c r="Q9" s="27">
        <f t="shared" si="5"/>
        <v>1.7298104999999999</v>
      </c>
      <c r="S9" s="29">
        <f t="shared" si="6"/>
        <v>65.650000000000432</v>
      </c>
      <c r="T9" s="30">
        <f t="shared" si="7"/>
        <v>-85.345000000000567</v>
      </c>
      <c r="U9" s="31">
        <f>X9/-W9/AVERAGE($E$10:$F$10)</f>
        <v>2.3706350166845695E-2</v>
      </c>
      <c r="V9" s="32" t="s">
        <v>33</v>
      </c>
      <c r="W9" s="25">
        <f>+G9*100000*($J$1-$I$1)</f>
        <v>-853.45000000000562</v>
      </c>
      <c r="X9" s="23">
        <f>$X$1</f>
        <v>25</v>
      </c>
      <c r="Z9" s="23">
        <f t="shared" si="11"/>
        <v>-25</v>
      </c>
    </row>
    <row r="10" spans="1:26" ht="13.5" thickBot="1" x14ac:dyDescent="0.25">
      <c r="A10">
        <v>2</v>
      </c>
      <c r="B10" t="s">
        <v>33</v>
      </c>
      <c r="C10">
        <v>8</v>
      </c>
      <c r="D10" s="1" t="s">
        <v>20</v>
      </c>
      <c r="E10" s="16">
        <v>1.2240899999999999</v>
      </c>
      <c r="F10" s="15">
        <v>1.24722</v>
      </c>
      <c r="G10">
        <f t="shared" si="0"/>
        <v>2.3130000000000095E-2</v>
      </c>
      <c r="H10" s="14">
        <f t="shared" si="1"/>
        <v>231.30000000000095</v>
      </c>
      <c r="I10" s="10">
        <f t="shared" si="2"/>
        <v>1.2506895</v>
      </c>
      <c r="J10" s="10">
        <f t="shared" si="8"/>
        <v>1.2356549999999999</v>
      </c>
      <c r="K10" s="10">
        <f t="shared" si="3"/>
        <v>1.2622545000000001</v>
      </c>
      <c r="L10" s="10">
        <f t="shared" si="4"/>
        <v>1.2738195000000001</v>
      </c>
      <c r="N10" s="4">
        <f t="shared" ref="N10:N25" si="12">E10-(G10*$I$1)</f>
        <v>1.2206204999999999</v>
      </c>
      <c r="O10" s="11">
        <f t="shared" si="9"/>
        <v>1.2356549999999999</v>
      </c>
      <c r="P10" s="11">
        <f>+N10-G10*$K$1</f>
        <v>1.2090554999999998</v>
      </c>
      <c r="Q10" s="4">
        <f t="shared" si="5"/>
        <v>1.1974904999999998</v>
      </c>
      <c r="S10" s="12">
        <f t="shared" si="6"/>
        <v>115.65000000000047</v>
      </c>
      <c r="T10" s="13">
        <f t="shared" si="7"/>
        <v>-150.34500000000062</v>
      </c>
      <c r="U10" s="22">
        <f>X10/-W10/AVERAGE($E$10:$F$10)</f>
        <v>1.3457171538723939E-2</v>
      </c>
      <c r="V10" s="18" t="s">
        <v>33</v>
      </c>
      <c r="W10" s="15">
        <f>+G10*100000*($J$1-$I$1)</f>
        <v>-1503.4500000000062</v>
      </c>
      <c r="X10">
        <f>$X$1</f>
        <v>25</v>
      </c>
      <c r="Z10">
        <f t="shared" si="11"/>
        <v>-25</v>
      </c>
    </row>
    <row r="11" spans="1:26" s="23" customFormat="1" ht="13.5" thickBot="1" x14ac:dyDescent="0.25">
      <c r="B11" s="23" t="s">
        <v>31</v>
      </c>
      <c r="C11" s="23">
        <v>9</v>
      </c>
      <c r="D11" s="24" t="s">
        <v>8</v>
      </c>
      <c r="E11" s="25">
        <v>65.578999999999994</v>
      </c>
      <c r="F11" s="25">
        <v>67.27</v>
      </c>
      <c r="G11" s="23">
        <f t="shared" si="0"/>
        <v>1.6910000000000025</v>
      </c>
      <c r="H11" s="23">
        <f t="shared" ref="H11:H16" si="13">(F11-E11)*100</f>
        <v>169.10000000000025</v>
      </c>
      <c r="I11" s="26">
        <f t="shared" si="2"/>
        <v>67.523650000000004</v>
      </c>
      <c r="J11" s="26">
        <f t="shared" si="8"/>
        <v>66.424499999999995</v>
      </c>
      <c r="K11" s="26">
        <f t="shared" si="3"/>
        <v>68.369150000000005</v>
      </c>
      <c r="L11" s="26">
        <f t="shared" si="4"/>
        <v>69.214650000000006</v>
      </c>
      <c r="N11" s="27">
        <f t="shared" si="12"/>
        <v>65.325349999999986</v>
      </c>
      <c r="O11" s="28">
        <f t="shared" si="9"/>
        <v>66.424499999999995</v>
      </c>
      <c r="P11" s="28">
        <f>+N11-G11*$K$1</f>
        <v>64.479849999999985</v>
      </c>
      <c r="Q11" s="27">
        <f t="shared" si="5"/>
        <v>63.634349999999984</v>
      </c>
      <c r="S11" s="29">
        <f t="shared" si="6"/>
        <v>84.550000000000125</v>
      </c>
      <c r="T11" s="30">
        <f t="shared" si="7"/>
        <v>-109.91500000000016</v>
      </c>
      <c r="U11" s="31">
        <f>X11/-W11*AVERAGE($E$16:$F$16)</f>
        <v>2.4561024427967027E-2</v>
      </c>
      <c r="V11" s="32" t="s">
        <v>31</v>
      </c>
      <c r="W11" s="25">
        <f>+G11*100000*($J$1-$I$1)</f>
        <v>-109915.00000000017</v>
      </c>
      <c r="X11" s="23">
        <f>$X$1</f>
        <v>25</v>
      </c>
      <c r="Z11" s="23">
        <f>G11*100000*U11*SUM(-$I$1,$J$1)/AVERAGE($E$16:$F$16)</f>
        <v>-25</v>
      </c>
    </row>
    <row r="12" spans="1:26" ht="13.5" thickBot="1" x14ac:dyDescent="0.25">
      <c r="A12">
        <v>7</v>
      </c>
      <c r="B12" t="s">
        <v>31</v>
      </c>
      <c r="C12">
        <v>10</v>
      </c>
      <c r="D12" s="1" t="s">
        <v>9</v>
      </c>
      <c r="E12" s="15">
        <v>75.418999999999997</v>
      </c>
      <c r="F12" s="15">
        <v>76.968000000000004</v>
      </c>
      <c r="G12">
        <f t="shared" si="0"/>
        <v>1.5490000000000066</v>
      </c>
      <c r="H12">
        <f t="shared" si="13"/>
        <v>154.90000000000066</v>
      </c>
      <c r="I12" s="10">
        <f t="shared" si="2"/>
        <v>77.20035</v>
      </c>
      <c r="J12" s="10">
        <f t="shared" si="8"/>
        <v>76.1935</v>
      </c>
      <c r="K12" s="10">
        <f t="shared" si="3"/>
        <v>77.974850000000004</v>
      </c>
      <c r="L12" s="10">
        <f t="shared" si="4"/>
        <v>78.749350000000007</v>
      </c>
      <c r="N12" s="4">
        <f t="shared" si="12"/>
        <v>75.18665</v>
      </c>
      <c r="O12" s="11">
        <f t="shared" si="9"/>
        <v>76.1935</v>
      </c>
      <c r="P12" s="11">
        <f>+N12-G12*$K$1</f>
        <v>74.412149999999997</v>
      </c>
      <c r="Q12" s="4">
        <f t="shared" si="5"/>
        <v>73.637649999999994</v>
      </c>
      <c r="S12" s="12">
        <f t="shared" si="6"/>
        <v>77.45000000000033</v>
      </c>
      <c r="T12" s="13">
        <f t="shared" si="7"/>
        <v>-100.68500000000043</v>
      </c>
      <c r="U12" s="22">
        <f t="shared" ref="U12:U15" si="14">X12/-W12*AVERAGE($E$16:$F$16)</f>
        <v>2.6812583800963283E-2</v>
      </c>
      <c r="V12" s="18" t="s">
        <v>31</v>
      </c>
      <c r="W12" s="15">
        <f>+G12*100000*($J$1-$I$1)</f>
        <v>-100685.00000000044</v>
      </c>
      <c r="X12">
        <f>$X$1</f>
        <v>25</v>
      </c>
      <c r="Z12">
        <f t="shared" ref="Z12:Z16" si="15">G12*100000*U12*SUM(-$I$1,$J$1)/AVERAGE($E$16:$F$16)</f>
        <v>-25</v>
      </c>
    </row>
    <row r="13" spans="1:26" ht="13.5" thickBot="1" x14ac:dyDescent="0.25">
      <c r="A13">
        <v>11</v>
      </c>
      <c r="B13" t="s">
        <v>31</v>
      </c>
      <c r="C13">
        <v>11</v>
      </c>
      <c r="D13" s="1" t="s">
        <v>11</v>
      </c>
      <c r="E13" s="15">
        <v>118.19199999999999</v>
      </c>
      <c r="F13" s="15">
        <v>119.849</v>
      </c>
      <c r="G13">
        <f t="shared" si="0"/>
        <v>1.6570000000000107</v>
      </c>
      <c r="H13">
        <f t="shared" si="13"/>
        <v>165.70000000000107</v>
      </c>
      <c r="I13" s="10">
        <f t="shared" si="2"/>
        <v>120.09755000000001</v>
      </c>
      <c r="J13" s="10">
        <f t="shared" si="8"/>
        <v>119.0205</v>
      </c>
      <c r="K13" s="10">
        <f t="shared" si="3"/>
        <v>120.92605000000002</v>
      </c>
      <c r="L13" s="10">
        <f t="shared" si="4"/>
        <v>121.75455000000002</v>
      </c>
      <c r="N13" s="4">
        <f t="shared" si="12"/>
        <v>117.94344999999998</v>
      </c>
      <c r="O13" s="11">
        <f t="shared" si="9"/>
        <v>119.0205</v>
      </c>
      <c r="P13" s="11">
        <f>+N13-G13*$K$1</f>
        <v>117.11494999999998</v>
      </c>
      <c r="Q13" s="4">
        <f t="shared" si="5"/>
        <v>116.28644999999997</v>
      </c>
      <c r="S13" s="12">
        <f t="shared" si="6"/>
        <v>82.850000000000534</v>
      </c>
      <c r="T13" s="13">
        <f t="shared" si="7"/>
        <v>-107.70500000000069</v>
      </c>
      <c r="U13" s="22">
        <f t="shared" si="14"/>
        <v>2.5064992340188316E-2</v>
      </c>
      <c r="V13" s="18" t="s">
        <v>31</v>
      </c>
      <c r="W13" s="15">
        <f>+G13*100000*($J$1-$I$1)</f>
        <v>-107705.0000000007</v>
      </c>
      <c r="X13">
        <f>$X$1</f>
        <v>25</v>
      </c>
      <c r="Z13">
        <f t="shared" si="15"/>
        <v>-25.000000000000004</v>
      </c>
    </row>
    <row r="14" spans="1:26" ht="13.5" thickBot="1" x14ac:dyDescent="0.25">
      <c r="A14">
        <v>4</v>
      </c>
      <c r="B14" t="s">
        <v>31</v>
      </c>
      <c r="C14">
        <v>12</v>
      </c>
      <c r="D14" s="1" t="s">
        <v>23</v>
      </c>
      <c r="E14" s="15">
        <v>133.19900000000001</v>
      </c>
      <c r="F14" s="15">
        <v>134.60599999999999</v>
      </c>
      <c r="G14">
        <f t="shared" si="0"/>
        <v>1.4069999999999823</v>
      </c>
      <c r="H14">
        <f t="shared" si="13"/>
        <v>140.69999999999823</v>
      </c>
      <c r="I14" s="10">
        <f t="shared" si="2"/>
        <v>134.81704999999999</v>
      </c>
      <c r="J14" s="10">
        <f t="shared" si="8"/>
        <v>133.9025</v>
      </c>
      <c r="K14" s="10">
        <f t="shared" si="3"/>
        <v>135.52054999999999</v>
      </c>
      <c r="L14" s="10">
        <f t="shared" si="4"/>
        <v>136.22404999999998</v>
      </c>
      <c r="N14" s="4">
        <f t="shared" si="12"/>
        <v>132.98795000000001</v>
      </c>
      <c r="O14" s="11">
        <f t="shared" si="9"/>
        <v>133.9025</v>
      </c>
      <c r="P14" s="11">
        <f>+N14-G14*$K$1</f>
        <v>132.28445000000002</v>
      </c>
      <c r="Q14" s="4">
        <f t="shared" si="5"/>
        <v>131.58095000000003</v>
      </c>
      <c r="S14" s="12">
        <f t="shared" si="6"/>
        <v>70.349999999999113</v>
      </c>
      <c r="T14" s="13">
        <f t="shared" si="7"/>
        <v>-91.454999999998847</v>
      </c>
      <c r="U14" s="22">
        <f t="shared" si="14"/>
        <v>2.9518615712645933E-2</v>
      </c>
      <c r="V14" s="18" t="s">
        <v>31</v>
      </c>
      <c r="W14" s="15">
        <f>+G14*100000*($J$1-$I$1)</f>
        <v>-91454.99999999885</v>
      </c>
      <c r="X14">
        <f>$X$1</f>
        <v>25</v>
      </c>
      <c r="Z14">
        <f t="shared" si="15"/>
        <v>-25</v>
      </c>
    </row>
    <row r="15" spans="1:26" ht="13.5" thickBot="1" x14ac:dyDescent="0.25">
      <c r="A15">
        <v>15</v>
      </c>
      <c r="B15" t="s">
        <v>31</v>
      </c>
      <c r="C15">
        <v>13</v>
      </c>
      <c r="D15" s="1" t="s">
        <v>12</v>
      </c>
      <c r="E15" s="15">
        <v>63.670999999999999</v>
      </c>
      <c r="F15" s="15">
        <v>65.489000000000004</v>
      </c>
      <c r="G15">
        <f t="shared" si="0"/>
        <v>1.8180000000000049</v>
      </c>
      <c r="H15">
        <f t="shared" si="13"/>
        <v>181.80000000000049</v>
      </c>
      <c r="I15" s="10">
        <f t="shared" si="2"/>
        <v>65.761700000000005</v>
      </c>
      <c r="J15" s="10">
        <f t="shared" si="8"/>
        <v>64.58</v>
      </c>
      <c r="K15" s="10">
        <f t="shared" si="3"/>
        <v>66.670700000000011</v>
      </c>
      <c r="L15" s="10">
        <f t="shared" si="4"/>
        <v>67.579700000000003</v>
      </c>
      <c r="N15" s="4">
        <f t="shared" si="12"/>
        <v>63.398299999999999</v>
      </c>
      <c r="O15" s="11">
        <f t="shared" si="9"/>
        <v>64.58</v>
      </c>
      <c r="P15" s="11">
        <f>+N15-G15*$K$1</f>
        <v>62.4893</v>
      </c>
      <c r="Q15" s="4">
        <f t="shared" si="5"/>
        <v>61.580299999999994</v>
      </c>
      <c r="S15" s="12">
        <f t="shared" si="6"/>
        <v>90.900000000000247</v>
      </c>
      <c r="T15" s="13">
        <f t="shared" si="7"/>
        <v>-118.17000000000033</v>
      </c>
      <c r="U15" s="22">
        <f t="shared" si="14"/>
        <v>2.2845265295760284E-2</v>
      </c>
      <c r="V15" s="18" t="s">
        <v>31</v>
      </c>
      <c r="W15" s="15">
        <f>+G15*100000*($J$1-$I$1)</f>
        <v>-118170.00000000032</v>
      </c>
      <c r="X15">
        <f>$X$1</f>
        <v>25</v>
      </c>
      <c r="Z15">
        <f t="shared" si="15"/>
        <v>-25.000000000000004</v>
      </c>
    </row>
    <row r="16" spans="1:26" ht="13.5" thickBot="1" x14ac:dyDescent="0.25">
      <c r="A16">
        <v>10</v>
      </c>
      <c r="B16" t="s">
        <v>32</v>
      </c>
      <c r="C16">
        <v>14</v>
      </c>
      <c r="D16" s="1" t="s">
        <v>13</v>
      </c>
      <c r="E16" s="15">
        <v>107.249</v>
      </c>
      <c r="F16" s="15">
        <v>108.721</v>
      </c>
      <c r="G16">
        <f t="shared" si="0"/>
        <v>1.4720000000000084</v>
      </c>
      <c r="H16">
        <f t="shared" si="13"/>
        <v>147.20000000000084</v>
      </c>
      <c r="I16" s="10">
        <f t="shared" si="2"/>
        <v>108.9418</v>
      </c>
      <c r="J16" s="10">
        <f t="shared" si="8"/>
        <v>107.985</v>
      </c>
      <c r="K16" s="10">
        <f t="shared" si="3"/>
        <v>109.6778</v>
      </c>
      <c r="L16" s="10">
        <f t="shared" si="4"/>
        <v>110.41380000000001</v>
      </c>
      <c r="N16" s="4">
        <f t="shared" si="12"/>
        <v>107.0282</v>
      </c>
      <c r="O16" s="11">
        <f t="shared" si="9"/>
        <v>107.985</v>
      </c>
      <c r="P16" s="11">
        <f>+N16-G16*$K$1</f>
        <v>106.29219999999999</v>
      </c>
      <c r="Q16" s="4">
        <f t="shared" si="5"/>
        <v>105.55619999999999</v>
      </c>
      <c r="S16" s="12">
        <f t="shared" si="6"/>
        <v>73.600000000000421</v>
      </c>
      <c r="T16" s="13">
        <f t="shared" si="7"/>
        <v>-95.680000000000547</v>
      </c>
      <c r="U16" s="22">
        <f>X16/-W16*AVERAGE($E$16:$F$16)</f>
        <v>2.8215144230769065E-2</v>
      </c>
      <c r="V16" s="18" t="s">
        <v>31</v>
      </c>
      <c r="W16" s="15">
        <f>+G16*100000*($J$1-$I$1)</f>
        <v>-95680.000000000553</v>
      </c>
      <c r="X16">
        <f>$X$1</f>
        <v>25</v>
      </c>
      <c r="Z16">
        <f t="shared" si="15"/>
        <v>-25</v>
      </c>
    </row>
    <row r="17" spans="1:26" ht="13.5" thickBot="1" x14ac:dyDescent="0.25">
      <c r="A17">
        <v>5</v>
      </c>
      <c r="B17" t="s">
        <v>32</v>
      </c>
      <c r="C17">
        <v>15</v>
      </c>
      <c r="D17" s="1" t="s">
        <v>39</v>
      </c>
      <c r="E17" s="15">
        <v>1.09263</v>
      </c>
      <c r="F17" s="15">
        <v>1.1122399999999999</v>
      </c>
      <c r="G17">
        <f t="shared" si="0"/>
        <v>1.9609999999999905E-2</v>
      </c>
      <c r="H17">
        <f>(F17-E17)*10000</f>
        <v>196.09999999999906</v>
      </c>
      <c r="I17" s="10">
        <f t="shared" si="2"/>
        <v>1.1151814999999998</v>
      </c>
      <c r="J17" s="10">
        <f t="shared" si="8"/>
        <v>1.1024349999999998</v>
      </c>
      <c r="K17" s="10">
        <f t="shared" si="3"/>
        <v>1.1249864999999999</v>
      </c>
      <c r="L17" s="10">
        <f t="shared" si="4"/>
        <v>1.1347914999999997</v>
      </c>
      <c r="N17" s="4">
        <f t="shared" si="12"/>
        <v>1.0896885000000001</v>
      </c>
      <c r="O17" s="11">
        <f t="shared" si="9"/>
        <v>1.1024350000000001</v>
      </c>
      <c r="P17" s="11">
        <f>+N17-G17*$K$1</f>
        <v>1.0798835000000002</v>
      </c>
      <c r="Q17" s="4">
        <f t="shared" si="5"/>
        <v>1.0700785000000002</v>
      </c>
      <c r="S17" s="12">
        <f t="shared" si="6"/>
        <v>98.049999999999528</v>
      </c>
      <c r="T17" s="13">
        <f t="shared" si="7"/>
        <v>-127.46499999999939</v>
      </c>
      <c r="U17" s="22">
        <f>X17/-W17</f>
        <v>1.9613227160397068E-2</v>
      </c>
      <c r="V17" s="18" t="s">
        <v>32</v>
      </c>
      <c r="W17" s="15">
        <f>+G17*100000*($J$1-$I$1)</f>
        <v>-1274.6499999999937</v>
      </c>
      <c r="X17">
        <f>$X$1</f>
        <v>25</v>
      </c>
      <c r="Z17">
        <f t="shared" ref="Z17:Z20" si="16">G17*100000*U17*SUM(-$I$1,$J$1)</f>
        <v>-25</v>
      </c>
    </row>
    <row r="18" spans="1:26" ht="13.5" thickBot="1" x14ac:dyDescent="0.25">
      <c r="A18" s="23"/>
      <c r="B18" s="23" t="s">
        <v>32</v>
      </c>
      <c r="C18" s="23">
        <v>16</v>
      </c>
      <c r="D18" s="24" t="s">
        <v>15</v>
      </c>
      <c r="E18" s="25">
        <v>0.60782000000000003</v>
      </c>
      <c r="F18" s="25">
        <v>0.62126999999999999</v>
      </c>
      <c r="G18" s="23">
        <f t="shared" si="0"/>
        <v>1.3449999999999962E-2</v>
      </c>
      <c r="H18" s="23">
        <f>(F18-E18)*10000</f>
        <v>134.49999999999963</v>
      </c>
      <c r="I18" s="26">
        <f t="shared" si="2"/>
        <v>0.62328749999999999</v>
      </c>
      <c r="J18" s="26">
        <f t="shared" si="8"/>
        <v>0.61454500000000001</v>
      </c>
      <c r="K18" s="26">
        <f t="shared" si="3"/>
        <v>0.63001249999999998</v>
      </c>
      <c r="L18" s="26">
        <f t="shared" si="4"/>
        <v>0.63673749999999996</v>
      </c>
      <c r="M18" s="23"/>
      <c r="N18" s="27">
        <f t="shared" si="12"/>
        <v>0.60580250000000002</v>
      </c>
      <c r="O18" s="28">
        <f t="shared" si="9"/>
        <v>0.61454500000000001</v>
      </c>
      <c r="P18" s="28">
        <f>+N18-G18*$K$1</f>
        <v>0.59907750000000004</v>
      </c>
      <c r="Q18" s="27">
        <f t="shared" si="5"/>
        <v>0.59235250000000006</v>
      </c>
      <c r="R18" s="23"/>
      <c r="S18" s="29">
        <f t="shared" si="6"/>
        <v>67.249999999999815</v>
      </c>
      <c r="T18" s="30">
        <f t="shared" si="7"/>
        <v>-87.42499999999977</v>
      </c>
      <c r="U18" s="31">
        <f>X18/-W18</f>
        <v>2.8595939376608603E-2</v>
      </c>
      <c r="V18" s="32" t="s">
        <v>32</v>
      </c>
      <c r="W18" s="25">
        <f t="shared" ref="W18:W21" si="17">+G18*100000*($J$1-$I$1)</f>
        <v>-874.2499999999975</v>
      </c>
      <c r="X18" s="23">
        <f>$X$1</f>
        <v>25</v>
      </c>
      <c r="Y18" s="23"/>
      <c r="Z18" s="23">
        <f t="shared" si="16"/>
        <v>-25</v>
      </c>
    </row>
    <row r="19" spans="1:26" ht="13.5" thickBot="1" x14ac:dyDescent="0.25">
      <c r="A19" s="23"/>
      <c r="B19" s="23" t="s">
        <v>32</v>
      </c>
      <c r="C19" s="23">
        <v>17</v>
      </c>
      <c r="D19" s="24" t="s">
        <v>21</v>
      </c>
      <c r="E19" s="25">
        <v>0.59084999999999999</v>
      </c>
      <c r="F19" s="25">
        <v>0.60619999999999996</v>
      </c>
      <c r="G19" s="23">
        <f t="shared" si="0"/>
        <v>1.5349999999999975E-2</v>
      </c>
      <c r="H19" s="23">
        <f>(F19-E19)*10000</f>
        <v>153.49999999999974</v>
      </c>
      <c r="I19" s="26">
        <f t="shared" si="2"/>
        <v>0.60850249999999995</v>
      </c>
      <c r="J19" s="26">
        <f t="shared" si="8"/>
        <v>0.59852499999999997</v>
      </c>
      <c r="K19" s="26">
        <f t="shared" si="3"/>
        <v>0.61617749999999993</v>
      </c>
      <c r="L19" s="26">
        <f t="shared" si="4"/>
        <v>0.62385249999999992</v>
      </c>
      <c r="M19" s="23"/>
      <c r="N19" s="27">
        <f t="shared" si="12"/>
        <v>0.5885475</v>
      </c>
      <c r="O19" s="28">
        <f t="shared" si="9"/>
        <v>0.59852499999999997</v>
      </c>
      <c r="P19" s="28">
        <f>+N19-G19*$K$1</f>
        <v>0.58087250000000001</v>
      </c>
      <c r="Q19" s="27">
        <f t="shared" si="5"/>
        <v>0.57319750000000003</v>
      </c>
      <c r="R19" s="23"/>
      <c r="S19" s="29">
        <f t="shared" si="6"/>
        <v>76.749999999999872</v>
      </c>
      <c r="T19" s="30">
        <f t="shared" si="7"/>
        <v>-99.774999999999835</v>
      </c>
      <c r="U19" s="31">
        <f t="shared" ref="U19:U23" si="18">X19/-W19</f>
        <v>2.5056376847907832E-2</v>
      </c>
      <c r="V19" s="32" t="s">
        <v>32</v>
      </c>
      <c r="W19" s="25">
        <f t="shared" si="17"/>
        <v>-997.74999999999841</v>
      </c>
      <c r="X19" s="23">
        <f>$X$1</f>
        <v>25</v>
      </c>
      <c r="Y19" s="23"/>
      <c r="Z19" s="23">
        <f t="shared" si="16"/>
        <v>-25</v>
      </c>
    </row>
    <row r="20" spans="1:26" ht="15.75" thickBot="1" x14ac:dyDescent="0.3">
      <c r="A20" s="23"/>
      <c r="B20" s="23" t="s">
        <v>32</v>
      </c>
      <c r="C20" s="23">
        <v>18</v>
      </c>
      <c r="D20" s="24" t="s">
        <v>22</v>
      </c>
      <c r="E20" s="33">
        <v>1.4005000000000001</v>
      </c>
      <c r="F20" s="33">
        <v>1.4348399999999999</v>
      </c>
      <c r="G20" s="23">
        <f t="shared" si="0"/>
        <v>3.4339999999999815E-2</v>
      </c>
      <c r="H20" s="23">
        <f>(F20-E20)*10000</f>
        <v>343.39999999999816</v>
      </c>
      <c r="I20" s="26">
        <f t="shared" si="2"/>
        <v>1.4399909999999998</v>
      </c>
      <c r="J20" s="26">
        <f t="shared" si="8"/>
        <v>1.41767</v>
      </c>
      <c r="K20" s="26">
        <f t="shared" si="3"/>
        <v>1.4571609999999997</v>
      </c>
      <c r="L20" s="26">
        <f t="shared" si="4"/>
        <v>1.4743309999999996</v>
      </c>
      <c r="M20" s="23"/>
      <c r="N20" s="27">
        <f t="shared" si="12"/>
        <v>1.3953490000000002</v>
      </c>
      <c r="O20" s="28">
        <f t="shared" si="9"/>
        <v>1.41767</v>
      </c>
      <c r="P20" s="28">
        <f>+N20-G20*$K$1</f>
        <v>1.3781790000000003</v>
      </c>
      <c r="Q20" s="27">
        <f t="shared" si="5"/>
        <v>1.3610090000000004</v>
      </c>
      <c r="R20" s="23"/>
      <c r="S20" s="29">
        <f t="shared" si="6"/>
        <v>171.69999999999908</v>
      </c>
      <c r="T20" s="30">
        <f t="shared" si="7"/>
        <v>-223.20999999999881</v>
      </c>
      <c r="U20" s="31">
        <f t="shared" si="18"/>
        <v>1.1200215044128907E-2</v>
      </c>
      <c r="V20" s="32" t="s">
        <v>32</v>
      </c>
      <c r="W20" s="25">
        <f t="shared" si="17"/>
        <v>-2232.0999999999881</v>
      </c>
      <c r="X20" s="23">
        <f>$X$1</f>
        <v>25</v>
      </c>
      <c r="Y20" s="23"/>
      <c r="Z20" s="23">
        <f t="shared" si="16"/>
        <v>-25</v>
      </c>
    </row>
    <row r="21" spans="1:26" ht="15.75" thickBot="1" x14ac:dyDescent="0.3">
      <c r="A21">
        <v>14</v>
      </c>
      <c r="B21" t="s">
        <v>32</v>
      </c>
      <c r="C21">
        <v>19</v>
      </c>
      <c r="D21" s="1" t="s">
        <v>14</v>
      </c>
      <c r="E21" s="17">
        <v>0.94996999999999998</v>
      </c>
      <c r="F21" s="17">
        <v>0.96848999999999996</v>
      </c>
      <c r="G21">
        <f t="shared" si="0"/>
        <v>1.8519999999999981E-2</v>
      </c>
      <c r="H21">
        <f>(F21-E21)*10000</f>
        <v>185.19999999999982</v>
      </c>
      <c r="I21" s="10">
        <f t="shared" si="2"/>
        <v>0.97126799999999991</v>
      </c>
      <c r="J21" s="10">
        <f t="shared" si="8"/>
        <v>0.95922999999999992</v>
      </c>
      <c r="K21" s="10">
        <f t="shared" si="3"/>
        <v>0.98052799999999984</v>
      </c>
      <c r="L21" s="10">
        <f t="shared" si="4"/>
        <v>0.98978799999999989</v>
      </c>
      <c r="N21" s="4">
        <f t="shared" si="12"/>
        <v>0.94719200000000003</v>
      </c>
      <c r="O21" s="11">
        <f t="shared" si="9"/>
        <v>0.95923000000000003</v>
      </c>
      <c r="P21" s="11">
        <f>+N21-G21*$K$1</f>
        <v>0.93793199999999999</v>
      </c>
      <c r="Q21" s="4">
        <f t="shared" si="5"/>
        <v>0.92867200000000005</v>
      </c>
      <c r="S21" s="12">
        <f t="shared" si="6"/>
        <v>92.599999999999909</v>
      </c>
      <c r="T21" s="13">
        <f t="shared" si="7"/>
        <v>-120.37999999999988</v>
      </c>
      <c r="U21" s="22">
        <f t="shared" si="18"/>
        <v>2.0767569363681695E-2</v>
      </c>
      <c r="V21" s="18" t="s">
        <v>32</v>
      </c>
      <c r="W21" s="15">
        <f t="shared" si="17"/>
        <v>-1203.7999999999988</v>
      </c>
      <c r="X21">
        <f>$X$1</f>
        <v>25</v>
      </c>
      <c r="Z21">
        <f>G21*100000*U21*SUM(-$I$1,$J$1)</f>
        <v>-25</v>
      </c>
    </row>
    <row r="22" spans="1:26" ht="13.5" thickBot="1" x14ac:dyDescent="0.25">
      <c r="A22" t="s">
        <v>52</v>
      </c>
      <c r="B22" t="s">
        <v>40</v>
      </c>
      <c r="C22">
        <v>20</v>
      </c>
      <c r="D22" s="1" t="s">
        <v>35</v>
      </c>
      <c r="E22" s="15">
        <v>20.754000000000001</v>
      </c>
      <c r="F22" s="15">
        <v>23.382000000000001</v>
      </c>
      <c r="G22">
        <f t="shared" si="0"/>
        <v>2.6280000000000001</v>
      </c>
      <c r="H22">
        <f>(F22-E22)*100</f>
        <v>262.8</v>
      </c>
      <c r="I22" s="10">
        <f t="shared" si="2"/>
        <v>23.776200000000003</v>
      </c>
      <c r="J22" s="10">
        <f t="shared" si="8"/>
        <v>22.068000000000001</v>
      </c>
      <c r="K22" s="10">
        <f t="shared" si="3"/>
        <v>25.090200000000003</v>
      </c>
      <c r="L22" s="10">
        <f t="shared" si="4"/>
        <v>26.404200000000003</v>
      </c>
      <c r="N22" s="4">
        <f t="shared" si="12"/>
        <v>20.3598</v>
      </c>
      <c r="O22" s="11">
        <f t="shared" si="9"/>
        <v>22.068000000000001</v>
      </c>
      <c r="P22" s="11">
        <f>+N22-G22*$K$1</f>
        <v>19.0458</v>
      </c>
      <c r="Q22" s="4">
        <f t="shared" si="5"/>
        <v>17.7318</v>
      </c>
      <c r="S22" s="12">
        <f t="shared" si="6"/>
        <v>131.4</v>
      </c>
      <c r="T22" s="13">
        <f t="shared" si="7"/>
        <v>-170.82000000000002</v>
      </c>
      <c r="U22" s="22">
        <f t="shared" si="18"/>
        <v>1.4635288607891346E-2</v>
      </c>
      <c r="V22" s="18" t="s">
        <v>32</v>
      </c>
      <c r="W22" s="15">
        <f>+G22*1000*($J$1-$I$1)</f>
        <v>-1708.2</v>
      </c>
      <c r="X22">
        <f>$X$1</f>
        <v>25</v>
      </c>
      <c r="Z22">
        <f>G22*1000*U22*SUM(-$I$1,$J$1)</f>
        <v>-25</v>
      </c>
    </row>
    <row r="23" spans="1:26" ht="13.5" thickBot="1" x14ac:dyDescent="0.25">
      <c r="A23" t="s">
        <v>52</v>
      </c>
      <c r="B23" t="s">
        <v>40</v>
      </c>
      <c r="C23">
        <v>21</v>
      </c>
      <c r="D23" s="1" t="s">
        <v>36</v>
      </c>
      <c r="E23" s="16">
        <v>1563.55</v>
      </c>
      <c r="F23" s="15">
        <v>1631.78</v>
      </c>
      <c r="G23">
        <f t="shared" si="0"/>
        <v>68.230000000000018</v>
      </c>
      <c r="H23">
        <f>(F23-E23)*100</f>
        <v>6823.0000000000018</v>
      </c>
      <c r="I23" s="10">
        <f t="shared" si="2"/>
        <v>1642.0145</v>
      </c>
      <c r="J23" s="10">
        <f t="shared" si="8"/>
        <v>1597.665</v>
      </c>
      <c r="K23" s="10">
        <f t="shared" si="3"/>
        <v>1676.1295</v>
      </c>
      <c r="L23" s="10">
        <f t="shared" si="4"/>
        <v>1710.2445</v>
      </c>
      <c r="N23" s="4">
        <f t="shared" si="12"/>
        <v>1553.3154999999999</v>
      </c>
      <c r="O23" s="11">
        <f t="shared" si="9"/>
        <v>1597.665</v>
      </c>
      <c r="P23" s="11">
        <f>+N23-G23*$K$1</f>
        <v>1519.2004999999999</v>
      </c>
      <c r="Q23" s="4">
        <f t="shared" si="5"/>
        <v>1485.0854999999999</v>
      </c>
      <c r="S23" s="12">
        <f t="shared" si="6"/>
        <v>3411.5000000000009</v>
      </c>
      <c r="T23" s="13">
        <f t="shared" si="7"/>
        <v>-4434.9500000000016</v>
      </c>
      <c r="U23" s="22">
        <f t="shared" si="18"/>
        <v>5.6370421312528871E-3</v>
      </c>
      <c r="V23" s="18" t="s">
        <v>32</v>
      </c>
      <c r="W23" s="15">
        <f>+G23*100*($J$1-$I$1)</f>
        <v>-4434.9500000000016</v>
      </c>
      <c r="X23">
        <f>$X$1</f>
        <v>25</v>
      </c>
      <c r="Z23">
        <f>G23*100*U23*SUM(-$I$1,$J$1)</f>
        <v>-25</v>
      </c>
    </row>
    <row r="24" spans="1:26" ht="13.5" thickBot="1" x14ac:dyDescent="0.25">
      <c r="A24" t="s">
        <v>52</v>
      </c>
      <c r="B24" t="s">
        <v>41</v>
      </c>
      <c r="C24">
        <v>22</v>
      </c>
      <c r="D24" s="1" t="s">
        <v>37</v>
      </c>
      <c r="E24" s="15">
        <v>21140.2</v>
      </c>
      <c r="F24" s="15">
        <v>22535.1</v>
      </c>
      <c r="G24">
        <f t="shared" si="0"/>
        <v>1394.8999999999978</v>
      </c>
      <c r="H24">
        <f>(F24-E24)</f>
        <v>1394.8999999999978</v>
      </c>
      <c r="I24" s="10">
        <f t="shared" si="2"/>
        <v>22744.334999999999</v>
      </c>
      <c r="J24" s="10">
        <f t="shared" si="8"/>
        <v>21837.65</v>
      </c>
      <c r="K24" s="10">
        <f t="shared" si="3"/>
        <v>23441.784999999996</v>
      </c>
      <c r="L24" s="10">
        <f t="shared" si="4"/>
        <v>24139.234999999997</v>
      </c>
      <c r="N24" s="4">
        <f t="shared" si="12"/>
        <v>20930.965</v>
      </c>
      <c r="O24" s="11">
        <f t="shared" si="9"/>
        <v>21837.649999999998</v>
      </c>
      <c r="P24" s="11">
        <f>+N24-G24*$K$1</f>
        <v>20233.514999999999</v>
      </c>
      <c r="Q24" s="4">
        <f t="shared" si="5"/>
        <v>19536.065000000002</v>
      </c>
      <c r="S24" s="12">
        <f t="shared" si="6"/>
        <v>697.44999999999891</v>
      </c>
      <c r="T24" s="13">
        <f t="shared" si="7"/>
        <v>-906.68499999999858</v>
      </c>
      <c r="U24" s="22">
        <f>X24/-W24</f>
        <v>5.5145943740108287E-3</v>
      </c>
      <c r="V24" s="18" t="s">
        <v>32</v>
      </c>
      <c r="W24" s="15">
        <f>+G24*10*($J$1-$I$1)</f>
        <v>-9066.8499999999858</v>
      </c>
      <c r="X24">
        <v>50</v>
      </c>
      <c r="Z24">
        <f>G24*10*U24*SUM(-$I$1,$J$1)</f>
        <v>-50.000000000000007</v>
      </c>
    </row>
    <row r="25" spans="1:26" ht="13.5" thickBot="1" x14ac:dyDescent="0.25">
      <c r="A25">
        <v>3</v>
      </c>
      <c r="B25" t="s">
        <v>34</v>
      </c>
      <c r="C25">
        <v>23</v>
      </c>
      <c r="D25" s="1" t="s">
        <v>47</v>
      </c>
      <c r="E25">
        <v>1.8247100000000001</v>
      </c>
      <c r="F25" s="19">
        <v>1.85893</v>
      </c>
      <c r="G25">
        <f t="shared" si="0"/>
        <v>3.4219999999999917E-2</v>
      </c>
      <c r="H25">
        <f>(F25-E25)*10000</f>
        <v>342.19999999999919</v>
      </c>
      <c r="I25" s="10">
        <f t="shared" si="2"/>
        <v>1.864063</v>
      </c>
      <c r="J25" s="10">
        <f t="shared" si="8"/>
        <v>1.84182</v>
      </c>
      <c r="K25" s="10">
        <f t="shared" si="3"/>
        <v>1.881173</v>
      </c>
      <c r="L25" s="10">
        <f t="shared" si="4"/>
        <v>1.8982829999999999</v>
      </c>
      <c r="N25" s="4">
        <f t="shared" si="12"/>
        <v>1.819577</v>
      </c>
      <c r="O25" s="11">
        <f t="shared" si="9"/>
        <v>1.84182</v>
      </c>
      <c r="P25" s="11">
        <f>+N25-G25*$K$1</f>
        <v>1.802467</v>
      </c>
      <c r="Q25" s="4">
        <f t="shared" si="5"/>
        <v>1.7853570000000001</v>
      </c>
      <c r="S25" s="12">
        <f>H25*$K$1</f>
        <v>171.0999999999996</v>
      </c>
      <c r="T25" s="13">
        <f>H25*($J$1-$I$1)</f>
        <v>-222.4299999999995</v>
      </c>
      <c r="U25" s="22">
        <f>X25/-W25/AVERAGE($E$17:$F$17)</f>
        <v>1.0195150803307329E-2</v>
      </c>
      <c r="V25" s="18" t="s">
        <v>34</v>
      </c>
      <c r="W25" s="15">
        <f>+G25*100000*($J$1-$I$1)</f>
        <v>-2224.2999999999947</v>
      </c>
      <c r="X25">
        <v>25</v>
      </c>
      <c r="Z25">
        <f t="shared" ref="Z25" si="19">G25*100000*U25*SUM(-$I$1,$J$1)*AVERAGE($E$17:$F$17)</f>
        <v>-25.000000000000004</v>
      </c>
    </row>
    <row r="26" spans="1:26" ht="13.5" thickBot="1" x14ac:dyDescent="0.25">
      <c r="A26">
        <v>6</v>
      </c>
      <c r="B26" t="s">
        <v>33</v>
      </c>
      <c r="D26" s="1" t="s">
        <v>51</v>
      </c>
      <c r="I26" s="10">
        <f t="shared" ref="I26:I27" si="20">F26+(G26*$I$1)</f>
        <v>0</v>
      </c>
      <c r="J26" s="10">
        <f t="shared" ref="J26:J27" si="21">I26+(G26*($J$1-$I$1))</f>
        <v>0</v>
      </c>
      <c r="K26" s="10">
        <f t="shared" ref="K26:K27" si="22">I26+G26*$K$1</f>
        <v>0</v>
      </c>
      <c r="L26" s="10">
        <f t="shared" ref="L26:L27" si="23">+I26+G26*$L$1</f>
        <v>0</v>
      </c>
      <c r="N26" s="4">
        <f t="shared" ref="N26:N27" si="24">E26-(G26*$I$1)</f>
        <v>0</v>
      </c>
      <c r="O26" s="11">
        <f t="shared" ref="O26:O27" si="25">N26-(G26*($J$1-$I$1))</f>
        <v>0</v>
      </c>
      <c r="P26" s="11">
        <f t="shared" ref="P26:P27" si="26">+N26-G26*$K$1</f>
        <v>0</v>
      </c>
      <c r="Q26" s="4">
        <f t="shared" ref="Q26:Q27" si="27">N26-(G26*$L$1)</f>
        <v>0</v>
      </c>
      <c r="S26" s="12">
        <f t="shared" ref="S26:S27" si="28">H26*$K$1</f>
        <v>0</v>
      </c>
      <c r="T26" s="13">
        <f t="shared" ref="T26:T27" si="29">H26*($J$1-$I$1)</f>
        <v>0</v>
      </c>
      <c r="U26" s="22" t="e">
        <f t="shared" ref="U26:U27" si="30">X26/-W26/AVERAGE($E$17:$F$17)</f>
        <v>#DIV/0!</v>
      </c>
      <c r="V26" s="18" t="s">
        <v>33</v>
      </c>
      <c r="W26" s="15">
        <f>+G26*100000*($J$1-$I$1)</f>
        <v>0</v>
      </c>
      <c r="X26">
        <f>$X$1</f>
        <v>25</v>
      </c>
      <c r="Z26" s="14" t="e">
        <f>G26*100000*U26*SUM(-$I$1,$J$1)*AVERAGE($E$10:$F$10)</f>
        <v>#DIV/0!</v>
      </c>
    </row>
    <row r="27" spans="1:26" ht="13.5" thickBot="1" x14ac:dyDescent="0.25">
      <c r="A27">
        <v>8</v>
      </c>
      <c r="D27" s="1" t="s">
        <v>53</v>
      </c>
      <c r="I27" s="10">
        <f t="shared" si="20"/>
        <v>0</v>
      </c>
      <c r="J27" s="10">
        <f t="shared" si="21"/>
        <v>0</v>
      </c>
      <c r="K27" s="10">
        <f t="shared" si="22"/>
        <v>0</v>
      </c>
      <c r="L27" s="10">
        <f t="shared" si="23"/>
        <v>0</v>
      </c>
      <c r="N27" s="4">
        <f t="shared" si="24"/>
        <v>0</v>
      </c>
      <c r="O27" s="11">
        <f t="shared" si="25"/>
        <v>0</v>
      </c>
      <c r="P27" s="11">
        <f t="shared" si="26"/>
        <v>0</v>
      </c>
      <c r="Q27" s="4">
        <f t="shared" si="27"/>
        <v>0</v>
      </c>
      <c r="S27" s="12">
        <f t="shared" si="28"/>
        <v>0</v>
      </c>
      <c r="T27" s="13">
        <f t="shared" si="29"/>
        <v>0</v>
      </c>
      <c r="U27" s="22" t="e">
        <f t="shared" si="30"/>
        <v>#DIV/0!</v>
      </c>
      <c r="V27" s="18" t="s">
        <v>31</v>
      </c>
      <c r="W27" s="15">
        <f>+G27*100000*($J$1-$I$1)</f>
        <v>0</v>
      </c>
      <c r="X27">
        <f>$X$1</f>
        <v>25</v>
      </c>
      <c r="Z27" t="e">
        <f t="shared" ref="Z27" si="31">G27*100000*U27*SUM(-$I$1,$J$1)/AVERAGE($E$16:$F$16)</f>
        <v>#DIV/0!</v>
      </c>
    </row>
    <row r="28" spans="1:26" x14ac:dyDescent="0.2">
      <c r="H28" s="8"/>
      <c r="I28"/>
      <c r="J28"/>
      <c r="K28"/>
      <c r="L28"/>
      <c r="N28"/>
      <c r="O28"/>
      <c r="P28"/>
      <c r="Q28"/>
    </row>
    <row r="29" spans="1:26" x14ac:dyDescent="0.2">
      <c r="I29"/>
      <c r="J29"/>
      <c r="K29"/>
      <c r="L29"/>
      <c r="N29"/>
      <c r="O29"/>
      <c r="P29"/>
      <c r="Q29"/>
    </row>
    <row r="30" spans="1:26" x14ac:dyDescent="0.2">
      <c r="I30"/>
      <c r="J30"/>
      <c r="K30"/>
      <c r="L30"/>
      <c r="N30"/>
      <c r="O30"/>
      <c r="P30"/>
      <c r="Q30"/>
    </row>
    <row r="31" spans="1:26" x14ac:dyDescent="0.2">
      <c r="I31"/>
      <c r="J31"/>
      <c r="K31"/>
      <c r="L31"/>
      <c r="N31"/>
      <c r="O31"/>
      <c r="P31"/>
      <c r="Q31"/>
    </row>
    <row r="32" spans="1:26" x14ac:dyDescent="0.2">
      <c r="I32"/>
      <c r="J32"/>
      <c r="K32"/>
      <c r="L32"/>
      <c r="N32"/>
      <c r="O32"/>
      <c r="P32"/>
      <c r="Q32"/>
    </row>
    <row r="33" spans="9:17" x14ac:dyDescent="0.2">
      <c r="I33"/>
      <c r="J33"/>
      <c r="K33"/>
      <c r="L33"/>
      <c r="N33"/>
      <c r="O33"/>
      <c r="P33"/>
      <c r="Q33"/>
    </row>
    <row r="34" spans="9:17" x14ac:dyDescent="0.2">
      <c r="I34"/>
      <c r="J34"/>
      <c r="K34"/>
      <c r="L34"/>
      <c r="N34"/>
      <c r="O34"/>
      <c r="P34"/>
      <c r="Q34"/>
    </row>
    <row r="35" spans="9:17" x14ac:dyDescent="0.2">
      <c r="I35"/>
      <c r="J35"/>
      <c r="K35"/>
      <c r="L35"/>
      <c r="N35"/>
      <c r="O35"/>
      <c r="P35"/>
      <c r="Q35"/>
    </row>
    <row r="36" spans="9:17" x14ac:dyDescent="0.2">
      <c r="I36"/>
      <c r="J36"/>
      <c r="K36"/>
      <c r="L36"/>
      <c r="N36"/>
      <c r="O36"/>
      <c r="P36"/>
      <c r="Q36"/>
    </row>
    <row r="37" spans="9:17" x14ac:dyDescent="0.2">
      <c r="I37"/>
      <c r="J37"/>
      <c r="K37"/>
      <c r="L37"/>
      <c r="N37"/>
      <c r="O37"/>
      <c r="P37"/>
      <c r="Q37"/>
    </row>
    <row r="38" spans="9:17" x14ac:dyDescent="0.2">
      <c r="I38"/>
      <c r="J38"/>
      <c r="K38"/>
      <c r="L38"/>
      <c r="N38"/>
      <c r="O38"/>
      <c r="P38"/>
      <c r="Q38"/>
    </row>
    <row r="39" spans="9:17" x14ac:dyDescent="0.2">
      <c r="I39"/>
      <c r="J39"/>
      <c r="K39"/>
      <c r="L39"/>
      <c r="N39"/>
      <c r="O39"/>
      <c r="P39"/>
      <c r="Q39"/>
    </row>
    <row r="40" spans="9:17" x14ac:dyDescent="0.2">
      <c r="I40"/>
      <c r="J40"/>
      <c r="K40"/>
      <c r="L40"/>
      <c r="N40"/>
      <c r="O40"/>
      <c r="P40"/>
      <c r="Q40"/>
    </row>
    <row r="41" spans="9:17" x14ac:dyDescent="0.2">
      <c r="I41"/>
      <c r="J41"/>
      <c r="K41"/>
      <c r="L41"/>
      <c r="N41"/>
      <c r="O41"/>
      <c r="P41"/>
      <c r="Q41"/>
    </row>
    <row r="42" spans="9:17" x14ac:dyDescent="0.2">
      <c r="I42"/>
      <c r="J42"/>
      <c r="K42"/>
      <c r="L42"/>
      <c r="N42"/>
      <c r="O42"/>
      <c r="P42"/>
      <c r="Q42"/>
    </row>
    <row r="43" spans="9:17" x14ac:dyDescent="0.2">
      <c r="I43"/>
      <c r="J43"/>
      <c r="K43"/>
      <c r="L43"/>
      <c r="N43"/>
      <c r="O43"/>
      <c r="P43"/>
      <c r="Q43"/>
    </row>
    <row r="44" spans="9:17" x14ac:dyDescent="0.2">
      <c r="I44"/>
      <c r="J44"/>
      <c r="K44"/>
      <c r="L44"/>
      <c r="N44"/>
      <c r="O44"/>
      <c r="P44"/>
      <c r="Q44"/>
    </row>
    <row r="45" spans="9:17" x14ac:dyDescent="0.2">
      <c r="I45"/>
      <c r="J45"/>
      <c r="K45"/>
      <c r="L45"/>
      <c r="N45"/>
      <c r="O45"/>
      <c r="P45"/>
      <c r="Q45"/>
    </row>
    <row r="46" spans="9:17" x14ac:dyDescent="0.2">
      <c r="I46"/>
      <c r="J46"/>
      <c r="K46"/>
      <c r="L46"/>
      <c r="N46"/>
      <c r="O46"/>
      <c r="P46"/>
      <c r="Q46"/>
    </row>
    <row r="47" spans="9:17" x14ac:dyDescent="0.2">
      <c r="I47"/>
      <c r="J47"/>
      <c r="K47"/>
      <c r="L47"/>
      <c r="N47"/>
      <c r="O47"/>
      <c r="P47"/>
      <c r="Q47"/>
    </row>
    <row r="48" spans="9:17" x14ac:dyDescent="0.2">
      <c r="I48"/>
      <c r="J48"/>
      <c r="K48"/>
      <c r="L48"/>
      <c r="N48"/>
      <c r="O48"/>
      <c r="P48"/>
      <c r="Q48"/>
    </row>
    <row r="49" spans="9:17" x14ac:dyDescent="0.2">
      <c r="I49"/>
      <c r="J49"/>
      <c r="K49"/>
      <c r="L49"/>
      <c r="N49"/>
      <c r="O49"/>
      <c r="P49"/>
      <c r="Q49"/>
    </row>
    <row r="50" spans="9:17" x14ac:dyDescent="0.2">
      <c r="I50"/>
      <c r="J50"/>
      <c r="K50"/>
      <c r="L50"/>
      <c r="N50"/>
      <c r="O50"/>
      <c r="P50"/>
      <c r="Q50"/>
    </row>
    <row r="51" spans="9:17" x14ac:dyDescent="0.2">
      <c r="I51"/>
      <c r="J51"/>
      <c r="K51"/>
      <c r="L51"/>
      <c r="N51"/>
      <c r="O51"/>
      <c r="P51"/>
      <c r="Q51"/>
    </row>
    <row r="52" spans="9:17" x14ac:dyDescent="0.2">
      <c r="I52"/>
      <c r="J52"/>
      <c r="K52"/>
      <c r="L52"/>
      <c r="N52"/>
      <c r="O52"/>
      <c r="P52"/>
      <c r="Q52"/>
    </row>
    <row r="53" spans="9:17" x14ac:dyDescent="0.2">
      <c r="I53"/>
      <c r="J53"/>
      <c r="K53"/>
      <c r="L53"/>
      <c r="N53"/>
      <c r="O53"/>
      <c r="P53"/>
      <c r="Q53"/>
    </row>
    <row r="54" spans="9:17" x14ac:dyDescent="0.2">
      <c r="I54"/>
      <c r="J54"/>
      <c r="K54"/>
      <c r="L54"/>
      <c r="N54"/>
      <c r="O54"/>
      <c r="P54"/>
      <c r="Q54"/>
    </row>
    <row r="55" spans="9:17" x14ac:dyDescent="0.2">
      <c r="I55"/>
      <c r="J55"/>
      <c r="K55"/>
      <c r="L55"/>
      <c r="N55"/>
      <c r="O55"/>
      <c r="P55"/>
      <c r="Q55"/>
    </row>
    <row r="56" spans="9:17" x14ac:dyDescent="0.2">
      <c r="I56"/>
      <c r="J56"/>
      <c r="K56"/>
      <c r="L56"/>
      <c r="N56"/>
      <c r="O56"/>
      <c r="P56"/>
      <c r="Q56"/>
    </row>
    <row r="57" spans="9:17" x14ac:dyDescent="0.2">
      <c r="I57"/>
      <c r="J57"/>
      <c r="K57"/>
      <c r="L57"/>
      <c r="N57"/>
      <c r="O57"/>
      <c r="P57"/>
      <c r="Q57"/>
    </row>
    <row r="58" spans="9:17" x14ac:dyDescent="0.2">
      <c r="I58"/>
      <c r="J58"/>
      <c r="K58"/>
      <c r="L58"/>
      <c r="N58"/>
      <c r="O58"/>
      <c r="P58"/>
      <c r="Q58"/>
    </row>
    <row r="59" spans="9:17" x14ac:dyDescent="0.2">
      <c r="I59"/>
      <c r="J59"/>
      <c r="K59"/>
      <c r="L59"/>
      <c r="N59"/>
      <c r="O59"/>
      <c r="P59"/>
      <c r="Q59"/>
    </row>
    <row r="60" spans="9:17" x14ac:dyDescent="0.2">
      <c r="I60"/>
      <c r="J60"/>
      <c r="K60"/>
      <c r="L60"/>
      <c r="N60"/>
      <c r="O60"/>
      <c r="P60"/>
      <c r="Q60"/>
    </row>
    <row r="61" spans="9:17" x14ac:dyDescent="0.2">
      <c r="I61"/>
      <c r="J61"/>
      <c r="K61"/>
      <c r="L61"/>
      <c r="N61"/>
      <c r="O61"/>
      <c r="P61"/>
      <c r="Q61"/>
    </row>
    <row r="62" spans="9:17" x14ac:dyDescent="0.2">
      <c r="I62"/>
      <c r="J62"/>
      <c r="K62"/>
      <c r="L62"/>
      <c r="N62"/>
      <c r="O62"/>
      <c r="P62"/>
      <c r="Q62"/>
    </row>
    <row r="63" spans="9:17" x14ac:dyDescent="0.2">
      <c r="I63"/>
      <c r="J63"/>
      <c r="K63"/>
      <c r="L63"/>
      <c r="N63"/>
      <c r="O63"/>
      <c r="P63"/>
      <c r="Q63"/>
    </row>
    <row r="64" spans="9:17" x14ac:dyDescent="0.2">
      <c r="I64"/>
      <c r="J64"/>
      <c r="K64"/>
      <c r="L64"/>
      <c r="N64"/>
      <c r="O64"/>
      <c r="P64"/>
      <c r="Q64"/>
    </row>
    <row r="65" spans="9:17" x14ac:dyDescent="0.2">
      <c r="I65"/>
      <c r="J65"/>
      <c r="K65"/>
      <c r="L65"/>
      <c r="N65"/>
      <c r="O65"/>
      <c r="P65"/>
      <c r="Q65"/>
    </row>
    <row r="66" spans="9:17" x14ac:dyDescent="0.2">
      <c r="I66"/>
      <c r="J66"/>
      <c r="K66"/>
      <c r="L66"/>
      <c r="N66"/>
      <c r="O66"/>
      <c r="P66"/>
      <c r="Q66"/>
    </row>
    <row r="67" spans="9:17" x14ac:dyDescent="0.2">
      <c r="I67"/>
      <c r="J67"/>
      <c r="K67"/>
      <c r="L67"/>
      <c r="N67"/>
      <c r="O67"/>
      <c r="P67"/>
      <c r="Q67"/>
    </row>
    <row r="68" spans="9:17" x14ac:dyDescent="0.2">
      <c r="I68"/>
      <c r="J68"/>
      <c r="K68"/>
      <c r="L68"/>
      <c r="N68"/>
      <c r="O68"/>
      <c r="P68"/>
      <c r="Q68"/>
    </row>
    <row r="69" spans="9:17" x14ac:dyDescent="0.2">
      <c r="I69"/>
      <c r="J69"/>
      <c r="K69"/>
      <c r="L69"/>
      <c r="N69"/>
      <c r="O69"/>
      <c r="P69"/>
      <c r="Q69"/>
    </row>
    <row r="70" spans="9:17" x14ac:dyDescent="0.2">
      <c r="I70"/>
      <c r="J70"/>
      <c r="K70"/>
      <c r="L70"/>
      <c r="N70"/>
      <c r="O70"/>
      <c r="P70"/>
      <c r="Q70"/>
    </row>
    <row r="71" spans="9:17" x14ac:dyDescent="0.2">
      <c r="I71"/>
      <c r="J71"/>
      <c r="K71"/>
      <c r="L71"/>
      <c r="N71"/>
      <c r="O71"/>
      <c r="P71"/>
      <c r="Q71"/>
    </row>
    <row r="72" spans="9:17" x14ac:dyDescent="0.2">
      <c r="I72"/>
      <c r="J72"/>
      <c r="K72"/>
      <c r="L72"/>
      <c r="N72"/>
      <c r="O72"/>
      <c r="P72"/>
      <c r="Q72"/>
    </row>
    <row r="73" spans="9:17" x14ac:dyDescent="0.2">
      <c r="I73"/>
      <c r="J73"/>
      <c r="K73"/>
      <c r="L73"/>
      <c r="N73"/>
      <c r="O73"/>
      <c r="P73"/>
      <c r="Q73"/>
    </row>
    <row r="74" spans="9:17" x14ac:dyDescent="0.2">
      <c r="I74"/>
      <c r="J74"/>
      <c r="K74"/>
      <c r="L74"/>
      <c r="N74"/>
      <c r="O74"/>
      <c r="P74"/>
      <c r="Q74"/>
    </row>
    <row r="75" spans="9:17" x14ac:dyDescent="0.2">
      <c r="I75"/>
      <c r="J75"/>
      <c r="K75"/>
      <c r="L75"/>
      <c r="N75"/>
      <c r="O75"/>
      <c r="P75"/>
      <c r="Q75"/>
    </row>
    <row r="76" spans="9:17" x14ac:dyDescent="0.2">
      <c r="I76"/>
      <c r="J76"/>
      <c r="K76"/>
      <c r="L76"/>
      <c r="N76"/>
      <c r="O76"/>
      <c r="P76"/>
      <c r="Q76"/>
    </row>
    <row r="77" spans="9:17" x14ac:dyDescent="0.2">
      <c r="I77"/>
      <c r="J77"/>
      <c r="K77"/>
      <c r="L77"/>
      <c r="N77"/>
      <c r="O77"/>
      <c r="P77"/>
      <c r="Q77"/>
    </row>
    <row r="78" spans="9:17" x14ac:dyDescent="0.2">
      <c r="I78"/>
      <c r="J78"/>
      <c r="K78"/>
      <c r="L78"/>
      <c r="N78"/>
      <c r="O78"/>
      <c r="P78"/>
      <c r="Q78"/>
    </row>
    <row r="79" spans="9:17" x14ac:dyDescent="0.2">
      <c r="I79"/>
      <c r="J79"/>
      <c r="K79"/>
      <c r="L79"/>
      <c r="N79"/>
      <c r="O79"/>
      <c r="P79"/>
      <c r="Q79"/>
    </row>
    <row r="80" spans="9:17" x14ac:dyDescent="0.2">
      <c r="I80"/>
      <c r="J80"/>
      <c r="K80"/>
      <c r="L80"/>
      <c r="N80"/>
      <c r="O80"/>
      <c r="P80"/>
      <c r="Q80"/>
    </row>
    <row r="81" spans="9:17" x14ac:dyDescent="0.2">
      <c r="I81"/>
      <c r="J81"/>
      <c r="K81"/>
      <c r="L81"/>
      <c r="N81"/>
      <c r="O81"/>
      <c r="P81"/>
      <c r="Q81"/>
    </row>
    <row r="82" spans="9:17" x14ac:dyDescent="0.2">
      <c r="I82"/>
      <c r="J82"/>
      <c r="K82"/>
      <c r="L82"/>
      <c r="N82"/>
      <c r="O82"/>
      <c r="P82"/>
      <c r="Q82"/>
    </row>
    <row r="83" spans="9:17" x14ac:dyDescent="0.2">
      <c r="I83"/>
      <c r="J83"/>
      <c r="K83"/>
      <c r="L83"/>
      <c r="N83"/>
      <c r="O83"/>
      <c r="P83"/>
      <c r="Q83"/>
    </row>
    <row r="84" spans="9:17" x14ac:dyDescent="0.2">
      <c r="I84"/>
      <c r="J84"/>
      <c r="K84"/>
      <c r="L84"/>
      <c r="N84"/>
      <c r="O84"/>
      <c r="P84"/>
      <c r="Q84"/>
    </row>
    <row r="85" spans="9:17" x14ac:dyDescent="0.2">
      <c r="I85"/>
      <c r="J85"/>
      <c r="K85"/>
      <c r="L85"/>
      <c r="N85"/>
      <c r="O85"/>
      <c r="P85"/>
      <c r="Q85"/>
    </row>
    <row r="86" spans="9:17" x14ac:dyDescent="0.2">
      <c r="I86"/>
      <c r="J86"/>
      <c r="K86"/>
      <c r="L86"/>
      <c r="N86"/>
      <c r="O86"/>
      <c r="P86"/>
      <c r="Q86"/>
    </row>
    <row r="87" spans="9:17" x14ac:dyDescent="0.2">
      <c r="I87"/>
      <c r="J87"/>
      <c r="K87"/>
      <c r="L87"/>
      <c r="N87"/>
      <c r="O87"/>
      <c r="P87"/>
      <c r="Q87"/>
    </row>
    <row r="88" spans="9:17" x14ac:dyDescent="0.2">
      <c r="I88"/>
      <c r="J88"/>
      <c r="K88"/>
      <c r="L88"/>
      <c r="N88"/>
      <c r="O88"/>
      <c r="P88"/>
      <c r="Q88"/>
    </row>
    <row r="89" spans="9:17" x14ac:dyDescent="0.2">
      <c r="I89"/>
      <c r="J89"/>
      <c r="K89"/>
      <c r="L89"/>
      <c r="N89"/>
      <c r="O89"/>
      <c r="P89"/>
      <c r="Q89"/>
    </row>
    <row r="90" spans="9:17" x14ac:dyDescent="0.2">
      <c r="I90"/>
      <c r="J90"/>
      <c r="K90"/>
      <c r="L90"/>
      <c r="N90"/>
      <c r="O90"/>
      <c r="P90"/>
      <c r="Q90"/>
    </row>
    <row r="91" spans="9:17" x14ac:dyDescent="0.2">
      <c r="I91"/>
      <c r="J91"/>
      <c r="K91"/>
      <c r="L91"/>
      <c r="N91"/>
      <c r="O91"/>
      <c r="P91"/>
      <c r="Q91"/>
    </row>
    <row r="92" spans="9:17" x14ac:dyDescent="0.2">
      <c r="I92"/>
      <c r="J92"/>
      <c r="K92"/>
      <c r="L92"/>
      <c r="N92"/>
      <c r="O92"/>
      <c r="P92"/>
      <c r="Q92"/>
    </row>
    <row r="93" spans="9:17" x14ac:dyDescent="0.2">
      <c r="I93"/>
      <c r="J93"/>
      <c r="K93"/>
      <c r="L93"/>
      <c r="N93"/>
      <c r="O93"/>
      <c r="P93"/>
      <c r="Q93"/>
    </row>
    <row r="94" spans="9:17" x14ac:dyDescent="0.2">
      <c r="I94"/>
      <c r="J94"/>
      <c r="K94"/>
      <c r="L94"/>
      <c r="N94"/>
      <c r="O94"/>
      <c r="P94"/>
      <c r="Q94"/>
    </row>
    <row r="95" spans="9:17" x14ac:dyDescent="0.2">
      <c r="I95"/>
      <c r="J95"/>
      <c r="K95"/>
      <c r="L95"/>
      <c r="N95"/>
      <c r="O95"/>
      <c r="P95"/>
      <c r="Q95"/>
    </row>
    <row r="96" spans="9:17" x14ac:dyDescent="0.2">
      <c r="I96"/>
      <c r="J96"/>
      <c r="K96"/>
      <c r="L96"/>
      <c r="N96"/>
      <c r="O96"/>
      <c r="P96"/>
      <c r="Q96"/>
    </row>
    <row r="97" spans="9:17" x14ac:dyDescent="0.2">
      <c r="I97"/>
      <c r="J97"/>
      <c r="K97"/>
      <c r="L97"/>
      <c r="N97"/>
      <c r="O97"/>
      <c r="P97"/>
      <c r="Q97"/>
    </row>
    <row r="98" spans="9:17" x14ac:dyDescent="0.2">
      <c r="I98"/>
      <c r="J98"/>
      <c r="K98"/>
      <c r="L98"/>
      <c r="N98"/>
      <c r="O98"/>
      <c r="P98"/>
      <c r="Q98"/>
    </row>
    <row r="99" spans="9:17" x14ac:dyDescent="0.2">
      <c r="I99"/>
      <c r="J99"/>
      <c r="K99"/>
      <c r="L99"/>
      <c r="N99"/>
      <c r="O99"/>
      <c r="P99"/>
      <c r="Q99"/>
    </row>
    <row r="100" spans="9:17" x14ac:dyDescent="0.2">
      <c r="I100"/>
      <c r="J100"/>
      <c r="K100"/>
      <c r="L100"/>
      <c r="N100"/>
      <c r="O100"/>
      <c r="P100"/>
      <c r="Q100"/>
    </row>
    <row r="101" spans="9:17" x14ac:dyDescent="0.2">
      <c r="I101"/>
      <c r="J101"/>
      <c r="K101"/>
      <c r="L101"/>
      <c r="N101"/>
      <c r="O101"/>
      <c r="P101"/>
      <c r="Q101"/>
    </row>
    <row r="102" spans="9:17" x14ac:dyDescent="0.2">
      <c r="I102"/>
      <c r="J102"/>
      <c r="K102"/>
      <c r="L102"/>
      <c r="N102"/>
      <c r="O102"/>
      <c r="P102"/>
      <c r="Q102"/>
    </row>
    <row r="103" spans="9:17" x14ac:dyDescent="0.2">
      <c r="I103"/>
      <c r="J103"/>
      <c r="K103"/>
      <c r="L103"/>
      <c r="N103"/>
      <c r="O103"/>
      <c r="P103"/>
      <c r="Q103"/>
    </row>
    <row r="104" spans="9:17" x14ac:dyDescent="0.2">
      <c r="I104"/>
      <c r="J104"/>
      <c r="K104"/>
      <c r="L104"/>
      <c r="N104"/>
      <c r="O104"/>
      <c r="P104"/>
      <c r="Q104"/>
    </row>
    <row r="105" spans="9:17" x14ac:dyDescent="0.2">
      <c r="I105"/>
      <c r="J105"/>
      <c r="K105"/>
      <c r="L105"/>
      <c r="N105"/>
      <c r="O105"/>
      <c r="P105"/>
      <c r="Q105"/>
    </row>
    <row r="106" spans="9:17" x14ac:dyDescent="0.2">
      <c r="I106"/>
      <c r="J106"/>
      <c r="K106"/>
      <c r="L106"/>
      <c r="N106"/>
      <c r="O106"/>
      <c r="P106"/>
      <c r="Q106"/>
    </row>
    <row r="107" spans="9:17" x14ac:dyDescent="0.2">
      <c r="I107"/>
      <c r="J107"/>
      <c r="K107"/>
      <c r="L107"/>
      <c r="N107"/>
      <c r="O107"/>
      <c r="P107"/>
      <c r="Q107"/>
    </row>
    <row r="108" spans="9:17" x14ac:dyDescent="0.2">
      <c r="I108"/>
      <c r="J108"/>
      <c r="K108"/>
      <c r="L108"/>
      <c r="N108"/>
      <c r="O108"/>
      <c r="P108"/>
      <c r="Q108"/>
    </row>
    <row r="109" spans="9:17" x14ac:dyDescent="0.2">
      <c r="I109"/>
      <c r="J109"/>
      <c r="K109"/>
      <c r="L109"/>
      <c r="N109"/>
      <c r="O109"/>
      <c r="P109"/>
      <c r="Q109"/>
    </row>
    <row r="110" spans="9:17" x14ac:dyDescent="0.2">
      <c r="I110"/>
      <c r="J110"/>
      <c r="K110"/>
      <c r="L110"/>
      <c r="N110"/>
      <c r="O110"/>
      <c r="P110"/>
      <c r="Q110"/>
    </row>
    <row r="111" spans="9:17" x14ac:dyDescent="0.2">
      <c r="I111"/>
      <c r="J111"/>
      <c r="K111"/>
      <c r="L111"/>
      <c r="N111"/>
      <c r="O111"/>
      <c r="P111"/>
      <c r="Q111"/>
    </row>
    <row r="112" spans="9:17" x14ac:dyDescent="0.2">
      <c r="I112"/>
      <c r="J112"/>
      <c r="K112"/>
      <c r="L112"/>
      <c r="N112"/>
      <c r="O112"/>
      <c r="P112"/>
      <c r="Q112"/>
    </row>
    <row r="113" spans="9:17" x14ac:dyDescent="0.2">
      <c r="I113"/>
      <c r="J113"/>
      <c r="K113"/>
      <c r="L113"/>
      <c r="N113"/>
      <c r="O113"/>
      <c r="P113"/>
      <c r="Q113"/>
    </row>
    <row r="114" spans="9:17" x14ac:dyDescent="0.2">
      <c r="I114"/>
      <c r="J114"/>
      <c r="K114"/>
      <c r="L114"/>
      <c r="N114"/>
      <c r="O114"/>
      <c r="P114"/>
      <c r="Q114"/>
    </row>
    <row r="115" spans="9:17" x14ac:dyDescent="0.2">
      <c r="I115"/>
      <c r="J115"/>
      <c r="K115"/>
      <c r="L115"/>
      <c r="N115"/>
      <c r="O115"/>
      <c r="P115"/>
      <c r="Q115"/>
    </row>
    <row r="116" spans="9:17" x14ac:dyDescent="0.2">
      <c r="I116"/>
      <c r="J116"/>
      <c r="K116"/>
      <c r="L116"/>
      <c r="N116"/>
      <c r="O116"/>
      <c r="P116"/>
      <c r="Q116"/>
    </row>
    <row r="117" spans="9:17" x14ac:dyDescent="0.2">
      <c r="I117"/>
      <c r="J117"/>
      <c r="K117"/>
      <c r="L117"/>
      <c r="N117"/>
      <c r="O117"/>
      <c r="P117"/>
      <c r="Q117"/>
    </row>
    <row r="118" spans="9:17" x14ac:dyDescent="0.2">
      <c r="I118"/>
      <c r="J118"/>
      <c r="K118"/>
      <c r="L118"/>
      <c r="N118"/>
      <c r="O118"/>
      <c r="P118"/>
      <c r="Q118"/>
    </row>
    <row r="119" spans="9:17" x14ac:dyDescent="0.2">
      <c r="I119"/>
      <c r="J119"/>
      <c r="K119"/>
      <c r="L119"/>
      <c r="N119"/>
      <c r="O119"/>
      <c r="P119"/>
      <c r="Q119"/>
    </row>
    <row r="120" spans="9:17" x14ac:dyDescent="0.2">
      <c r="I120"/>
      <c r="J120"/>
      <c r="K120"/>
      <c r="L120"/>
      <c r="N120"/>
      <c r="O120"/>
      <c r="P120"/>
      <c r="Q120"/>
    </row>
    <row r="121" spans="9:17" x14ac:dyDescent="0.2">
      <c r="I121"/>
      <c r="J121"/>
      <c r="K121"/>
      <c r="L121"/>
      <c r="N121"/>
      <c r="O121"/>
      <c r="P121"/>
      <c r="Q121"/>
    </row>
    <row r="122" spans="9:17" x14ac:dyDescent="0.2">
      <c r="I122"/>
      <c r="J122"/>
      <c r="K122"/>
      <c r="L122"/>
      <c r="N122"/>
      <c r="O122"/>
      <c r="P122"/>
      <c r="Q122"/>
    </row>
    <row r="123" spans="9:17" x14ac:dyDescent="0.2">
      <c r="I123"/>
      <c r="J123"/>
      <c r="K123"/>
      <c r="L123"/>
      <c r="N123"/>
      <c r="O123"/>
      <c r="P123"/>
      <c r="Q123"/>
    </row>
    <row r="124" spans="9:17" x14ac:dyDescent="0.2">
      <c r="I124"/>
      <c r="J124"/>
      <c r="K124"/>
      <c r="L124"/>
      <c r="N124"/>
      <c r="O124"/>
      <c r="P124"/>
      <c r="Q124"/>
    </row>
    <row r="125" spans="9:17" x14ac:dyDescent="0.2">
      <c r="I125"/>
      <c r="J125"/>
      <c r="K125"/>
      <c r="L125"/>
      <c r="N125"/>
      <c r="O125"/>
      <c r="P125"/>
      <c r="Q125"/>
    </row>
    <row r="126" spans="9:17" x14ac:dyDescent="0.2">
      <c r="I126"/>
      <c r="J126"/>
      <c r="K126"/>
      <c r="L126"/>
      <c r="N126"/>
      <c r="O126"/>
      <c r="P126"/>
      <c r="Q126"/>
    </row>
    <row r="127" spans="9:17" x14ac:dyDescent="0.2">
      <c r="I127"/>
      <c r="J127"/>
      <c r="K127"/>
      <c r="L127"/>
      <c r="N127"/>
      <c r="O127"/>
      <c r="P127"/>
      <c r="Q127"/>
    </row>
    <row r="128" spans="9:17" x14ac:dyDescent="0.2">
      <c r="I128"/>
      <c r="J128"/>
      <c r="K128"/>
      <c r="L128"/>
      <c r="N128"/>
      <c r="O128"/>
      <c r="P128"/>
      <c r="Q128"/>
    </row>
    <row r="129" spans="9:17" x14ac:dyDescent="0.2">
      <c r="I129"/>
      <c r="J129"/>
      <c r="K129"/>
      <c r="L129"/>
      <c r="N129"/>
      <c r="O129"/>
      <c r="P129"/>
      <c r="Q129"/>
    </row>
    <row r="130" spans="9:17" x14ac:dyDescent="0.2">
      <c r="I130"/>
      <c r="J130"/>
      <c r="K130"/>
      <c r="L130"/>
      <c r="N130"/>
      <c r="O130"/>
      <c r="P130"/>
      <c r="Q130"/>
    </row>
    <row r="131" spans="9:17" x14ac:dyDescent="0.2">
      <c r="I131"/>
      <c r="J131"/>
      <c r="K131"/>
      <c r="L131"/>
      <c r="N131"/>
      <c r="O131"/>
      <c r="P131"/>
      <c r="Q131"/>
    </row>
    <row r="132" spans="9:17" x14ac:dyDescent="0.2">
      <c r="I132"/>
      <c r="J132"/>
      <c r="K132"/>
      <c r="L132"/>
      <c r="N132"/>
      <c r="O132"/>
      <c r="P132"/>
      <c r="Q132"/>
    </row>
    <row r="133" spans="9:17" x14ac:dyDescent="0.2">
      <c r="I133"/>
      <c r="J133"/>
      <c r="K133"/>
      <c r="L133"/>
      <c r="N133"/>
      <c r="O133"/>
      <c r="P133"/>
      <c r="Q133"/>
    </row>
    <row r="134" spans="9:17" x14ac:dyDescent="0.2">
      <c r="I134"/>
      <c r="J134"/>
      <c r="K134"/>
      <c r="L134"/>
      <c r="N134"/>
      <c r="O134"/>
      <c r="P134"/>
      <c r="Q134"/>
    </row>
    <row r="135" spans="9:17" x14ac:dyDescent="0.2">
      <c r="I135"/>
      <c r="J135"/>
      <c r="K135"/>
      <c r="L135"/>
      <c r="N135"/>
      <c r="O135"/>
      <c r="P135"/>
      <c r="Q135"/>
    </row>
    <row r="136" spans="9:17" x14ac:dyDescent="0.2">
      <c r="I136"/>
      <c r="J136"/>
      <c r="K136"/>
      <c r="L136"/>
      <c r="N136"/>
      <c r="O136"/>
      <c r="P136"/>
      <c r="Q136"/>
    </row>
    <row r="137" spans="9:17" x14ac:dyDescent="0.2">
      <c r="I137"/>
      <c r="J137"/>
      <c r="K137"/>
      <c r="L137"/>
      <c r="N137"/>
      <c r="O137"/>
      <c r="P137"/>
      <c r="Q137"/>
    </row>
    <row r="138" spans="9:17" x14ac:dyDescent="0.2">
      <c r="I138"/>
      <c r="J138"/>
      <c r="K138"/>
      <c r="L138"/>
      <c r="N138"/>
      <c r="O138"/>
      <c r="P138"/>
      <c r="Q138"/>
    </row>
    <row r="139" spans="9:17" x14ac:dyDescent="0.2">
      <c r="I139"/>
      <c r="J139"/>
      <c r="K139"/>
      <c r="L139"/>
      <c r="N139"/>
      <c r="O139"/>
      <c r="P139"/>
      <c r="Q139"/>
    </row>
    <row r="140" spans="9:17" x14ac:dyDescent="0.2">
      <c r="I140"/>
      <c r="J140"/>
      <c r="K140"/>
      <c r="L140"/>
      <c r="N140"/>
      <c r="O140"/>
      <c r="P140"/>
      <c r="Q140"/>
    </row>
    <row r="141" spans="9:17" x14ac:dyDescent="0.2">
      <c r="I141"/>
      <c r="J141"/>
      <c r="K141"/>
      <c r="L141"/>
      <c r="N141"/>
      <c r="O141"/>
      <c r="P141"/>
      <c r="Q141"/>
    </row>
    <row r="142" spans="9:17" x14ac:dyDescent="0.2">
      <c r="I142"/>
      <c r="J142"/>
      <c r="K142"/>
      <c r="L142"/>
      <c r="N142"/>
      <c r="O142"/>
      <c r="P142"/>
      <c r="Q142"/>
    </row>
    <row r="143" spans="9:17" x14ac:dyDescent="0.2">
      <c r="I143"/>
      <c r="J143"/>
      <c r="K143"/>
      <c r="L143"/>
      <c r="N143"/>
      <c r="O143"/>
      <c r="P143"/>
      <c r="Q143"/>
    </row>
    <row r="144" spans="9:17" x14ac:dyDescent="0.2">
      <c r="I144"/>
      <c r="J144"/>
      <c r="K144"/>
      <c r="L144"/>
      <c r="N144"/>
      <c r="O144"/>
      <c r="P144"/>
      <c r="Q144"/>
    </row>
    <row r="145" spans="9:17" x14ac:dyDescent="0.2">
      <c r="I145"/>
      <c r="J145"/>
      <c r="K145"/>
      <c r="L145"/>
      <c r="N145"/>
      <c r="O145"/>
      <c r="P145"/>
      <c r="Q145"/>
    </row>
    <row r="146" spans="9:17" x14ac:dyDescent="0.2">
      <c r="I146"/>
      <c r="J146"/>
      <c r="K146"/>
      <c r="L146"/>
      <c r="N146"/>
      <c r="O146"/>
      <c r="P146"/>
      <c r="Q146"/>
    </row>
    <row r="147" spans="9:17" x14ac:dyDescent="0.2">
      <c r="I147"/>
      <c r="J147"/>
      <c r="K147"/>
      <c r="L147"/>
      <c r="N147"/>
      <c r="O147"/>
      <c r="P147"/>
      <c r="Q147"/>
    </row>
    <row r="148" spans="9:17" x14ac:dyDescent="0.2">
      <c r="I148"/>
      <c r="J148"/>
      <c r="K148"/>
      <c r="L148"/>
      <c r="N148"/>
      <c r="O148"/>
      <c r="P148"/>
      <c r="Q148"/>
    </row>
    <row r="149" spans="9:17" x14ac:dyDescent="0.2">
      <c r="I149"/>
      <c r="J149"/>
      <c r="K149"/>
      <c r="L149"/>
      <c r="N149"/>
      <c r="O149"/>
      <c r="P149"/>
      <c r="Q149"/>
    </row>
    <row r="150" spans="9:17" x14ac:dyDescent="0.2">
      <c r="I150"/>
      <c r="J150"/>
      <c r="K150"/>
      <c r="L150"/>
      <c r="N150"/>
      <c r="O150"/>
      <c r="P150"/>
      <c r="Q150"/>
    </row>
    <row r="151" spans="9:17" x14ac:dyDescent="0.2">
      <c r="I151"/>
      <c r="J151"/>
      <c r="K151"/>
      <c r="L151"/>
      <c r="N151"/>
      <c r="O151"/>
      <c r="P151"/>
      <c r="Q151"/>
    </row>
    <row r="152" spans="9:17" x14ac:dyDescent="0.2">
      <c r="I152"/>
      <c r="J152"/>
      <c r="K152"/>
      <c r="L152"/>
      <c r="N152"/>
      <c r="O152"/>
      <c r="P152"/>
      <c r="Q152"/>
    </row>
    <row r="153" spans="9:17" x14ac:dyDescent="0.2">
      <c r="I153"/>
      <c r="J153"/>
      <c r="K153"/>
      <c r="L153"/>
      <c r="N153"/>
      <c r="O153"/>
      <c r="P153"/>
      <c r="Q153"/>
    </row>
    <row r="154" spans="9:17" x14ac:dyDescent="0.2">
      <c r="I154"/>
      <c r="J154"/>
      <c r="K154"/>
      <c r="L154"/>
      <c r="N154"/>
      <c r="O154"/>
      <c r="P154"/>
      <c r="Q154"/>
    </row>
    <row r="155" spans="9:17" x14ac:dyDescent="0.2">
      <c r="I155"/>
      <c r="J155"/>
      <c r="K155"/>
      <c r="L155"/>
      <c r="N155"/>
      <c r="O155"/>
      <c r="P155"/>
      <c r="Q155"/>
    </row>
    <row r="156" spans="9:17" x14ac:dyDescent="0.2">
      <c r="I156"/>
      <c r="J156"/>
      <c r="K156"/>
      <c r="L156"/>
      <c r="N156"/>
      <c r="O156"/>
      <c r="P156"/>
      <c r="Q156"/>
    </row>
    <row r="157" spans="9:17" x14ac:dyDescent="0.2">
      <c r="I157"/>
      <c r="J157"/>
      <c r="K157"/>
      <c r="L157"/>
      <c r="N157"/>
      <c r="O157"/>
      <c r="P157"/>
      <c r="Q157"/>
    </row>
    <row r="158" spans="9:17" x14ac:dyDescent="0.2">
      <c r="I158"/>
      <c r="J158"/>
      <c r="K158"/>
      <c r="L158"/>
      <c r="N158"/>
      <c r="O158"/>
      <c r="P158"/>
      <c r="Q158"/>
    </row>
    <row r="159" spans="9:17" x14ac:dyDescent="0.2">
      <c r="I159"/>
      <c r="J159"/>
      <c r="K159"/>
      <c r="L159"/>
      <c r="N159"/>
      <c r="O159"/>
      <c r="P159"/>
      <c r="Q159"/>
    </row>
    <row r="160" spans="9:17" x14ac:dyDescent="0.2">
      <c r="I160"/>
      <c r="J160"/>
      <c r="K160"/>
      <c r="L160"/>
      <c r="N160"/>
      <c r="O160"/>
      <c r="P160"/>
      <c r="Q160"/>
    </row>
    <row r="161" spans="9:17" x14ac:dyDescent="0.2">
      <c r="I161"/>
      <c r="J161"/>
      <c r="K161"/>
      <c r="L161"/>
      <c r="N161"/>
      <c r="O161"/>
      <c r="P161"/>
      <c r="Q161"/>
    </row>
    <row r="162" spans="9:17" x14ac:dyDescent="0.2">
      <c r="I162"/>
      <c r="J162"/>
      <c r="K162"/>
      <c r="L162"/>
      <c r="N162"/>
      <c r="O162"/>
      <c r="P162"/>
      <c r="Q162"/>
    </row>
    <row r="163" spans="9:17" x14ac:dyDescent="0.2">
      <c r="I163"/>
      <c r="J163"/>
      <c r="K163"/>
      <c r="L163"/>
      <c r="N163"/>
      <c r="O163"/>
      <c r="P163"/>
      <c r="Q163"/>
    </row>
    <row r="164" spans="9:17" x14ac:dyDescent="0.2">
      <c r="I164"/>
      <c r="J164"/>
      <c r="K164"/>
      <c r="L164"/>
      <c r="N164"/>
      <c r="O164"/>
      <c r="P164"/>
      <c r="Q164"/>
    </row>
    <row r="165" spans="9:17" x14ac:dyDescent="0.2">
      <c r="I165"/>
      <c r="J165"/>
      <c r="K165"/>
      <c r="L165"/>
      <c r="N165"/>
      <c r="O165"/>
      <c r="P165"/>
      <c r="Q165"/>
    </row>
    <row r="166" spans="9:17" x14ac:dyDescent="0.2">
      <c r="I166"/>
      <c r="J166"/>
      <c r="K166"/>
      <c r="L166"/>
      <c r="N166"/>
      <c r="O166"/>
      <c r="P166"/>
      <c r="Q166"/>
    </row>
    <row r="167" spans="9:17" x14ac:dyDescent="0.2">
      <c r="I167"/>
      <c r="J167"/>
      <c r="K167"/>
      <c r="L167"/>
      <c r="N167"/>
      <c r="O167"/>
      <c r="P167"/>
      <c r="Q167"/>
    </row>
    <row r="168" spans="9:17" x14ac:dyDescent="0.2">
      <c r="I168"/>
      <c r="J168"/>
      <c r="K168"/>
      <c r="L168"/>
      <c r="N168"/>
      <c r="O168"/>
      <c r="P168"/>
      <c r="Q168"/>
    </row>
    <row r="169" spans="9:17" x14ac:dyDescent="0.2">
      <c r="I169"/>
      <c r="J169"/>
      <c r="K169"/>
      <c r="L169"/>
      <c r="N169"/>
      <c r="O169"/>
      <c r="P169"/>
      <c r="Q169"/>
    </row>
    <row r="170" spans="9:17" x14ac:dyDescent="0.2">
      <c r="I170"/>
      <c r="J170"/>
      <c r="K170"/>
      <c r="L170"/>
      <c r="N170"/>
      <c r="O170"/>
      <c r="P170"/>
      <c r="Q170"/>
    </row>
    <row r="171" spans="9:17" x14ac:dyDescent="0.2">
      <c r="I171"/>
      <c r="J171"/>
      <c r="K171"/>
      <c r="L171"/>
      <c r="N171"/>
      <c r="O171"/>
      <c r="P171"/>
      <c r="Q171"/>
    </row>
    <row r="172" spans="9:17" x14ac:dyDescent="0.2">
      <c r="I172"/>
      <c r="J172"/>
      <c r="K172"/>
      <c r="L172"/>
      <c r="N172"/>
      <c r="O172"/>
      <c r="P172"/>
      <c r="Q172"/>
    </row>
    <row r="173" spans="9:17" x14ac:dyDescent="0.2">
      <c r="I173"/>
      <c r="J173"/>
      <c r="K173"/>
      <c r="L173"/>
      <c r="N173"/>
      <c r="O173"/>
      <c r="P173"/>
      <c r="Q173"/>
    </row>
    <row r="174" spans="9:17" x14ac:dyDescent="0.2">
      <c r="I174"/>
      <c r="J174"/>
      <c r="K174"/>
      <c r="L174"/>
      <c r="N174"/>
      <c r="O174"/>
      <c r="P174"/>
      <c r="Q174"/>
    </row>
    <row r="175" spans="9:17" x14ac:dyDescent="0.2">
      <c r="I175"/>
      <c r="J175"/>
      <c r="K175"/>
      <c r="L175"/>
      <c r="N175"/>
      <c r="O175"/>
      <c r="P175"/>
      <c r="Q175"/>
    </row>
    <row r="176" spans="9:17" x14ac:dyDescent="0.2">
      <c r="I176"/>
      <c r="J176"/>
      <c r="K176"/>
      <c r="L176"/>
      <c r="N176"/>
      <c r="O176"/>
      <c r="P176"/>
      <c r="Q176"/>
    </row>
    <row r="177" spans="9:17" x14ac:dyDescent="0.2">
      <c r="I177"/>
      <c r="J177"/>
      <c r="K177"/>
      <c r="L177"/>
      <c r="N177"/>
      <c r="O177"/>
      <c r="P177"/>
      <c r="Q177"/>
    </row>
    <row r="178" spans="9:17" x14ac:dyDescent="0.2">
      <c r="I178"/>
      <c r="J178"/>
      <c r="K178"/>
      <c r="L178"/>
      <c r="N178"/>
      <c r="O178"/>
      <c r="P178"/>
      <c r="Q178"/>
    </row>
    <row r="179" spans="9:17" x14ac:dyDescent="0.2">
      <c r="I179"/>
      <c r="J179"/>
      <c r="K179"/>
      <c r="L179"/>
      <c r="N179"/>
      <c r="O179"/>
      <c r="P179"/>
      <c r="Q179"/>
    </row>
    <row r="180" spans="9:17" x14ac:dyDescent="0.2">
      <c r="I180"/>
      <c r="J180"/>
      <c r="K180"/>
      <c r="L180"/>
      <c r="N180"/>
      <c r="O180"/>
      <c r="P180"/>
      <c r="Q180"/>
    </row>
    <row r="181" spans="9:17" x14ac:dyDescent="0.2">
      <c r="I181"/>
      <c r="J181"/>
      <c r="K181"/>
      <c r="L181"/>
      <c r="N181"/>
      <c r="O181"/>
      <c r="P181"/>
      <c r="Q181"/>
    </row>
    <row r="182" spans="9:17" x14ac:dyDescent="0.2">
      <c r="I182"/>
      <c r="J182"/>
      <c r="K182"/>
      <c r="L182"/>
      <c r="N182"/>
      <c r="O182"/>
      <c r="P182"/>
      <c r="Q182"/>
    </row>
    <row r="183" spans="9:17" x14ac:dyDescent="0.2">
      <c r="I183"/>
      <c r="J183"/>
      <c r="K183"/>
      <c r="L183"/>
      <c r="N183"/>
      <c r="O183"/>
      <c r="P183"/>
      <c r="Q183"/>
    </row>
    <row r="184" spans="9:17" x14ac:dyDescent="0.2">
      <c r="I184"/>
      <c r="J184"/>
      <c r="K184"/>
      <c r="L184"/>
      <c r="N184"/>
      <c r="O184"/>
      <c r="P184"/>
      <c r="Q184"/>
    </row>
    <row r="185" spans="9:17" x14ac:dyDescent="0.2">
      <c r="I185"/>
      <c r="J185"/>
      <c r="K185"/>
      <c r="L185"/>
      <c r="N185"/>
      <c r="O185"/>
      <c r="P185"/>
      <c r="Q185"/>
    </row>
    <row r="186" spans="9:17" x14ac:dyDescent="0.2">
      <c r="I186"/>
      <c r="J186"/>
      <c r="K186"/>
      <c r="L186"/>
      <c r="N186"/>
      <c r="O186"/>
      <c r="P186"/>
      <c r="Q186"/>
    </row>
    <row r="187" spans="9:17" x14ac:dyDescent="0.2">
      <c r="I187"/>
      <c r="J187"/>
      <c r="K187"/>
      <c r="L187"/>
      <c r="N187"/>
      <c r="O187"/>
      <c r="P187"/>
      <c r="Q187"/>
    </row>
    <row r="188" spans="9:17" x14ac:dyDescent="0.2">
      <c r="I188"/>
      <c r="J188"/>
      <c r="K188"/>
      <c r="L188"/>
      <c r="N188"/>
      <c r="O188"/>
      <c r="P188"/>
      <c r="Q188"/>
    </row>
    <row r="189" spans="9:17" x14ac:dyDescent="0.2">
      <c r="I189"/>
      <c r="J189"/>
      <c r="K189"/>
      <c r="L189"/>
      <c r="N189"/>
      <c r="O189"/>
      <c r="P189"/>
      <c r="Q189"/>
    </row>
    <row r="190" spans="9:17" x14ac:dyDescent="0.2">
      <c r="I190"/>
      <c r="J190"/>
      <c r="K190"/>
      <c r="L190"/>
      <c r="N190"/>
      <c r="O190"/>
      <c r="P190"/>
      <c r="Q190"/>
    </row>
    <row r="191" spans="9:17" x14ac:dyDescent="0.2">
      <c r="I191"/>
      <c r="J191"/>
      <c r="K191"/>
      <c r="L191"/>
      <c r="N191"/>
      <c r="O191"/>
      <c r="P191"/>
      <c r="Q191"/>
    </row>
    <row r="192" spans="9:17" x14ac:dyDescent="0.2">
      <c r="I192"/>
      <c r="J192"/>
      <c r="K192"/>
      <c r="L192"/>
      <c r="N192"/>
      <c r="O192"/>
      <c r="P192"/>
      <c r="Q192"/>
    </row>
    <row r="193" spans="9:17" x14ac:dyDescent="0.2">
      <c r="I193"/>
      <c r="J193"/>
      <c r="K193"/>
      <c r="L193"/>
      <c r="N193"/>
      <c r="O193"/>
      <c r="P193"/>
      <c r="Q193"/>
    </row>
    <row r="194" spans="9:17" x14ac:dyDescent="0.2">
      <c r="I194"/>
      <c r="J194"/>
      <c r="K194"/>
      <c r="L194"/>
      <c r="N194"/>
      <c r="O194"/>
      <c r="P194"/>
      <c r="Q194"/>
    </row>
    <row r="195" spans="9:17" x14ac:dyDescent="0.2">
      <c r="I195"/>
      <c r="J195"/>
      <c r="K195"/>
      <c r="L195"/>
      <c r="N195"/>
      <c r="O195"/>
      <c r="P195"/>
      <c r="Q195"/>
    </row>
    <row r="196" spans="9:17" x14ac:dyDescent="0.2">
      <c r="I196"/>
      <c r="J196"/>
      <c r="K196"/>
      <c r="L196"/>
      <c r="N196"/>
      <c r="O196"/>
      <c r="P196"/>
      <c r="Q196"/>
    </row>
    <row r="197" spans="9:17" x14ac:dyDescent="0.2">
      <c r="I197"/>
      <c r="J197"/>
      <c r="K197"/>
      <c r="L197"/>
      <c r="N197"/>
      <c r="O197"/>
      <c r="P197"/>
      <c r="Q197"/>
    </row>
    <row r="198" spans="9:17" x14ac:dyDescent="0.2">
      <c r="I198"/>
      <c r="J198"/>
      <c r="K198"/>
      <c r="L198"/>
      <c r="N198"/>
      <c r="O198"/>
      <c r="P198"/>
      <c r="Q198"/>
    </row>
    <row r="199" spans="9:17" x14ac:dyDescent="0.2">
      <c r="I199"/>
      <c r="J199"/>
      <c r="K199"/>
      <c r="L199"/>
      <c r="N199"/>
      <c r="O199"/>
      <c r="P199"/>
      <c r="Q199"/>
    </row>
    <row r="200" spans="9:17" x14ac:dyDescent="0.2">
      <c r="I200"/>
      <c r="J200"/>
      <c r="K200"/>
      <c r="L200"/>
      <c r="N200"/>
      <c r="O200"/>
      <c r="P200"/>
      <c r="Q200"/>
    </row>
    <row r="201" spans="9:17" x14ac:dyDescent="0.2">
      <c r="I201"/>
      <c r="J201"/>
      <c r="K201"/>
      <c r="L201"/>
      <c r="N201"/>
      <c r="O201"/>
      <c r="P201"/>
      <c r="Q201"/>
    </row>
    <row r="202" spans="9:17" x14ac:dyDescent="0.2">
      <c r="I202"/>
      <c r="J202"/>
      <c r="K202"/>
      <c r="L202"/>
      <c r="N202"/>
      <c r="O202"/>
      <c r="P202"/>
      <c r="Q202"/>
    </row>
    <row r="203" spans="9:17" x14ac:dyDescent="0.2">
      <c r="I203"/>
      <c r="J203"/>
      <c r="K203"/>
      <c r="L203"/>
      <c r="N203"/>
      <c r="O203"/>
      <c r="P203"/>
      <c r="Q203"/>
    </row>
    <row r="204" spans="9:17" x14ac:dyDescent="0.2">
      <c r="I204"/>
      <c r="J204"/>
      <c r="K204"/>
      <c r="L204"/>
      <c r="N204"/>
      <c r="O204"/>
      <c r="P204"/>
      <c r="Q204"/>
    </row>
    <row r="205" spans="9:17" x14ac:dyDescent="0.2">
      <c r="I205"/>
      <c r="J205"/>
      <c r="K205"/>
      <c r="L205"/>
      <c r="N205"/>
      <c r="O205"/>
      <c r="P205"/>
      <c r="Q205"/>
    </row>
    <row r="206" spans="9:17" x14ac:dyDescent="0.2">
      <c r="I206"/>
      <c r="J206"/>
      <c r="K206"/>
      <c r="L206"/>
      <c r="N206"/>
      <c r="O206"/>
      <c r="P206"/>
      <c r="Q206"/>
    </row>
    <row r="207" spans="9:17" x14ac:dyDescent="0.2">
      <c r="I207"/>
      <c r="J207"/>
      <c r="K207"/>
      <c r="L207"/>
      <c r="N207"/>
      <c r="O207"/>
      <c r="P207"/>
      <c r="Q207"/>
    </row>
    <row r="208" spans="9:17" x14ac:dyDescent="0.2">
      <c r="I208"/>
      <c r="J208"/>
      <c r="K208"/>
      <c r="L208"/>
      <c r="N208"/>
      <c r="O208"/>
      <c r="P208"/>
      <c r="Q208"/>
    </row>
    <row r="209" spans="9:17" x14ac:dyDescent="0.2">
      <c r="I209"/>
      <c r="J209"/>
      <c r="K209"/>
      <c r="L209"/>
      <c r="N209"/>
      <c r="O209"/>
      <c r="P209"/>
      <c r="Q209"/>
    </row>
    <row r="210" spans="9:17" x14ac:dyDescent="0.2">
      <c r="I210"/>
      <c r="J210"/>
      <c r="K210"/>
      <c r="L210"/>
      <c r="N210"/>
      <c r="O210"/>
      <c r="P210"/>
      <c r="Q210"/>
    </row>
    <row r="211" spans="9:17" x14ac:dyDescent="0.2">
      <c r="I211"/>
      <c r="J211"/>
      <c r="K211"/>
      <c r="L211"/>
      <c r="N211"/>
      <c r="O211"/>
      <c r="P211"/>
      <c r="Q211"/>
    </row>
    <row r="212" spans="9:17" x14ac:dyDescent="0.2">
      <c r="I212"/>
      <c r="J212"/>
      <c r="K212"/>
      <c r="L212"/>
      <c r="N212"/>
      <c r="O212"/>
      <c r="P212"/>
      <c r="Q212"/>
    </row>
    <row r="213" spans="9:17" x14ac:dyDescent="0.2">
      <c r="I213"/>
      <c r="J213"/>
      <c r="K213"/>
      <c r="L213"/>
      <c r="N213"/>
      <c r="O213"/>
      <c r="P213"/>
      <c r="Q213"/>
    </row>
    <row r="214" spans="9:17" x14ac:dyDescent="0.2">
      <c r="I214"/>
      <c r="J214"/>
      <c r="K214"/>
      <c r="L214"/>
      <c r="N214"/>
      <c r="O214"/>
      <c r="P214"/>
      <c r="Q214"/>
    </row>
    <row r="215" spans="9:17" x14ac:dyDescent="0.2">
      <c r="I215"/>
      <c r="J215"/>
      <c r="K215"/>
      <c r="L215"/>
      <c r="N215"/>
      <c r="O215"/>
      <c r="P215"/>
      <c r="Q215"/>
    </row>
    <row r="216" spans="9:17" x14ac:dyDescent="0.2">
      <c r="I216"/>
      <c r="J216"/>
      <c r="K216"/>
      <c r="L216"/>
      <c r="N216"/>
      <c r="O216"/>
      <c r="P216"/>
      <c r="Q216"/>
    </row>
    <row r="217" spans="9:17" x14ac:dyDescent="0.2">
      <c r="I217"/>
      <c r="J217"/>
      <c r="K217"/>
      <c r="L217"/>
      <c r="N217"/>
      <c r="O217"/>
      <c r="P217"/>
      <c r="Q217"/>
    </row>
    <row r="218" spans="9:17" x14ac:dyDescent="0.2">
      <c r="I218"/>
      <c r="J218"/>
      <c r="K218"/>
      <c r="L218"/>
      <c r="N218"/>
      <c r="O218"/>
      <c r="P218"/>
      <c r="Q218"/>
    </row>
    <row r="219" spans="9:17" x14ac:dyDescent="0.2">
      <c r="I219"/>
      <c r="J219"/>
      <c r="K219"/>
      <c r="L219"/>
      <c r="N219"/>
      <c r="O219"/>
      <c r="P219"/>
      <c r="Q219"/>
    </row>
    <row r="220" spans="9:17" x14ac:dyDescent="0.2">
      <c r="I220"/>
      <c r="J220"/>
      <c r="K220"/>
      <c r="L220"/>
      <c r="N220"/>
      <c r="O220"/>
      <c r="P220"/>
      <c r="Q220"/>
    </row>
    <row r="221" spans="9:17" x14ac:dyDescent="0.2">
      <c r="I221"/>
      <c r="J221"/>
      <c r="K221"/>
      <c r="L221"/>
      <c r="N221"/>
      <c r="O221"/>
      <c r="P221"/>
      <c r="Q221"/>
    </row>
    <row r="222" spans="9:17" x14ac:dyDescent="0.2">
      <c r="I222"/>
      <c r="J222"/>
      <c r="K222"/>
      <c r="L222"/>
      <c r="N222"/>
      <c r="O222"/>
      <c r="P222"/>
      <c r="Q222"/>
    </row>
    <row r="223" spans="9:17" x14ac:dyDescent="0.2">
      <c r="I223"/>
      <c r="J223"/>
      <c r="K223"/>
      <c r="L223"/>
      <c r="N223"/>
      <c r="O223"/>
      <c r="P223"/>
      <c r="Q223"/>
    </row>
    <row r="224" spans="9:17" x14ac:dyDescent="0.2">
      <c r="I224"/>
      <c r="J224"/>
      <c r="K224"/>
      <c r="L224"/>
      <c r="N224"/>
      <c r="O224"/>
      <c r="P224"/>
      <c r="Q224"/>
    </row>
    <row r="225" spans="9:17" x14ac:dyDescent="0.2">
      <c r="I225"/>
      <c r="J225"/>
      <c r="K225"/>
      <c r="L225"/>
      <c r="N225"/>
      <c r="O225"/>
      <c r="P225"/>
      <c r="Q225"/>
    </row>
    <row r="226" spans="9:17" x14ac:dyDescent="0.2">
      <c r="I226"/>
      <c r="J226"/>
      <c r="K226"/>
      <c r="L226"/>
      <c r="N226"/>
      <c r="O226"/>
      <c r="P226"/>
      <c r="Q226"/>
    </row>
    <row r="227" spans="9:17" x14ac:dyDescent="0.2">
      <c r="I227"/>
      <c r="J227"/>
      <c r="K227"/>
      <c r="L227"/>
      <c r="N227"/>
      <c r="O227"/>
      <c r="P227"/>
      <c r="Q227"/>
    </row>
    <row r="228" spans="9:17" x14ac:dyDescent="0.2">
      <c r="I228"/>
      <c r="J228"/>
      <c r="K228"/>
      <c r="L228"/>
      <c r="N228"/>
      <c r="O228"/>
      <c r="P228"/>
      <c r="Q228"/>
    </row>
    <row r="229" spans="9:17" x14ac:dyDescent="0.2">
      <c r="I229"/>
      <c r="J229"/>
      <c r="K229"/>
      <c r="L229"/>
      <c r="N229"/>
      <c r="O229"/>
      <c r="P229"/>
      <c r="Q229"/>
    </row>
    <row r="230" spans="9:17" x14ac:dyDescent="0.2">
      <c r="I230"/>
      <c r="J230"/>
      <c r="K230"/>
      <c r="L230"/>
      <c r="N230"/>
      <c r="O230"/>
      <c r="P230"/>
      <c r="Q230"/>
    </row>
    <row r="231" spans="9:17" x14ac:dyDescent="0.2">
      <c r="I231"/>
      <c r="J231"/>
      <c r="K231"/>
      <c r="L231"/>
      <c r="N231"/>
      <c r="O231"/>
      <c r="P231"/>
      <c r="Q231"/>
    </row>
    <row r="232" spans="9:17" x14ac:dyDescent="0.2">
      <c r="I232"/>
      <c r="J232"/>
      <c r="K232"/>
      <c r="L232"/>
      <c r="N232"/>
      <c r="O232"/>
      <c r="P232"/>
      <c r="Q232"/>
    </row>
    <row r="233" spans="9:17" x14ac:dyDescent="0.2">
      <c r="I233"/>
      <c r="J233"/>
      <c r="K233"/>
      <c r="L233"/>
      <c r="N233"/>
      <c r="O233"/>
      <c r="P233"/>
      <c r="Q233"/>
    </row>
    <row r="234" spans="9:17" x14ac:dyDescent="0.2">
      <c r="I234"/>
      <c r="J234"/>
      <c r="K234"/>
      <c r="L234"/>
      <c r="N234"/>
      <c r="O234"/>
      <c r="P234"/>
      <c r="Q234"/>
    </row>
    <row r="235" spans="9:17" x14ac:dyDescent="0.2">
      <c r="I235"/>
      <c r="J235"/>
      <c r="K235"/>
      <c r="L235"/>
      <c r="N235"/>
      <c r="O235"/>
      <c r="P235"/>
      <c r="Q235"/>
    </row>
    <row r="236" spans="9:17" x14ac:dyDescent="0.2">
      <c r="I236"/>
      <c r="J236"/>
      <c r="K236"/>
      <c r="L236"/>
      <c r="N236"/>
      <c r="O236"/>
      <c r="P236"/>
      <c r="Q236"/>
    </row>
    <row r="237" spans="9:17" x14ac:dyDescent="0.2">
      <c r="I237"/>
      <c r="J237"/>
      <c r="K237"/>
      <c r="L237"/>
      <c r="N237"/>
      <c r="O237"/>
      <c r="P237"/>
      <c r="Q237"/>
    </row>
    <row r="238" spans="9:17" x14ac:dyDescent="0.2">
      <c r="I238"/>
      <c r="J238"/>
      <c r="K238"/>
      <c r="L238"/>
      <c r="N238"/>
      <c r="O238"/>
      <c r="P238"/>
      <c r="Q238"/>
    </row>
    <row r="239" spans="9:17" x14ac:dyDescent="0.2">
      <c r="I239"/>
      <c r="J239"/>
      <c r="K239"/>
      <c r="L239"/>
      <c r="N239"/>
      <c r="O239"/>
      <c r="P239"/>
      <c r="Q239"/>
    </row>
    <row r="240" spans="9:17" x14ac:dyDescent="0.2">
      <c r="I240"/>
      <c r="J240"/>
      <c r="K240"/>
      <c r="L240"/>
      <c r="N240"/>
      <c r="O240"/>
      <c r="P240"/>
      <c r="Q240"/>
    </row>
    <row r="241" spans="9:17" x14ac:dyDescent="0.2">
      <c r="I241"/>
      <c r="J241"/>
      <c r="K241"/>
      <c r="L241"/>
      <c r="N241"/>
      <c r="O241"/>
      <c r="P241"/>
      <c r="Q241"/>
    </row>
    <row r="242" spans="9:17" x14ac:dyDescent="0.2">
      <c r="I242"/>
      <c r="J242"/>
      <c r="K242"/>
      <c r="L242"/>
      <c r="N242"/>
      <c r="O242"/>
      <c r="P242"/>
      <c r="Q242"/>
    </row>
    <row r="243" spans="9:17" x14ac:dyDescent="0.2">
      <c r="I243"/>
      <c r="J243"/>
      <c r="K243"/>
      <c r="L243"/>
      <c r="N243"/>
      <c r="O243"/>
      <c r="P243"/>
      <c r="Q243"/>
    </row>
    <row r="244" spans="9:17" x14ac:dyDescent="0.2">
      <c r="I244"/>
      <c r="J244"/>
      <c r="K244"/>
      <c r="L244"/>
      <c r="N244"/>
      <c r="O244"/>
      <c r="P244"/>
      <c r="Q244"/>
    </row>
    <row r="245" spans="9:17" x14ac:dyDescent="0.2">
      <c r="I245"/>
      <c r="J245"/>
      <c r="K245"/>
      <c r="L245"/>
      <c r="N245"/>
      <c r="O245"/>
      <c r="P245"/>
      <c r="Q245"/>
    </row>
    <row r="246" spans="9:17" x14ac:dyDescent="0.2">
      <c r="I246"/>
      <c r="J246"/>
      <c r="K246"/>
      <c r="L246"/>
      <c r="N246"/>
      <c r="O246"/>
      <c r="P246"/>
      <c r="Q246"/>
    </row>
    <row r="247" spans="9:17" x14ac:dyDescent="0.2">
      <c r="I247"/>
      <c r="J247"/>
      <c r="K247"/>
      <c r="L247"/>
      <c r="N247"/>
      <c r="O247"/>
      <c r="P247"/>
      <c r="Q247"/>
    </row>
    <row r="248" spans="9:17" x14ac:dyDescent="0.2">
      <c r="I248"/>
      <c r="J248"/>
      <c r="K248"/>
      <c r="L248"/>
      <c r="N248"/>
      <c r="O248"/>
      <c r="P248"/>
      <c r="Q248"/>
    </row>
    <row r="249" spans="9:17" x14ac:dyDescent="0.2">
      <c r="I249"/>
      <c r="J249"/>
      <c r="K249"/>
      <c r="L249"/>
      <c r="N249"/>
      <c r="O249"/>
      <c r="P249"/>
      <c r="Q249"/>
    </row>
    <row r="250" spans="9:17" x14ac:dyDescent="0.2">
      <c r="I250"/>
      <c r="J250"/>
      <c r="K250"/>
      <c r="L250"/>
      <c r="N250"/>
      <c r="O250"/>
      <c r="P250"/>
      <c r="Q250"/>
    </row>
    <row r="251" spans="9:17" x14ac:dyDescent="0.2">
      <c r="I251"/>
      <c r="J251"/>
      <c r="K251"/>
      <c r="L251"/>
      <c r="N251"/>
      <c r="O251"/>
      <c r="P251"/>
      <c r="Q251"/>
    </row>
    <row r="252" spans="9:17" x14ac:dyDescent="0.2">
      <c r="I252"/>
      <c r="J252"/>
      <c r="K252"/>
      <c r="L252"/>
      <c r="N252"/>
      <c r="O252"/>
      <c r="P252"/>
      <c r="Q252"/>
    </row>
    <row r="253" spans="9:17" x14ac:dyDescent="0.2">
      <c r="I253"/>
      <c r="J253"/>
      <c r="K253"/>
      <c r="L253"/>
      <c r="N253"/>
      <c r="O253"/>
      <c r="P253"/>
      <c r="Q253"/>
    </row>
    <row r="254" spans="9:17" x14ac:dyDescent="0.2">
      <c r="I254"/>
      <c r="J254"/>
      <c r="K254"/>
      <c r="L254"/>
      <c r="N254"/>
      <c r="O254"/>
      <c r="P254"/>
      <c r="Q254"/>
    </row>
    <row r="255" spans="9:17" x14ac:dyDescent="0.2">
      <c r="I255"/>
      <c r="J255"/>
      <c r="K255"/>
      <c r="L255"/>
      <c r="N255"/>
      <c r="O255"/>
      <c r="P255"/>
      <c r="Q255"/>
    </row>
    <row r="256" spans="9:17" x14ac:dyDescent="0.2">
      <c r="I256"/>
      <c r="J256"/>
      <c r="K256"/>
      <c r="L256"/>
      <c r="N256"/>
      <c r="O256"/>
      <c r="P256"/>
      <c r="Q256"/>
    </row>
    <row r="257" spans="9:17" x14ac:dyDescent="0.2">
      <c r="I257"/>
      <c r="J257"/>
      <c r="K257"/>
      <c r="L257"/>
      <c r="N257"/>
      <c r="O257"/>
      <c r="P257"/>
      <c r="Q257"/>
    </row>
    <row r="258" spans="9:17" x14ac:dyDescent="0.2">
      <c r="I258"/>
      <c r="J258"/>
      <c r="K258"/>
      <c r="L258"/>
      <c r="N258"/>
      <c r="O258"/>
      <c r="P258"/>
      <c r="Q258"/>
    </row>
    <row r="259" spans="9:17" x14ac:dyDescent="0.2">
      <c r="I259"/>
      <c r="J259"/>
      <c r="K259"/>
      <c r="L259"/>
      <c r="N259"/>
      <c r="O259"/>
      <c r="P259"/>
      <c r="Q259"/>
    </row>
    <row r="260" spans="9:17" x14ac:dyDescent="0.2">
      <c r="I260"/>
      <c r="J260"/>
      <c r="K260"/>
      <c r="L260"/>
      <c r="N260"/>
      <c r="O260"/>
      <c r="P260"/>
      <c r="Q260"/>
    </row>
  </sheetData>
  <sortState xmlns:xlrd2="http://schemas.microsoft.com/office/spreadsheetml/2017/richdata2" ref="D11:W19">
    <sortCondition ref="D11:D19"/>
  </sortState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1331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Kotze</dc:creator>
  <dc:description/>
  <cp:lastModifiedBy>Jan Kotze</cp:lastModifiedBy>
  <cp:revision>6</cp:revision>
  <dcterms:created xsi:type="dcterms:W3CDTF">2020-01-18T10:39:34Z</dcterms:created>
  <dcterms:modified xsi:type="dcterms:W3CDTF">2020-04-07T12:40:17Z</dcterms:modified>
  <dc:language>en-CA</dc:language>
</cp:coreProperties>
</file>