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ry\Desktop\"/>
    </mc:Choice>
  </mc:AlternateContent>
  <bookViews>
    <workbookView xWindow="120" yWindow="30" windowWidth="24915" windowHeight="128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30" i="1" l="1"/>
  <c r="D86" i="1"/>
  <c r="E86" i="1" s="1"/>
  <c r="D85" i="1"/>
  <c r="E85" i="1" s="1"/>
  <c r="D87" i="1"/>
  <c r="E8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1" i="1"/>
  <c r="F81" i="1"/>
  <c r="F79" i="1"/>
  <c r="F78" i="1"/>
  <c r="F77" i="1"/>
  <c r="F76" i="1"/>
  <c r="F75" i="1"/>
  <c r="F74" i="1"/>
  <c r="F73" i="1"/>
  <c r="D73" i="1"/>
  <c r="D79" i="1"/>
  <c r="D78" i="1"/>
  <c r="D77" i="1"/>
  <c r="D76" i="1"/>
  <c r="D75" i="1"/>
  <c r="D74" i="1"/>
  <c r="C64" i="1"/>
  <c r="D65" i="1" s="1"/>
  <c r="J60" i="1"/>
  <c r="I60" i="1"/>
  <c r="H60" i="1"/>
  <c r="G60" i="1"/>
  <c r="F60" i="1"/>
  <c r="E60" i="1"/>
  <c r="D60" i="1"/>
  <c r="C60" i="1"/>
  <c r="J57" i="1"/>
  <c r="I57" i="1"/>
  <c r="H57" i="1"/>
  <c r="G57" i="1"/>
  <c r="F57" i="1"/>
  <c r="E57" i="1"/>
  <c r="D57" i="1"/>
  <c r="C57" i="1"/>
  <c r="H13" i="1"/>
  <c r="G5" i="1"/>
  <c r="H2" i="1"/>
  <c r="G16" i="1"/>
  <c r="C16" i="1"/>
  <c r="D16" i="1" s="1"/>
  <c r="C5" i="1"/>
  <c r="D5" i="1" s="1"/>
  <c r="B6" i="1" s="1"/>
  <c r="C6" i="1" s="1"/>
  <c r="D6" i="1" s="1"/>
  <c r="B7" i="1" s="1"/>
  <c r="C7" i="1" s="1"/>
  <c r="D7" i="1" s="1"/>
  <c r="B8" i="1" s="1"/>
  <c r="C8" i="1" s="1"/>
  <c r="D8" i="1" s="1"/>
  <c r="B9" i="1" s="1"/>
  <c r="G9" i="1" s="1"/>
  <c r="C9" i="1" l="1"/>
  <c r="D9" i="1" s="1"/>
  <c r="G8" i="1"/>
  <c r="H8" i="1" s="1"/>
  <c r="H5" i="1"/>
  <c r="I5" i="1" s="1"/>
  <c r="G6" i="1"/>
  <c r="G7" i="1"/>
  <c r="H16" i="1"/>
  <c r="I16" i="1" s="1"/>
  <c r="M16" i="1" s="1"/>
  <c r="L16" i="1"/>
  <c r="B17" i="1"/>
  <c r="J16" i="1" l="1"/>
  <c r="J5" i="1"/>
  <c r="N5" i="1" s="1"/>
  <c r="M5" i="1"/>
  <c r="B10" i="1"/>
  <c r="H9" i="1"/>
  <c r="I9" i="1" s="1"/>
  <c r="H6" i="1"/>
  <c r="I6" i="1" s="1"/>
  <c r="I8" i="1"/>
  <c r="H7" i="1"/>
  <c r="I7" i="1" s="1"/>
  <c r="M7" i="1" s="1"/>
  <c r="C17" i="1"/>
  <c r="D17" i="1" s="1"/>
  <c r="G17" i="1"/>
  <c r="K16" i="1" l="1"/>
  <c r="P16" i="1" s="1"/>
  <c r="J9" i="1"/>
  <c r="M9" i="1"/>
  <c r="N16" i="1"/>
  <c r="J8" i="1"/>
  <c r="J7" i="1"/>
  <c r="N7" i="1" s="1"/>
  <c r="J6" i="1"/>
  <c r="M8" i="1"/>
  <c r="K5" i="1"/>
  <c r="M6" i="1"/>
  <c r="C10" i="1"/>
  <c r="D10" i="1" s="1"/>
  <c r="G10" i="1"/>
  <c r="B18" i="1"/>
  <c r="L17" i="1"/>
  <c r="H17" i="1"/>
  <c r="I17" i="1" s="1"/>
  <c r="H10" i="1" l="1"/>
  <c r="L5" i="1"/>
  <c r="P5" i="1" s="1"/>
  <c r="O16" i="1"/>
  <c r="K7" i="1"/>
  <c r="O7" i="1" s="1"/>
  <c r="K8" i="1"/>
  <c r="K9" i="1"/>
  <c r="O9" i="1" s="1"/>
  <c r="O5" i="1"/>
  <c r="J17" i="1"/>
  <c r="K6" i="1"/>
  <c r="M17" i="1"/>
  <c r="N6" i="1"/>
  <c r="N8" i="1"/>
  <c r="N9" i="1"/>
  <c r="I10" i="1"/>
  <c r="M10" i="1" s="1"/>
  <c r="C18" i="1"/>
  <c r="D18" i="1" s="1"/>
  <c r="G18" i="1"/>
  <c r="L6" i="1" l="1"/>
  <c r="P6" i="1" s="1"/>
  <c r="L8" i="1"/>
  <c r="P8" i="1" s="1"/>
  <c r="O6" i="1"/>
  <c r="K17" i="1"/>
  <c r="P17" i="1" s="1"/>
  <c r="O8" i="1"/>
  <c r="J10" i="1"/>
  <c r="L9" i="1"/>
  <c r="P9" i="1" s="1"/>
  <c r="L7" i="1"/>
  <c r="P7" i="1" s="1"/>
  <c r="N17" i="1"/>
  <c r="B19" i="1"/>
  <c r="L18" i="1"/>
  <c r="H18" i="1"/>
  <c r="I18" i="1" s="1"/>
  <c r="K10" i="1" l="1"/>
  <c r="N10" i="1"/>
  <c r="O17" i="1"/>
  <c r="J18" i="1"/>
  <c r="M18" i="1"/>
  <c r="C19" i="1"/>
  <c r="D19" i="1" s="1"/>
  <c r="G19" i="1"/>
  <c r="K18" i="1" l="1"/>
  <c r="P18" i="1" s="1"/>
  <c r="L10" i="1"/>
  <c r="P10" i="1" s="1"/>
  <c r="N18" i="1"/>
  <c r="O10" i="1"/>
  <c r="B20" i="1"/>
  <c r="L19" i="1"/>
  <c r="H19" i="1"/>
  <c r="I19" i="1" s="1"/>
  <c r="M19" i="1" s="1"/>
  <c r="O18" i="1" l="1"/>
  <c r="J19" i="1"/>
  <c r="C20" i="1"/>
  <c r="D20" i="1" s="1"/>
  <c r="G20" i="1"/>
  <c r="K19" i="1" l="1"/>
  <c r="P19" i="1" s="1"/>
  <c r="N19" i="1"/>
  <c r="B21" i="1"/>
  <c r="L20" i="1"/>
  <c r="H20" i="1"/>
  <c r="I20" i="1" s="1"/>
  <c r="J20" i="1" l="1"/>
  <c r="M20" i="1"/>
  <c r="O19" i="1"/>
  <c r="C21" i="1"/>
  <c r="D21" i="1" s="1"/>
  <c r="L21" i="1" s="1"/>
  <c r="G21" i="1"/>
  <c r="K20" i="1" l="1"/>
  <c r="P20" i="1" s="1"/>
  <c r="N20" i="1"/>
  <c r="H21" i="1"/>
  <c r="I21" i="1" s="1"/>
  <c r="J21" i="1" l="1"/>
  <c r="N21" i="1" s="1"/>
  <c r="O20" i="1"/>
  <c r="M21" i="1"/>
  <c r="K21" i="1" l="1"/>
  <c r="P21" i="1" s="1"/>
  <c r="O21" i="1" l="1"/>
</calcChain>
</file>

<file path=xl/sharedStrings.xml><?xml version="1.0" encoding="utf-8"?>
<sst xmlns="http://schemas.openxmlformats.org/spreadsheetml/2006/main" count="84" uniqueCount="64">
  <si>
    <t>Gann Calculator</t>
  </si>
  <si>
    <t>Find Target Low in Downtrend</t>
  </si>
  <si>
    <t>Find Target High in Uptrend</t>
  </si>
  <si>
    <t>Days to 1st Gann Cycle</t>
  </si>
  <si>
    <t>Degrees</t>
  </si>
  <si>
    <t>Sq Rt +2</t>
  </si>
  <si>
    <t>Row C Squared</t>
  </si>
  <si>
    <t>Convert B30 to price</t>
  </si>
  <si>
    <t>270 degrees</t>
  </si>
  <si>
    <t>180 degrees</t>
  </si>
  <si>
    <t xml:space="preserve"> 90 degrees</t>
  </si>
  <si>
    <t>360 degrees</t>
  </si>
  <si>
    <t>Convert B7 to Price</t>
  </si>
  <si>
    <t>sq rt-2</t>
  </si>
  <si>
    <t>90 degrees</t>
  </si>
  <si>
    <t>Square root of B5</t>
  </si>
  <si>
    <t>Square root of B16</t>
  </si>
  <si>
    <t>45 degrees</t>
  </si>
  <si>
    <t xml:space="preserve"> </t>
  </si>
  <si>
    <t>135 degrees</t>
  </si>
  <si>
    <t>225 degrees</t>
  </si>
  <si>
    <t>315 degrees</t>
  </si>
  <si>
    <t xml:space="preserve"> Price enter 1.2150 as 12150</t>
  </si>
  <si>
    <t>Take H2 or H13 and divide by 4 to get possible reversal date.  Divide by 4 again for short term reversal date.</t>
  </si>
  <si>
    <t>Cycle dates are 118, 29.5, 7.4 when divided by 4</t>
  </si>
  <si>
    <t>Cycle dates are 118, 59, 29.5, 14.75, 7.4, when divided by 2</t>
  </si>
  <si>
    <t>Gann's Division of Time Periods</t>
  </si>
  <si>
    <t xml:space="preserve"> by 1/8 which  equals</t>
  </si>
  <si>
    <t>The year is divided</t>
  </si>
  <si>
    <t>Call it bars/days/weeks, etc.</t>
  </si>
  <si>
    <t>The Circle, Triangle and Square</t>
  </si>
  <si>
    <t xml:space="preserve">The Square and the Triangle form within the circle but there is an inner circle and an inner square, </t>
  </si>
  <si>
    <t>"The Circle of 360 degrees and the nine digits are the basis of all mathematical calculations</t>
  </si>
  <si>
    <t>High Price , 4 digits+ 2 decimal places</t>
  </si>
  <si>
    <t>weeks</t>
  </si>
  <si>
    <t>as well as an outer square and an outer circle which prove the fourth dimension in working out market movements."</t>
  </si>
  <si>
    <t>405 degrees</t>
  </si>
  <si>
    <t>450 degrees</t>
  </si>
  <si>
    <t>495 degrees</t>
  </si>
  <si>
    <t>540 degrees</t>
  </si>
  <si>
    <t>585 degrees</t>
  </si>
  <si>
    <t>630 degrees</t>
  </si>
  <si>
    <t>675 degrees</t>
  </si>
  <si>
    <t>720 degrees</t>
  </si>
  <si>
    <t>First 180</t>
  </si>
  <si>
    <t>Musical Octaves</t>
  </si>
  <si>
    <t>DO</t>
  </si>
  <si>
    <t>RE</t>
  </si>
  <si>
    <t>MI</t>
  </si>
  <si>
    <t>FA</t>
  </si>
  <si>
    <t>SO</t>
  </si>
  <si>
    <t>LA</t>
  </si>
  <si>
    <t>TI</t>
  </si>
  <si>
    <t>UP TREND</t>
  </si>
  <si>
    <t>DOWN TREND</t>
  </si>
  <si>
    <t>Enter High or Low in D72</t>
  </si>
  <si>
    <t>Take the Square Root of high or low - factor  for 90 deg., take sq rt of high on May 8, 2014, Sqrt( 1399.32 )-.50 * Sqrt( 1399.32 )-.50</t>
  </si>
  <si>
    <t>FA is important Target</t>
  </si>
  <si>
    <t>1.03675="Secret Number" for 1 hr. chart= 1/2 way betweent FA and SO</t>
  </si>
  <si>
    <t>Secret Number</t>
  </si>
  <si>
    <t>Down Trend</t>
  </si>
  <si>
    <t>Price Squared - .02,.04,06, etc - .20</t>
  </si>
  <si>
    <t>Enter High Price</t>
  </si>
  <si>
    <t>Price or Time Converted to Degrees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</si>
</sst>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F6FD9"/>
      <name val="Georgia"/>
      <family val="1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1" fontId="0" fillId="3" borderId="0" xfId="0" applyNumberForma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5" borderId="0" xfId="0" applyFill="1"/>
    <xf numFmtId="0" fontId="0" fillId="6" borderId="0" xfId="0" applyFill="1"/>
    <xf numFmtId="165" fontId="0" fillId="7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9" borderId="0" xfId="0" applyFill="1" applyAlignment="1">
      <alignment horizontal="center"/>
    </xf>
    <xf numFmtId="165" fontId="0" fillId="9" borderId="0" xfId="0" applyNumberFormat="1" applyFill="1" applyAlignment="1">
      <alignment horizontal="center"/>
    </xf>
    <xf numFmtId="16" fontId="0" fillId="0" borderId="0" xfId="0" applyNumberFormat="1"/>
    <xf numFmtId="0" fontId="2" fillId="0" borderId="0" xfId="0" applyFont="1" applyAlignment="1">
      <alignment horizontal="center"/>
    </xf>
    <xf numFmtId="0" fontId="2" fillId="10" borderId="0" xfId="0" applyFont="1" applyFill="1" applyAlignment="1">
      <alignment horizontal="center"/>
    </xf>
    <xf numFmtId="0" fontId="0" fillId="10" borderId="0" xfId="0" applyFill="1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8" borderId="0" xfId="0" applyFill="1"/>
    <xf numFmtId="0" fontId="0" fillId="1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52</xdr:row>
      <xdr:rowOff>95250</xdr:rowOff>
    </xdr:from>
    <xdr:to>
      <xdr:col>13</xdr:col>
      <xdr:colOff>723900</xdr:colOff>
      <xdr:row>68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53925" y="10001250"/>
          <a:ext cx="3819525" cy="2990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tabSelected="1" topLeftCell="B1" workbookViewId="0">
      <selection activeCell="B6" sqref="B6"/>
    </sheetView>
  </sheetViews>
  <sheetFormatPr defaultRowHeight="15" x14ac:dyDescent="0.25"/>
  <cols>
    <col min="1" max="1" width="24.7109375" customWidth="1"/>
    <col min="2" max="2" width="29" customWidth="1"/>
    <col min="3" max="3" width="17.85546875" customWidth="1"/>
    <col min="4" max="4" width="15.85546875" customWidth="1"/>
    <col min="5" max="5" width="15.140625" customWidth="1"/>
    <col min="6" max="6" width="15.42578125" customWidth="1"/>
    <col min="7" max="7" width="18.5703125" customWidth="1"/>
    <col min="8" max="9" width="16.7109375" customWidth="1"/>
    <col min="10" max="10" width="15.140625" customWidth="1"/>
    <col min="11" max="11" width="15.85546875" customWidth="1"/>
    <col min="12" max="12" width="14.28515625" customWidth="1"/>
    <col min="13" max="13" width="16.42578125" customWidth="1"/>
    <col min="14" max="14" width="13.85546875" customWidth="1"/>
    <col min="15" max="16" width="14.5703125" customWidth="1"/>
  </cols>
  <sheetData>
    <row r="1" spans="1:16" x14ac:dyDescent="0.25">
      <c r="A1" t="s">
        <v>0</v>
      </c>
      <c r="B1" s="9" t="s">
        <v>2</v>
      </c>
      <c r="C1" s="10" t="s">
        <v>5</v>
      </c>
      <c r="D1" s="10" t="s">
        <v>6</v>
      </c>
      <c r="E1" s="9"/>
      <c r="F1" s="10" t="s">
        <v>4</v>
      </c>
      <c r="G1" s="10" t="s">
        <v>3</v>
      </c>
      <c r="H1" s="9"/>
      <c r="I1" s="9"/>
      <c r="J1" s="9"/>
      <c r="K1" s="9"/>
      <c r="L1" s="9"/>
      <c r="M1" s="13"/>
      <c r="N1" s="13"/>
      <c r="O1" s="13"/>
      <c r="P1" s="13"/>
    </row>
    <row r="2" spans="1:16" x14ac:dyDescent="0.25">
      <c r="A2" s="1"/>
      <c r="B2" s="10"/>
      <c r="C2" s="10"/>
      <c r="D2" s="10"/>
      <c r="E2" s="10"/>
      <c r="F2" s="10"/>
      <c r="G2" s="10" t="s">
        <v>15</v>
      </c>
      <c r="H2" s="11">
        <f>SQRT(B5)</f>
        <v>102.56217626396194</v>
      </c>
      <c r="I2" s="9"/>
      <c r="J2" s="9"/>
      <c r="K2" s="9"/>
      <c r="L2" s="9"/>
      <c r="M2" s="13"/>
      <c r="N2" s="13"/>
      <c r="O2" s="13"/>
      <c r="P2" s="13"/>
    </row>
    <row r="3" spans="1:16" x14ac:dyDescent="0.25">
      <c r="A3" s="1"/>
      <c r="B3" s="1"/>
      <c r="C3" s="1"/>
      <c r="D3" s="1"/>
      <c r="E3" s="1"/>
      <c r="F3" s="1"/>
      <c r="G3" s="1"/>
    </row>
    <row r="4" spans="1:16" x14ac:dyDescent="0.25">
      <c r="A4" s="1"/>
      <c r="B4" s="1"/>
      <c r="C4" s="1"/>
      <c r="D4" s="1"/>
      <c r="E4" s="1"/>
      <c r="F4" s="1"/>
      <c r="G4" s="1" t="s">
        <v>12</v>
      </c>
      <c r="H4" s="1"/>
      <c r="I4" s="1" t="s">
        <v>14</v>
      </c>
      <c r="J4" s="1" t="s">
        <v>9</v>
      </c>
      <c r="K4" s="1" t="s">
        <v>8</v>
      </c>
      <c r="L4" s="1" t="s">
        <v>11</v>
      </c>
      <c r="M4" s="1" t="s">
        <v>17</v>
      </c>
      <c r="N4" s="1" t="s">
        <v>19</v>
      </c>
      <c r="O4" s="1" t="s">
        <v>20</v>
      </c>
      <c r="P4" s="1" t="s">
        <v>21</v>
      </c>
    </row>
    <row r="5" spans="1:16" x14ac:dyDescent="0.25">
      <c r="A5" s="15" t="s">
        <v>22</v>
      </c>
      <c r="B5" s="1">
        <v>10519</v>
      </c>
      <c r="C5" s="2">
        <f>SQRT(B5)+2</f>
        <v>104.56217626396194</v>
      </c>
      <c r="D5" s="3">
        <f>POWER(C5,2)/10000</f>
        <v>1.0933248705055847</v>
      </c>
      <c r="E5" s="3"/>
      <c r="F5" s="1">
        <v>360</v>
      </c>
      <c r="G5" s="3">
        <f>B5*0.0001</f>
        <v>1.0519000000000001</v>
      </c>
      <c r="H5" s="3">
        <f>SUM(D5-G5)/4</f>
        <v>1.0356217626396158E-2</v>
      </c>
      <c r="I5" s="3">
        <f>SUM(G5+H5)</f>
        <v>1.0622562176263961</v>
      </c>
      <c r="J5" s="3">
        <f>SUM(I5+H5)</f>
        <v>1.0726124352527924</v>
      </c>
      <c r="K5" s="3">
        <f>SUM(J5+H5)</f>
        <v>1.0829686528791886</v>
      </c>
      <c r="L5" s="3">
        <f>SUM(K5+H5)</f>
        <v>1.0933248705055849</v>
      </c>
      <c r="M5" s="3">
        <f>SUM(G5+I5)/2</f>
        <v>1.0570781088131982</v>
      </c>
      <c r="N5" s="3">
        <f>SUM(I5+J5)/2</f>
        <v>1.0674343264395942</v>
      </c>
      <c r="O5" s="3">
        <f>SUM(J5+K5)/2</f>
        <v>1.0777905440659905</v>
      </c>
      <c r="P5" s="3">
        <f>SUM(K5+L5)/2</f>
        <v>1.0881467616923868</v>
      </c>
    </row>
    <row r="6" spans="1:16" x14ac:dyDescent="0.25">
      <c r="A6" s="1"/>
      <c r="B6" s="4">
        <f>D5*10000</f>
        <v>10933.248705055847</v>
      </c>
      <c r="C6" s="2">
        <f t="shared" ref="C6:C8" si="0">SQRT(B6)+2</f>
        <v>106.56217626396194</v>
      </c>
      <c r="D6" s="3">
        <f t="shared" ref="D6:D8" si="1">POWER(C6,2)/10000</f>
        <v>1.1355497410111695</v>
      </c>
      <c r="E6" s="1"/>
      <c r="F6" s="1">
        <v>720</v>
      </c>
      <c r="G6" s="3">
        <f t="shared" ref="G6:G8" si="2">B6*0.0001</f>
        <v>1.0933248705055847</v>
      </c>
      <c r="H6" s="3">
        <f t="shared" ref="H6:H8" si="3">SUM(D6-G6)/4</f>
        <v>1.0556217626396192E-2</v>
      </c>
      <c r="I6" s="3">
        <f t="shared" ref="I6:I8" si="4">SUM(G6+H6)</f>
        <v>1.1038810881319809</v>
      </c>
      <c r="J6" s="3">
        <f t="shared" ref="J6:J8" si="5">SUM(I6+H6)</f>
        <v>1.1144373057583772</v>
      </c>
      <c r="K6" s="3">
        <f t="shared" ref="K6:K8" si="6">SUM(J6+H6)</f>
        <v>1.1249935233847734</v>
      </c>
      <c r="L6" s="3">
        <f t="shared" ref="L6:L8" si="7">SUM(K6+H6)</f>
        <v>1.1355497410111697</v>
      </c>
      <c r="M6" s="3">
        <f t="shared" ref="M6:M10" si="8">SUM(G6+I6)/2</f>
        <v>1.0986029793187828</v>
      </c>
      <c r="N6" s="3">
        <f t="shared" ref="N6:N10" si="9">SUM(I6+J6)/2</f>
        <v>1.1091591969451791</v>
      </c>
      <c r="O6" s="3">
        <f t="shared" ref="O6:O10" si="10">SUM(J6+K6)/2</f>
        <v>1.1197154145715753</v>
      </c>
      <c r="P6" s="3">
        <f t="shared" ref="P6:P10" si="11">SUM(K6+L6)/2</f>
        <v>1.1302716321979716</v>
      </c>
    </row>
    <row r="7" spans="1:16" x14ac:dyDescent="0.25">
      <c r="A7" s="1"/>
      <c r="B7" s="4">
        <f>D6*10000</f>
        <v>11355.497410111695</v>
      </c>
      <c r="C7" s="2">
        <f t="shared" si="0"/>
        <v>108.56217626396194</v>
      </c>
      <c r="D7" s="3">
        <f t="shared" si="1"/>
        <v>1.1785746115167541</v>
      </c>
      <c r="E7" s="1"/>
      <c r="F7" s="1">
        <v>1080</v>
      </c>
      <c r="G7" s="3">
        <f t="shared" si="2"/>
        <v>1.1355497410111695</v>
      </c>
      <c r="H7" s="3">
        <f t="shared" si="3"/>
        <v>1.075621762639617E-2</v>
      </c>
      <c r="I7" s="3">
        <f t="shared" si="4"/>
        <v>1.1463059586375657</v>
      </c>
      <c r="J7" s="3">
        <f t="shared" si="5"/>
        <v>1.1570621762639619</v>
      </c>
      <c r="K7" s="3">
        <f t="shared" si="6"/>
        <v>1.1678183938903581</v>
      </c>
      <c r="L7" s="3">
        <f t="shared" si="7"/>
        <v>1.1785746115167544</v>
      </c>
      <c r="M7" s="3">
        <f t="shared" si="8"/>
        <v>1.1409278498243676</v>
      </c>
      <c r="N7" s="3">
        <f t="shared" si="9"/>
        <v>1.1516840674507638</v>
      </c>
      <c r="O7" s="3">
        <f t="shared" si="10"/>
        <v>1.16244028507716</v>
      </c>
      <c r="P7" s="3">
        <f t="shared" si="11"/>
        <v>1.1731965027035562</v>
      </c>
    </row>
    <row r="8" spans="1:16" x14ac:dyDescent="0.25">
      <c r="A8" s="1"/>
      <c r="B8" s="4">
        <f>D7*10000</f>
        <v>11785.746115167542</v>
      </c>
      <c r="C8" s="2">
        <f t="shared" si="0"/>
        <v>110.56217626396194</v>
      </c>
      <c r="D8" s="3">
        <f t="shared" si="1"/>
        <v>1.2223994820223389</v>
      </c>
      <c r="E8" s="1"/>
      <c r="F8" s="1">
        <v>1440</v>
      </c>
      <c r="G8" s="3">
        <f t="shared" si="2"/>
        <v>1.1785746115167541</v>
      </c>
      <c r="H8" s="3">
        <f t="shared" si="3"/>
        <v>1.0956217626396203E-2</v>
      </c>
      <c r="I8" s="3">
        <f t="shared" si="4"/>
        <v>1.1895308291431503</v>
      </c>
      <c r="J8" s="3">
        <f t="shared" si="5"/>
        <v>1.2004870467695465</v>
      </c>
      <c r="K8" s="3">
        <f t="shared" si="6"/>
        <v>1.2114432643959427</v>
      </c>
      <c r="L8" s="3">
        <f t="shared" si="7"/>
        <v>1.2223994820223389</v>
      </c>
      <c r="M8" s="3">
        <f t="shared" si="8"/>
        <v>1.1840527203299522</v>
      </c>
      <c r="N8" s="3">
        <f t="shared" si="9"/>
        <v>1.1950089379563484</v>
      </c>
      <c r="O8" s="3">
        <f t="shared" si="10"/>
        <v>1.2059651555827446</v>
      </c>
      <c r="P8" s="3">
        <f t="shared" si="11"/>
        <v>1.2169213732091408</v>
      </c>
    </row>
    <row r="9" spans="1:16" x14ac:dyDescent="0.25">
      <c r="A9" s="1"/>
      <c r="B9" s="4">
        <f t="shared" ref="B9:B10" si="12">D8*10000</f>
        <v>12223.99482022339</v>
      </c>
      <c r="C9" s="2">
        <f t="shared" ref="C9:C10" si="13">SQRT(B9)+2</f>
        <v>112.56217626396194</v>
      </c>
      <c r="D9" s="3">
        <f t="shared" ref="D9:D10" si="14">POWER(C9,2)/10000</f>
        <v>1.2670243525279239</v>
      </c>
      <c r="E9" s="1"/>
      <c r="F9" s="1">
        <v>1800</v>
      </c>
      <c r="G9" s="3">
        <f t="shared" ref="G9:G10" si="15">B9*0.0001</f>
        <v>1.2223994820223389</v>
      </c>
      <c r="H9" s="3">
        <f t="shared" ref="H9:H10" si="16">SUM(D9-G9)/4</f>
        <v>1.1156217626396236E-2</v>
      </c>
      <c r="I9" s="14">
        <f t="shared" ref="I9:I10" si="17">SUM(G9+H9)</f>
        <v>1.2335556996487351</v>
      </c>
      <c r="J9" s="3">
        <f t="shared" ref="J9:J10" si="18">SUM(I9+H9)</f>
        <v>1.2447119172751313</v>
      </c>
      <c r="K9" s="3">
        <f t="shared" ref="K9:K10" si="19">SUM(J9+H9)</f>
        <v>1.2558681349015275</v>
      </c>
      <c r="L9" s="3">
        <f t="shared" ref="L9:L10" si="20">SUM(K9+H9)</f>
        <v>1.2670243525279237</v>
      </c>
      <c r="M9" s="3">
        <f t="shared" si="8"/>
        <v>1.227977590835537</v>
      </c>
      <c r="N9" s="3">
        <f t="shared" si="9"/>
        <v>1.2391338084619332</v>
      </c>
      <c r="O9" s="3">
        <f t="shared" si="10"/>
        <v>1.2502900260883294</v>
      </c>
      <c r="P9" s="3">
        <f t="shared" si="11"/>
        <v>1.2614462437147256</v>
      </c>
    </row>
    <row r="10" spans="1:16" x14ac:dyDescent="0.25">
      <c r="A10" s="1"/>
      <c r="B10" s="4">
        <f t="shared" si="12"/>
        <v>12670.243525279238</v>
      </c>
      <c r="C10" s="2">
        <f t="shared" si="13"/>
        <v>114.56217626396194</v>
      </c>
      <c r="D10" s="3">
        <f t="shared" si="14"/>
        <v>1.3124492230335085</v>
      </c>
      <c r="E10" s="1"/>
      <c r="F10" s="1">
        <v>2160</v>
      </c>
      <c r="G10" s="3">
        <f t="shared" si="15"/>
        <v>1.2670243525279239</v>
      </c>
      <c r="H10" s="3">
        <f t="shared" si="16"/>
        <v>1.1356217626396159E-2</v>
      </c>
      <c r="I10" s="3">
        <f t="shared" si="17"/>
        <v>1.2783805701543201</v>
      </c>
      <c r="J10" s="3">
        <f t="shared" si="18"/>
        <v>1.2897367877807162</v>
      </c>
      <c r="K10" s="3">
        <f t="shared" si="19"/>
        <v>1.3010930054071124</v>
      </c>
      <c r="L10" s="3">
        <f t="shared" si="20"/>
        <v>1.3124492230335085</v>
      </c>
      <c r="M10" s="3">
        <f t="shared" si="8"/>
        <v>1.272702461341122</v>
      </c>
      <c r="N10" s="3">
        <f t="shared" si="9"/>
        <v>1.2840586789675181</v>
      </c>
      <c r="O10" s="3">
        <f t="shared" si="10"/>
        <v>1.2954148965939143</v>
      </c>
      <c r="P10" s="3">
        <f t="shared" si="11"/>
        <v>1.3067711142203104</v>
      </c>
    </row>
    <row r="11" spans="1:16" x14ac:dyDescent="0.25">
      <c r="A11" s="1"/>
      <c r="B11" s="1"/>
      <c r="C11" s="1"/>
      <c r="D11" s="1"/>
      <c r="E11" s="1"/>
      <c r="F11" s="1"/>
    </row>
    <row r="12" spans="1:16" x14ac:dyDescent="0.25">
      <c r="A12" s="1"/>
      <c r="B12" s="6" t="s">
        <v>1</v>
      </c>
      <c r="C12" s="6" t="s">
        <v>13</v>
      </c>
      <c r="D12" s="6" t="s">
        <v>6</v>
      </c>
      <c r="E12" s="7"/>
      <c r="F12" s="6" t="s">
        <v>4</v>
      </c>
      <c r="G12" s="6" t="s">
        <v>3</v>
      </c>
      <c r="H12" s="7"/>
      <c r="I12" s="7"/>
      <c r="J12" s="7"/>
      <c r="K12" s="7"/>
      <c r="L12" s="7"/>
      <c r="M12" s="12"/>
      <c r="N12" s="12"/>
      <c r="O12" s="12"/>
      <c r="P12" s="12"/>
    </row>
    <row r="13" spans="1:16" x14ac:dyDescent="0.25">
      <c r="A13" s="1"/>
      <c r="B13" s="6"/>
      <c r="C13" s="6"/>
      <c r="D13" s="6"/>
      <c r="E13" s="6"/>
      <c r="F13" s="6"/>
      <c r="G13" s="6" t="s">
        <v>16</v>
      </c>
      <c r="H13" s="8">
        <f>SQRT(B16)</f>
        <v>118.28778466096996</v>
      </c>
      <c r="I13" s="7"/>
      <c r="J13" s="7"/>
      <c r="K13" s="7"/>
      <c r="L13" s="7"/>
      <c r="M13" s="12"/>
      <c r="N13" s="12"/>
      <c r="O13" s="12"/>
      <c r="P13" s="12"/>
    </row>
    <row r="15" spans="1:16" x14ac:dyDescent="0.25">
      <c r="G15" t="s">
        <v>7</v>
      </c>
      <c r="I15" s="1" t="s">
        <v>10</v>
      </c>
      <c r="J15" s="1" t="s">
        <v>9</v>
      </c>
      <c r="K15" s="1" t="s">
        <v>8</v>
      </c>
      <c r="L15" s="1" t="s">
        <v>11</v>
      </c>
      <c r="M15" s="1" t="s">
        <v>17</v>
      </c>
      <c r="N15" s="1" t="s">
        <v>19</v>
      </c>
      <c r="O15" s="1" t="s">
        <v>20</v>
      </c>
      <c r="P15" s="1" t="s">
        <v>21</v>
      </c>
    </row>
    <row r="16" spans="1:16" x14ac:dyDescent="0.25">
      <c r="B16" s="5">
        <v>13992</v>
      </c>
      <c r="C16" s="3">
        <f>SQRT(B16)-2</f>
        <v>116.28778466096996</v>
      </c>
      <c r="D16" s="3">
        <f>POWER(C16,2)/10000</f>
        <v>1.352284886135612</v>
      </c>
      <c r="E16" s="1"/>
      <c r="F16" s="1">
        <v>360</v>
      </c>
      <c r="G16" s="3">
        <f>B16*0.0001</f>
        <v>1.3992</v>
      </c>
      <c r="H16">
        <f>SUM(G16-D16)/4</f>
        <v>1.172877846609699E-2</v>
      </c>
      <c r="I16" s="3">
        <f>SUM(G16-H16)</f>
        <v>1.3874712215339029</v>
      </c>
      <c r="J16" s="3">
        <f>SUM(I16-H16)</f>
        <v>1.3757424430678058</v>
      </c>
      <c r="K16" s="3">
        <f>SUM(J16-H16)</f>
        <v>1.3640136646017087</v>
      </c>
      <c r="L16" s="3">
        <f>D16</f>
        <v>1.352284886135612</v>
      </c>
      <c r="M16" s="3">
        <f>SUM(G16+I16)/2</f>
        <v>1.3933356107669514</v>
      </c>
      <c r="N16" s="3">
        <f>SUM(I16+J16)/2</f>
        <v>1.3816068323008543</v>
      </c>
      <c r="O16" s="3">
        <f>SUM(J16+K16)/2</f>
        <v>1.3698780538347572</v>
      </c>
      <c r="P16" s="3">
        <f>SUM(K16+L16)/2</f>
        <v>1.3581492753686604</v>
      </c>
    </row>
    <row r="17" spans="2:16" x14ac:dyDescent="0.25">
      <c r="B17" s="4">
        <f>D16*10000</f>
        <v>13522.84886135612</v>
      </c>
      <c r="C17" s="3">
        <f t="shared" ref="C17:C21" si="21">SQRT(B17)-2</f>
        <v>114.28778466096996</v>
      </c>
      <c r="D17" s="3">
        <f t="shared" ref="D17:D21" si="22">POWER(C17,2)/10000</f>
        <v>1.306169772271224</v>
      </c>
      <c r="E17" s="1"/>
      <c r="F17" s="1">
        <v>720</v>
      </c>
      <c r="G17" s="3">
        <f t="shared" ref="G17:G21" si="23">B17*0.0001</f>
        <v>1.352284886135612</v>
      </c>
      <c r="H17">
        <f t="shared" ref="H17:H21" si="24">SUM(G17-D17)/4</f>
        <v>1.1528778466097012E-2</v>
      </c>
      <c r="I17" s="3">
        <f t="shared" ref="I17:I21" si="25">SUM(G17-H17)</f>
        <v>1.3407561076695149</v>
      </c>
      <c r="J17" s="3">
        <f t="shared" ref="J17:J21" si="26">SUM(I17-H17)</f>
        <v>1.3292273292034178</v>
      </c>
      <c r="K17" s="3">
        <f t="shared" ref="K17:K21" si="27">SUM(J17-H17)</f>
        <v>1.3176985507373207</v>
      </c>
      <c r="L17" s="3">
        <f t="shared" ref="L17:L21" si="28">D17</f>
        <v>1.306169772271224</v>
      </c>
      <c r="M17" s="3">
        <f t="shared" ref="M17:M21" si="29">SUM(G17+I17)/2</f>
        <v>1.3465204969025635</v>
      </c>
      <c r="N17" s="3">
        <f t="shared" ref="N17:N21" si="30">SUM(I17+J17)/2</f>
        <v>1.3349917184364664</v>
      </c>
      <c r="O17" s="3">
        <f t="shared" ref="O17:O21" si="31">SUM(J17+K17)/2</f>
        <v>1.3234629399703692</v>
      </c>
      <c r="P17" s="3">
        <f t="shared" ref="P17:P21" si="32">SUM(K17+L17)/2</f>
        <v>1.3119341615042723</v>
      </c>
    </row>
    <row r="18" spans="2:16" x14ac:dyDescent="0.25">
      <c r="B18" s="4">
        <f t="shared" ref="B18:B21" si="33">D17*10000</f>
        <v>13061.697722712241</v>
      </c>
      <c r="C18" s="3">
        <f t="shared" si="21"/>
        <v>112.28778466096996</v>
      </c>
      <c r="D18" s="3">
        <f t="shared" si="22"/>
        <v>1.2608546584068361</v>
      </c>
      <c r="E18" s="1"/>
      <c r="F18" s="1">
        <v>1080</v>
      </c>
      <c r="G18" s="3">
        <f t="shared" si="23"/>
        <v>1.3061697722712242</v>
      </c>
      <c r="H18">
        <f t="shared" si="24"/>
        <v>1.1328778466097034E-2</v>
      </c>
      <c r="I18" s="3">
        <f t="shared" si="25"/>
        <v>1.2948409938051273</v>
      </c>
      <c r="J18" s="3">
        <f t="shared" si="26"/>
        <v>1.2835122153390301</v>
      </c>
      <c r="K18" s="3">
        <f t="shared" si="27"/>
        <v>1.272183436872933</v>
      </c>
      <c r="L18" s="3">
        <f t="shared" si="28"/>
        <v>1.2608546584068361</v>
      </c>
      <c r="M18" s="3">
        <f t="shared" si="29"/>
        <v>1.3005053830381756</v>
      </c>
      <c r="N18" s="3">
        <f t="shared" si="30"/>
        <v>1.2891766045720787</v>
      </c>
      <c r="O18" s="3">
        <f t="shared" si="31"/>
        <v>1.2778478261059816</v>
      </c>
      <c r="P18" s="3">
        <f t="shared" si="32"/>
        <v>1.2665190476398847</v>
      </c>
    </row>
    <row r="19" spans="2:16" x14ac:dyDescent="0.25">
      <c r="B19" s="4">
        <f t="shared" si="33"/>
        <v>12608.546584068361</v>
      </c>
      <c r="C19" s="3">
        <f t="shared" si="21"/>
        <v>110.28778466096996</v>
      </c>
      <c r="D19" s="3">
        <f t="shared" si="22"/>
        <v>1.2163395445424481</v>
      </c>
      <c r="E19" s="1"/>
      <c r="F19" s="1">
        <v>1440</v>
      </c>
      <c r="G19" s="3">
        <f t="shared" si="23"/>
        <v>1.2608546584068361</v>
      </c>
      <c r="H19">
        <f t="shared" si="24"/>
        <v>1.1128778466097E-2</v>
      </c>
      <c r="I19" s="3">
        <f t="shared" si="25"/>
        <v>1.2497258799407391</v>
      </c>
      <c r="J19" s="3">
        <f t="shared" si="26"/>
        <v>1.2385971014746422</v>
      </c>
      <c r="K19" s="3">
        <f t="shared" si="27"/>
        <v>1.2274683230085452</v>
      </c>
      <c r="L19" s="3">
        <f t="shared" si="28"/>
        <v>1.2163395445424481</v>
      </c>
      <c r="M19" s="3">
        <f t="shared" si="29"/>
        <v>1.2552902691737877</v>
      </c>
      <c r="N19" s="3">
        <f t="shared" si="30"/>
        <v>1.2441614907076906</v>
      </c>
      <c r="O19" s="3">
        <f t="shared" si="31"/>
        <v>1.2330327122415938</v>
      </c>
      <c r="P19" s="3">
        <f t="shared" si="32"/>
        <v>1.2219039337754967</v>
      </c>
    </row>
    <row r="20" spans="2:16" x14ac:dyDescent="0.25">
      <c r="B20" s="4">
        <f t="shared" si="33"/>
        <v>12163.395445424481</v>
      </c>
      <c r="C20" s="3">
        <f t="shared" si="21"/>
        <v>108.28778466096996</v>
      </c>
      <c r="D20" s="3">
        <f t="shared" si="22"/>
        <v>1.1726244306780602</v>
      </c>
      <c r="E20" s="1"/>
      <c r="F20" s="1">
        <v>1800</v>
      </c>
      <c r="G20" s="3">
        <f t="shared" si="23"/>
        <v>1.2163395445424481</v>
      </c>
      <c r="H20">
        <f t="shared" si="24"/>
        <v>1.0928778466096967E-2</v>
      </c>
      <c r="I20" s="3">
        <f t="shared" si="25"/>
        <v>1.2054107660763511</v>
      </c>
      <c r="J20" s="3">
        <f t="shared" si="26"/>
        <v>1.1944819876102541</v>
      </c>
      <c r="K20" s="3">
        <f t="shared" si="27"/>
        <v>1.1835532091441572</v>
      </c>
      <c r="L20" s="3">
        <f t="shared" si="28"/>
        <v>1.1726244306780602</v>
      </c>
      <c r="M20" s="3">
        <f t="shared" si="29"/>
        <v>1.2108751553093997</v>
      </c>
      <c r="N20" s="3">
        <f t="shared" si="30"/>
        <v>1.1999463768433025</v>
      </c>
      <c r="O20" s="3">
        <f t="shared" si="31"/>
        <v>1.1890175983772058</v>
      </c>
      <c r="P20" s="3">
        <f t="shared" si="32"/>
        <v>1.1780888199111086</v>
      </c>
    </row>
    <row r="21" spans="2:16" x14ac:dyDescent="0.25">
      <c r="B21" s="4">
        <f t="shared" si="33"/>
        <v>11726.244306780602</v>
      </c>
      <c r="C21" s="3">
        <f t="shared" si="21"/>
        <v>106.28778466096996</v>
      </c>
      <c r="D21" s="3">
        <f t="shared" si="22"/>
        <v>1.1297093168136723</v>
      </c>
      <c r="E21" s="1"/>
      <c r="F21" s="1">
        <v>2160</v>
      </c>
      <c r="G21" s="3">
        <f t="shared" si="23"/>
        <v>1.1726244306780602</v>
      </c>
      <c r="H21">
        <f t="shared" si="24"/>
        <v>1.0728778466096989E-2</v>
      </c>
      <c r="I21" s="3">
        <f t="shared" si="25"/>
        <v>1.1618956522119632</v>
      </c>
      <c r="J21" s="3">
        <f t="shared" si="26"/>
        <v>1.1511668737458662</v>
      </c>
      <c r="K21" s="3">
        <f t="shared" si="27"/>
        <v>1.1404380952797692</v>
      </c>
      <c r="L21" s="3">
        <f t="shared" si="28"/>
        <v>1.1297093168136723</v>
      </c>
      <c r="M21" s="3">
        <f t="shared" si="29"/>
        <v>1.1672600414450116</v>
      </c>
      <c r="N21" s="3">
        <f t="shared" si="30"/>
        <v>1.1565312629789148</v>
      </c>
      <c r="O21" s="3">
        <f t="shared" si="31"/>
        <v>1.1458024845128176</v>
      </c>
      <c r="P21" s="3">
        <f t="shared" si="32"/>
        <v>1.1350737060467209</v>
      </c>
    </row>
    <row r="23" spans="2:16" x14ac:dyDescent="0.25">
      <c r="B23" t="s">
        <v>23</v>
      </c>
    </row>
    <row r="24" spans="2:16" x14ac:dyDescent="0.25">
      <c r="M24" t="s">
        <v>18</v>
      </c>
    </row>
    <row r="25" spans="2:16" x14ac:dyDescent="0.25">
      <c r="B25" t="s">
        <v>24</v>
      </c>
    </row>
    <row r="26" spans="2:16" x14ac:dyDescent="0.25">
      <c r="B26" t="s">
        <v>25</v>
      </c>
    </row>
    <row r="29" spans="2:16" x14ac:dyDescent="0.25">
      <c r="B29" t="s">
        <v>26</v>
      </c>
      <c r="F29" t="s">
        <v>63</v>
      </c>
    </row>
    <row r="30" spans="2:16" ht="15.75" x14ac:dyDescent="0.25">
      <c r="F30">
        <v>1.0468500000000001</v>
      </c>
      <c r="G30" s="29">
        <f>MOD((SQRT( (1.04685))*180)-225,360)</f>
        <v>319.1682383040029</v>
      </c>
    </row>
    <row r="31" spans="2:16" x14ac:dyDescent="0.25">
      <c r="B31" t="s">
        <v>28</v>
      </c>
    </row>
    <row r="32" spans="2:16" x14ac:dyDescent="0.25">
      <c r="B32" t="s">
        <v>27</v>
      </c>
      <c r="C32" s="1" t="s">
        <v>34</v>
      </c>
    </row>
    <row r="33" spans="2:3" x14ac:dyDescent="0.25">
      <c r="B33" s="16">
        <v>0.125</v>
      </c>
      <c r="C33" s="1">
        <v>6.5</v>
      </c>
    </row>
    <row r="34" spans="2:3" x14ac:dyDescent="0.25">
      <c r="B34" s="16">
        <v>0.25</v>
      </c>
      <c r="C34" s="1">
        <v>13</v>
      </c>
    </row>
    <row r="35" spans="2:3" x14ac:dyDescent="0.25">
      <c r="B35" s="16">
        <v>0.33333333333333331</v>
      </c>
      <c r="C35" s="16">
        <v>17</v>
      </c>
    </row>
    <row r="36" spans="2:3" x14ac:dyDescent="0.25">
      <c r="B36" s="16">
        <v>0.375</v>
      </c>
      <c r="C36" s="1">
        <v>19.5</v>
      </c>
    </row>
    <row r="37" spans="2:3" x14ac:dyDescent="0.25">
      <c r="B37" s="16">
        <v>0.5</v>
      </c>
      <c r="C37" s="16">
        <v>26</v>
      </c>
    </row>
    <row r="38" spans="2:3" x14ac:dyDescent="0.25">
      <c r="B38" s="16">
        <v>0.625</v>
      </c>
      <c r="C38" s="1">
        <v>32.5</v>
      </c>
    </row>
    <row r="39" spans="2:3" x14ac:dyDescent="0.25">
      <c r="B39" s="16">
        <v>0.66666666666666663</v>
      </c>
      <c r="C39" s="16">
        <v>35</v>
      </c>
    </row>
    <row r="40" spans="2:3" x14ac:dyDescent="0.25">
      <c r="B40" s="16">
        <v>0.75</v>
      </c>
      <c r="C40" s="16">
        <v>39</v>
      </c>
    </row>
    <row r="41" spans="2:3" x14ac:dyDescent="0.25">
      <c r="B41" s="16">
        <v>0.875</v>
      </c>
      <c r="C41" s="16">
        <v>45.5</v>
      </c>
    </row>
    <row r="42" spans="2:3" x14ac:dyDescent="0.25">
      <c r="B42" s="4">
        <v>1</v>
      </c>
      <c r="C42" s="16">
        <v>52</v>
      </c>
    </row>
    <row r="43" spans="2:3" x14ac:dyDescent="0.25">
      <c r="C43" s="1"/>
    </row>
    <row r="44" spans="2:3" x14ac:dyDescent="0.25">
      <c r="B44" t="s">
        <v>29</v>
      </c>
    </row>
    <row r="47" spans="2:3" x14ac:dyDescent="0.25">
      <c r="B47" t="s">
        <v>30</v>
      </c>
    </row>
    <row r="49" spans="2:11" x14ac:dyDescent="0.25">
      <c r="B49" t="s">
        <v>32</v>
      </c>
    </row>
    <row r="50" spans="2:11" x14ac:dyDescent="0.25">
      <c r="B50" t="s">
        <v>31</v>
      </c>
    </row>
    <row r="51" spans="2:11" x14ac:dyDescent="0.25">
      <c r="B51" t="s">
        <v>35</v>
      </c>
    </row>
    <row r="54" spans="2:11" x14ac:dyDescent="0.25">
      <c r="B54" s="25" t="s">
        <v>33</v>
      </c>
      <c r="C54" s="25"/>
      <c r="D54" s="25" t="s">
        <v>56</v>
      </c>
      <c r="E54" s="25"/>
      <c r="F54" s="25"/>
      <c r="G54" s="25"/>
      <c r="H54" s="25"/>
      <c r="I54" s="25"/>
      <c r="J54" s="25"/>
    </row>
    <row r="56" spans="2:11" x14ac:dyDescent="0.25">
      <c r="B56" s="17">
        <v>1399.4</v>
      </c>
      <c r="C56" s="17" t="s">
        <v>17</v>
      </c>
      <c r="D56" s="17" t="s">
        <v>14</v>
      </c>
      <c r="E56" s="17" t="s">
        <v>19</v>
      </c>
      <c r="F56" s="17" t="s">
        <v>9</v>
      </c>
      <c r="G56" s="17" t="s">
        <v>20</v>
      </c>
      <c r="H56" s="17" t="s">
        <v>8</v>
      </c>
      <c r="I56" s="17" t="s">
        <v>21</v>
      </c>
      <c r="J56" s="17" t="s">
        <v>11</v>
      </c>
    </row>
    <row r="57" spans="2:11" x14ac:dyDescent="0.25">
      <c r="C57" s="3">
        <f>(SQRT(B56)-0.25)*(SQRT(B56)-0.25)*0.001</f>
        <v>1.3807582224143782</v>
      </c>
      <c r="D57" s="3">
        <f>(SQRT(B56)-0.5)*(SQRT(B56)-0.5)*0.001</f>
        <v>1.3622414448287561</v>
      </c>
      <c r="E57" s="3">
        <f>(SQRT(B56)-0.75)*(SQRT(B56)-0.75)*0.001</f>
        <v>1.3438496672431344</v>
      </c>
      <c r="F57" s="3">
        <f>(SQRT(B56)-1)*(SQRT(B56)-1)*0.001</f>
        <v>1.3255828896575121</v>
      </c>
      <c r="G57" s="3">
        <f>(SQRT(B56)-1.25)*(SQRT(B56)-1.25)*0.001</f>
        <v>1.3074411120718903</v>
      </c>
      <c r="H57" s="3">
        <f>(SQRT(B56)-1.5)*(SQRT(B56)-1.5)*0.001</f>
        <v>1.2894243344862684</v>
      </c>
      <c r="I57" s="3">
        <f>(SQRT(B56)-1.75)*(SQRT(B56)-1.75)*0.001</f>
        <v>1.2715325569006464</v>
      </c>
      <c r="J57" s="3">
        <f>(SQRT(B56)-2)*(SQRT(B56)-2)*0.001</f>
        <v>1.2537657793150245</v>
      </c>
    </row>
    <row r="59" spans="2:11" x14ac:dyDescent="0.25">
      <c r="C59" s="18" t="s">
        <v>36</v>
      </c>
      <c r="D59" s="18" t="s">
        <v>37</v>
      </c>
      <c r="E59" s="18" t="s">
        <v>38</v>
      </c>
      <c r="F59" s="18" t="s">
        <v>39</v>
      </c>
      <c r="G59" s="18" t="s">
        <v>40</v>
      </c>
      <c r="H59" s="18" t="s">
        <v>41</v>
      </c>
      <c r="I59" s="18" t="s">
        <v>42</v>
      </c>
      <c r="J59" s="18" t="s">
        <v>43</v>
      </c>
    </row>
    <row r="60" spans="2:11" x14ac:dyDescent="0.25">
      <c r="C60" s="3">
        <f>(SQRT(B56)-2.25)*(SQRT(B56)-2.25)*0.001</f>
        <v>1.2361240017294024</v>
      </c>
      <c r="D60" s="3">
        <f>(SQRT(B56)-2.5)*(SQRT(B56)-2.5)*0.001</f>
        <v>1.2186072241437806</v>
      </c>
      <c r="E60" s="3">
        <f>(SQRT(B56)-2.75)*(SQRT(B56)-2.75)*0.001</f>
        <v>1.2012154465581586</v>
      </c>
      <c r="F60" s="3">
        <f>(SQRT(B56)-3)*(SQRT(B56)-3)*0.001</f>
        <v>1.1839486689725365</v>
      </c>
      <c r="G60" s="3">
        <f>(SQRT(B56)-3.25)*(SQRT(B56)-3.25)*0.001</f>
        <v>1.1668068913869147</v>
      </c>
      <c r="H60" s="3">
        <f>(SQRT(B56)-3.5)*(SQRT(B56)-3.5)*0.001</f>
        <v>1.1497901138012927</v>
      </c>
      <c r="I60" s="3">
        <f>(SQRT(B56)-3.75)*(SQRT(B56)-3.75)*0.001</f>
        <v>1.1328983362156708</v>
      </c>
      <c r="J60" s="3">
        <f>(SQRT(B56)-4)*(SQRT(B56)-4)*0.001</f>
        <v>1.1161315586300489</v>
      </c>
    </row>
    <row r="64" spans="2:11" x14ac:dyDescent="0.25">
      <c r="B64" t="s">
        <v>44</v>
      </c>
      <c r="C64" s="3">
        <f>((SQRT(B56)-1)^2)*0.001</f>
        <v>1.3255828896575121</v>
      </c>
      <c r="D64" s="19">
        <v>1</v>
      </c>
      <c r="E64">
        <v>2</v>
      </c>
      <c r="F64">
        <v>3</v>
      </c>
      <c r="G64">
        <v>4</v>
      </c>
      <c r="H64">
        <v>5</v>
      </c>
      <c r="I64">
        <v>6</v>
      </c>
      <c r="J64">
        <v>7</v>
      </c>
      <c r="K64">
        <v>8</v>
      </c>
    </row>
    <row r="65" spans="2:8" x14ac:dyDescent="0.25">
      <c r="D65">
        <f>SUM((B56*0.0001)-C64)/0.125</f>
        <v>-9.4851431172600975</v>
      </c>
    </row>
    <row r="69" spans="2:8" x14ac:dyDescent="0.25">
      <c r="B69" s="23" t="s">
        <v>45</v>
      </c>
      <c r="C69" s="24"/>
      <c r="D69" s="23" t="s">
        <v>53</v>
      </c>
      <c r="E69" s="24"/>
      <c r="F69" s="23" t="s">
        <v>54</v>
      </c>
      <c r="G69" s="24"/>
    </row>
    <row r="70" spans="2:8" x14ac:dyDescent="0.25">
      <c r="B70" s="24"/>
      <c r="C70" s="24"/>
      <c r="D70" s="24"/>
      <c r="E70" s="24"/>
      <c r="F70" s="24"/>
      <c r="G70" s="24"/>
    </row>
    <row r="71" spans="2:8" x14ac:dyDescent="0.25">
      <c r="B71" s="23" t="s">
        <v>55</v>
      </c>
      <c r="C71" s="24"/>
      <c r="D71" s="24"/>
      <c r="E71" s="24"/>
      <c r="F71" s="24"/>
      <c r="G71" s="24"/>
    </row>
    <row r="72" spans="2:8" x14ac:dyDescent="0.25">
      <c r="B72" s="1"/>
      <c r="C72" s="26"/>
      <c r="D72" s="26">
        <v>1.26003</v>
      </c>
      <c r="E72" s="21" t="s">
        <v>46</v>
      </c>
      <c r="F72" s="22"/>
      <c r="H72" t="s">
        <v>58</v>
      </c>
    </row>
    <row r="73" spans="2:8" x14ac:dyDescent="0.25">
      <c r="B73" s="1"/>
      <c r="C73" s="1">
        <v>1.0108889999999999</v>
      </c>
      <c r="D73" s="3">
        <f>SUM(C73*D72)</f>
        <v>1.2737504666699999</v>
      </c>
      <c r="E73" s="20" t="s">
        <v>47</v>
      </c>
      <c r="F73" s="3">
        <f>SUM(D72/C73)</f>
        <v>1.2464573261752774</v>
      </c>
    </row>
    <row r="74" spans="2:8" x14ac:dyDescent="0.25">
      <c r="B74" s="1"/>
      <c r="C74" s="1">
        <v>1.0218970000000001</v>
      </c>
      <c r="D74" s="3">
        <f>SUM(C74*D72)</f>
        <v>1.2876208769100002</v>
      </c>
      <c r="E74" s="20" t="s">
        <v>48</v>
      </c>
      <c r="F74" s="3">
        <f>SUM(D72/C74)</f>
        <v>1.2330303347597653</v>
      </c>
    </row>
    <row r="75" spans="2:8" x14ac:dyDescent="0.25">
      <c r="B75" s="1"/>
      <c r="C75" s="1">
        <v>1.0292730000000001</v>
      </c>
      <c r="D75" s="3">
        <f>SUM(C75*D72)</f>
        <v>1.2969148581900001</v>
      </c>
      <c r="E75" s="20" t="s">
        <v>49</v>
      </c>
      <c r="F75" s="3">
        <f>SUM(D72/C75)</f>
        <v>1.224194164230481</v>
      </c>
      <c r="G75" s="24" t="s">
        <v>57</v>
      </c>
    </row>
    <row r="76" spans="2:8" x14ac:dyDescent="0.25">
      <c r="B76" s="1"/>
      <c r="C76" s="1">
        <v>1.0442739999999999</v>
      </c>
      <c r="D76" s="3">
        <f>SUM(C76*D72)</f>
        <v>1.3158165682199998</v>
      </c>
      <c r="E76" s="20" t="s">
        <v>50</v>
      </c>
      <c r="F76" s="3">
        <f>SUM(D72/C76)</f>
        <v>1.2066086103838649</v>
      </c>
    </row>
    <row r="77" spans="2:8" x14ac:dyDescent="0.25">
      <c r="B77" s="1"/>
      <c r="C77" s="1">
        <v>1.059402</v>
      </c>
      <c r="D77" s="3">
        <f>SUM(C77*D72)</f>
        <v>1.3348783020599999</v>
      </c>
      <c r="E77" s="20" t="s">
        <v>51</v>
      </c>
      <c r="F77" s="3">
        <f>SUM(D72/C77)</f>
        <v>1.18937853619306</v>
      </c>
    </row>
    <row r="78" spans="2:8" x14ac:dyDescent="0.25">
      <c r="B78" s="1"/>
      <c r="C78" s="1">
        <v>1.0787610000000001</v>
      </c>
      <c r="D78" s="3">
        <f>SUM(C78*D72)</f>
        <v>1.3592712228300001</v>
      </c>
      <c r="E78" s="20" t="s">
        <v>52</v>
      </c>
      <c r="F78" s="3">
        <f>SUM(D72/C78)</f>
        <v>1.1680344395097708</v>
      </c>
    </row>
    <row r="79" spans="2:8" x14ac:dyDescent="0.25">
      <c r="B79" s="1"/>
      <c r="C79" s="1">
        <v>1.090508</v>
      </c>
      <c r="D79" s="3">
        <f>SUM(C79*D72)</f>
        <v>1.37407279524</v>
      </c>
      <c r="E79" s="20" t="s">
        <v>46</v>
      </c>
      <c r="F79" s="3">
        <f>SUM(D72/C79)</f>
        <v>1.1554523213034658</v>
      </c>
    </row>
    <row r="81" spans="2:7" x14ac:dyDescent="0.25">
      <c r="D81" s="3">
        <f>SUM(D72*1.0365)</f>
        <v>1.306021095</v>
      </c>
      <c r="E81" s="20" t="s">
        <v>59</v>
      </c>
      <c r="F81" s="3">
        <f>SUM(D72/1.0365)</f>
        <v>1.215658465991317</v>
      </c>
    </row>
    <row r="85" spans="2:7" x14ac:dyDescent="0.25">
      <c r="B85" s="20" t="s">
        <v>62</v>
      </c>
      <c r="D85" s="27">
        <f>POWER(B87,2)+0.02</f>
        <v>1.6833260900000002</v>
      </c>
      <c r="E85" s="3">
        <f>POWER(D85,2)*0.1+1</f>
        <v>1.2833586725274688</v>
      </c>
      <c r="F85" s="20" t="s">
        <v>60</v>
      </c>
    </row>
    <row r="86" spans="2:7" x14ac:dyDescent="0.25">
      <c r="D86" s="27">
        <f>POWER(B87,2)</f>
        <v>1.6633260900000002</v>
      </c>
      <c r="E86" s="3">
        <f>POWER(D86,2)*0.1+1</f>
        <v>1.2766653681674689</v>
      </c>
    </row>
    <row r="87" spans="2:7" x14ac:dyDescent="0.25">
      <c r="B87" s="1">
        <v>1.2897000000000001</v>
      </c>
      <c r="C87" s="1"/>
      <c r="D87" s="27">
        <f>POWER(B87,2)-0.02</f>
        <v>1.6433260900000002</v>
      </c>
      <c r="E87" s="3">
        <f>POWER(D87,2)*0.1+1</f>
        <v>1.2700520638074688</v>
      </c>
      <c r="G87" t="s">
        <v>61</v>
      </c>
    </row>
    <row r="88" spans="2:7" x14ac:dyDescent="0.25">
      <c r="B88" t="s">
        <v>18</v>
      </c>
      <c r="C88" s="1"/>
      <c r="D88" s="27">
        <f>POWER(B87,2)-0.04</f>
        <v>1.6233260900000002</v>
      </c>
      <c r="E88" s="3">
        <f t="shared" ref="E88:E96" si="34">POWER(D88,2)*0.1+1</f>
        <v>1.2635187594474688</v>
      </c>
    </row>
    <row r="89" spans="2:7" x14ac:dyDescent="0.25">
      <c r="C89" s="1"/>
      <c r="D89" s="27">
        <f>POWER(B87,2)-0.06</f>
        <v>1.6033260900000001</v>
      </c>
      <c r="E89" s="3">
        <f t="shared" si="34"/>
        <v>1.2570654550874689</v>
      </c>
    </row>
    <row r="90" spans="2:7" x14ac:dyDescent="0.25">
      <c r="C90" s="1"/>
      <c r="D90" s="27">
        <f>POWER(B87,2)-0.08</f>
        <v>1.5833260900000001</v>
      </c>
      <c r="E90" s="3">
        <f t="shared" si="34"/>
        <v>1.2506921507274689</v>
      </c>
    </row>
    <row r="91" spans="2:7" x14ac:dyDescent="0.25">
      <c r="C91" s="1"/>
      <c r="D91" s="27">
        <f>POWER(B87,2)-0.1</f>
        <v>1.5633260900000001</v>
      </c>
      <c r="E91" s="3">
        <f t="shared" si="34"/>
        <v>1.2443988463674689</v>
      </c>
    </row>
    <row r="92" spans="2:7" x14ac:dyDescent="0.25">
      <c r="C92" s="1"/>
      <c r="D92" s="27">
        <f>POWER(B87,2)-0.12</f>
        <v>1.5433260900000003</v>
      </c>
      <c r="E92" s="3">
        <f t="shared" si="34"/>
        <v>1.238185542007469</v>
      </c>
    </row>
    <row r="93" spans="2:7" x14ac:dyDescent="0.25">
      <c r="D93" s="27">
        <f>POWER(B87,2)-0.14</f>
        <v>1.5233260900000003</v>
      </c>
      <c r="E93" s="3">
        <f t="shared" si="34"/>
        <v>1.232052237647469</v>
      </c>
    </row>
    <row r="94" spans="2:7" x14ac:dyDescent="0.25">
      <c r="D94" s="27">
        <f>POWER(B87,2)-0.16</f>
        <v>1.5033260900000003</v>
      </c>
      <c r="E94" s="3">
        <f t="shared" si="34"/>
        <v>1.2259989332874688</v>
      </c>
    </row>
    <row r="95" spans="2:7" x14ac:dyDescent="0.25">
      <c r="D95" s="27">
        <f>POWER(B87,2)-0.18</f>
        <v>1.4833260900000003</v>
      </c>
      <c r="E95" s="3">
        <f t="shared" si="34"/>
        <v>1.2200256289274689</v>
      </c>
    </row>
    <row r="96" spans="2:7" x14ac:dyDescent="0.25">
      <c r="D96" s="27">
        <f>POWER(B87,2)-0.2</f>
        <v>1.4633260900000002</v>
      </c>
      <c r="E96" s="3">
        <f t="shared" si="34"/>
        <v>1.2141323245674689</v>
      </c>
    </row>
    <row r="98" spans="2:2" x14ac:dyDescent="0.25">
      <c r="B98" s="28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 Nevins</cp:lastModifiedBy>
  <dcterms:created xsi:type="dcterms:W3CDTF">2014-01-17T18:06:33Z</dcterms:created>
  <dcterms:modified xsi:type="dcterms:W3CDTF">2016-02-20T04:47:46Z</dcterms:modified>
</cp:coreProperties>
</file>