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\Desktop\"/>
    </mc:Choice>
  </mc:AlternateContent>
  <bookViews>
    <workbookView xWindow="0" yWindow="0" windowWidth="28800" windowHeight="12015" activeTab="7"/>
  </bookViews>
  <sheets>
    <sheet name="FIRST TEST" sheetId="1" r:id="rId1"/>
    <sheet name="STOP D1 07.07" sheetId="2" r:id="rId2"/>
    <sheet name="STOP W1 07.07" sheetId="7" r:id="rId3"/>
    <sheet name="STOP W1 14.07" sheetId="9" r:id="rId4"/>
    <sheet name="STOP W1 21.07" sheetId="8" r:id="rId5"/>
    <sheet name="STOP MN 28.07" sheetId="11" r:id="rId6"/>
    <sheet name="W1" sheetId="10" r:id="rId7"/>
    <sheet name="MN" sheetId="12" r:id="rId8"/>
  </sheets>
  <definedNames>
    <definedName name="_xlnm._FilterDatabase" localSheetId="0" hidden="1">'FIRST TEST'!$B$1:$B$202</definedName>
    <definedName name="_xlnm._FilterDatabase" localSheetId="7" hidden="1">MN!$B$1:$B$271</definedName>
    <definedName name="_xlnm._FilterDatabase" localSheetId="1" hidden="1">'STOP D1 07.07'!$B$1:$B$7</definedName>
    <definedName name="_xlnm._FilterDatabase" localSheetId="5" hidden="1">'STOP MN 28.07'!$B$1:$B$1</definedName>
    <definedName name="_xlnm._FilterDatabase" localSheetId="2" hidden="1">'STOP W1 07.07'!$B$1:$B$4</definedName>
    <definedName name="_xlnm._FilterDatabase" localSheetId="3" hidden="1">'STOP W1 14.07'!$B$1:$B$1</definedName>
    <definedName name="_xlnm._FilterDatabase" localSheetId="4" hidden="1">'STOP W1 21.07'!$B$1:$B$1</definedName>
    <definedName name="_xlnm._FilterDatabase" localSheetId="6" hidden="1">'W1'!$B$1:$B$1</definedName>
  </definedNames>
  <calcPr calcId="162913"/>
</workbook>
</file>

<file path=xl/calcChain.xml><?xml version="1.0" encoding="utf-8"?>
<calcChain xmlns="http://schemas.openxmlformats.org/spreadsheetml/2006/main">
  <c r="U61" i="10" l="1"/>
  <c r="U85" i="10"/>
  <c r="V61" i="10" l="1"/>
  <c r="Z86" i="10" l="1"/>
  <c r="Y86" i="10"/>
  <c r="X85" i="10"/>
  <c r="X84" i="10"/>
  <c r="Z62" i="10"/>
  <c r="Y62" i="10"/>
  <c r="X61" i="10"/>
  <c r="X60" i="10"/>
  <c r="Z95" i="10" l="1"/>
  <c r="Y95" i="10"/>
  <c r="X94" i="10"/>
  <c r="X93" i="10"/>
  <c r="Z92" i="10"/>
  <c r="Y92" i="10"/>
  <c r="X91" i="10"/>
  <c r="X90" i="10"/>
  <c r="Z89" i="10"/>
  <c r="Y89" i="10"/>
  <c r="X88" i="10"/>
  <c r="X87" i="10"/>
  <c r="Z83" i="10"/>
  <c r="Y83" i="10"/>
  <c r="X82" i="10"/>
  <c r="X81" i="10"/>
  <c r="Z80" i="10"/>
  <c r="Y80" i="10"/>
  <c r="X79" i="10"/>
  <c r="X78" i="10"/>
  <c r="Z77" i="10"/>
  <c r="Y77" i="10"/>
  <c r="X76" i="10"/>
  <c r="X75" i="10"/>
  <c r="Z74" i="10"/>
  <c r="Y74" i="10"/>
  <c r="X73" i="10"/>
  <c r="X72" i="10"/>
  <c r="Z71" i="10"/>
  <c r="Y71" i="10"/>
  <c r="X70" i="10"/>
  <c r="X69" i="10"/>
  <c r="Z68" i="10"/>
  <c r="Y68" i="10"/>
  <c r="X67" i="10"/>
  <c r="X66" i="10"/>
  <c r="Z65" i="10"/>
  <c r="Y65" i="10"/>
  <c r="X64" i="10"/>
  <c r="X63" i="10"/>
  <c r="Y59" i="10"/>
  <c r="Z59" i="10"/>
  <c r="X58" i="10"/>
  <c r="X57" i="10"/>
  <c r="Z56" i="10"/>
  <c r="Y56" i="10"/>
  <c r="X55" i="10"/>
  <c r="X54" i="10"/>
  <c r="X51" i="10"/>
  <c r="X41" i="10"/>
  <c r="X34" i="10"/>
  <c r="X27" i="10"/>
  <c r="Z22" i="10"/>
  <c r="Y22" i="10"/>
  <c r="X20" i="10"/>
  <c r="Z15" i="10"/>
  <c r="Y15" i="10"/>
  <c r="X13" i="10"/>
  <c r="X6" i="10"/>
  <c r="Z271" i="12"/>
  <c r="Y271" i="12"/>
  <c r="X270" i="12"/>
  <c r="X269" i="12"/>
  <c r="X268" i="12"/>
  <c r="X267" i="12"/>
  <c r="X266" i="12"/>
  <c r="Z265" i="12"/>
  <c r="Y265" i="12"/>
  <c r="X264" i="12"/>
  <c r="X263" i="12"/>
  <c r="X262" i="12"/>
  <c r="X261" i="12"/>
  <c r="X260" i="12"/>
  <c r="Z259" i="12"/>
  <c r="Y259" i="12"/>
  <c r="X258" i="12"/>
  <c r="X257" i="12"/>
  <c r="X256" i="12"/>
  <c r="X255" i="12"/>
  <c r="X254" i="12"/>
  <c r="Z253" i="12"/>
  <c r="Y253" i="12"/>
  <c r="X252" i="12"/>
  <c r="X251" i="12"/>
  <c r="X250" i="12"/>
  <c r="X249" i="12"/>
  <c r="X248" i="12"/>
  <c r="Z247" i="12"/>
  <c r="Y247" i="12"/>
  <c r="X246" i="12"/>
  <c r="X245" i="12"/>
  <c r="X244" i="12"/>
  <c r="X243" i="12"/>
  <c r="X242" i="12"/>
  <c r="Z241" i="12"/>
  <c r="Y241" i="12"/>
  <c r="X240" i="12"/>
  <c r="X239" i="12"/>
  <c r="X238" i="12"/>
  <c r="X237" i="12"/>
  <c r="X236" i="12"/>
  <c r="Z235" i="12"/>
  <c r="Y235" i="12"/>
  <c r="X234" i="12"/>
  <c r="X233" i="12"/>
  <c r="X232" i="12"/>
  <c r="X231" i="12"/>
  <c r="X230" i="12"/>
  <c r="Z229" i="12"/>
  <c r="Y229" i="12"/>
  <c r="X228" i="12"/>
  <c r="X227" i="12"/>
  <c r="X226" i="12"/>
  <c r="X225" i="12"/>
  <c r="X224" i="12"/>
  <c r="Z223" i="12"/>
  <c r="Y223" i="12"/>
  <c r="X222" i="12"/>
  <c r="X221" i="12"/>
  <c r="X220" i="12"/>
  <c r="X219" i="12"/>
  <c r="X218" i="12"/>
  <c r="Z217" i="12"/>
  <c r="Y217" i="12"/>
  <c r="X216" i="12"/>
  <c r="X215" i="12"/>
  <c r="X214" i="12"/>
  <c r="X213" i="12"/>
  <c r="X212" i="12"/>
  <c r="Z211" i="12"/>
  <c r="Y211" i="12"/>
  <c r="X210" i="12"/>
  <c r="X209" i="12"/>
  <c r="X208" i="12"/>
  <c r="X207" i="12"/>
  <c r="X206" i="12"/>
  <c r="Z205" i="12"/>
  <c r="Y205" i="12"/>
  <c r="X204" i="12"/>
  <c r="X203" i="12"/>
  <c r="X202" i="12"/>
  <c r="X201" i="12"/>
  <c r="X200" i="12"/>
  <c r="Z199" i="12"/>
  <c r="Y199" i="12"/>
  <c r="X198" i="12"/>
  <c r="X197" i="12"/>
  <c r="X196" i="12"/>
  <c r="X195" i="12"/>
  <c r="X194" i="12"/>
  <c r="Z193" i="12"/>
  <c r="Y193" i="12"/>
  <c r="X192" i="12"/>
  <c r="X191" i="12"/>
  <c r="X190" i="12"/>
  <c r="X189" i="12"/>
  <c r="X188" i="12"/>
  <c r="Z187" i="12" l="1"/>
  <c r="Y187" i="12"/>
  <c r="X186" i="12"/>
  <c r="X185" i="12"/>
  <c r="X184" i="12"/>
  <c r="X183" i="12"/>
  <c r="X182" i="12"/>
  <c r="Z181" i="12" l="1"/>
  <c r="Y181" i="12"/>
  <c r="X180" i="12"/>
  <c r="X179" i="12"/>
  <c r="X178" i="12"/>
  <c r="X177" i="12"/>
  <c r="X176" i="12"/>
  <c r="Z169" i="12"/>
  <c r="Y169" i="12"/>
  <c r="X168" i="12"/>
  <c r="X167" i="12"/>
  <c r="X166" i="12"/>
  <c r="X165" i="12"/>
  <c r="X164" i="12"/>
  <c r="Z157" i="12"/>
  <c r="Y157" i="12"/>
  <c r="X156" i="12"/>
  <c r="X155" i="12"/>
  <c r="X154" i="12"/>
  <c r="X153" i="12"/>
  <c r="X152" i="12"/>
  <c r="Z145" i="12"/>
  <c r="Y145" i="12"/>
  <c r="X144" i="12"/>
  <c r="X143" i="12"/>
  <c r="X142" i="12"/>
  <c r="X141" i="12"/>
  <c r="X140" i="12"/>
  <c r="Z133" i="12"/>
  <c r="Y133" i="12"/>
  <c r="X132" i="12"/>
  <c r="X131" i="12"/>
  <c r="X130" i="12"/>
  <c r="X129" i="12"/>
  <c r="X128" i="12"/>
  <c r="Z121" i="12"/>
  <c r="Y121" i="12"/>
  <c r="X120" i="12"/>
  <c r="X119" i="12"/>
  <c r="X118" i="12"/>
  <c r="X117" i="12"/>
  <c r="X116" i="12"/>
  <c r="Z109" i="12"/>
  <c r="Y109" i="12"/>
  <c r="X108" i="12"/>
  <c r="X107" i="12"/>
  <c r="X106" i="12"/>
  <c r="X105" i="12"/>
  <c r="X104" i="12"/>
  <c r="Z97" i="12"/>
  <c r="Y97" i="12"/>
  <c r="X96" i="12"/>
  <c r="X95" i="12"/>
  <c r="X94" i="12"/>
  <c r="X93" i="12"/>
  <c r="X92" i="12"/>
  <c r="Z85" i="12"/>
  <c r="Y85" i="12"/>
  <c r="X84" i="12"/>
  <c r="X83" i="12"/>
  <c r="X82" i="12"/>
  <c r="X81" i="12"/>
  <c r="X80" i="12"/>
  <c r="Z73" i="12"/>
  <c r="Y73" i="12"/>
  <c r="X72" i="12"/>
  <c r="X71" i="12"/>
  <c r="X70" i="12"/>
  <c r="X69" i="12"/>
  <c r="X68" i="12"/>
  <c r="Z61" i="12"/>
  <c r="Y61" i="12"/>
  <c r="X60" i="12"/>
  <c r="X59" i="12"/>
  <c r="X58" i="12"/>
  <c r="X57" i="12"/>
  <c r="X56" i="12"/>
  <c r="Z49" i="12"/>
  <c r="Y49" i="12"/>
  <c r="X48" i="12"/>
  <c r="X47" i="12"/>
  <c r="X46" i="12"/>
  <c r="X45" i="12"/>
  <c r="X44" i="12"/>
  <c r="Z37" i="12"/>
  <c r="Z175" i="12"/>
  <c r="Y175" i="12"/>
  <c r="X174" i="12"/>
  <c r="X173" i="12"/>
  <c r="X172" i="12"/>
  <c r="X171" i="12"/>
  <c r="X170" i="12"/>
  <c r="Z163" i="12"/>
  <c r="Y163" i="12"/>
  <c r="X162" i="12"/>
  <c r="X161" i="12"/>
  <c r="X160" i="12"/>
  <c r="X159" i="12"/>
  <c r="X158" i="12"/>
  <c r="Z151" i="12"/>
  <c r="Y151" i="12"/>
  <c r="X150" i="12"/>
  <c r="X149" i="12"/>
  <c r="X148" i="12"/>
  <c r="X147" i="12"/>
  <c r="X146" i="12"/>
  <c r="Z139" i="12"/>
  <c r="Y139" i="12"/>
  <c r="X138" i="12"/>
  <c r="X137" i="12"/>
  <c r="X136" i="12"/>
  <c r="X135" i="12"/>
  <c r="X134" i="12"/>
  <c r="Z127" i="12"/>
  <c r="Y127" i="12"/>
  <c r="X126" i="12"/>
  <c r="X125" i="12"/>
  <c r="X124" i="12"/>
  <c r="X123" i="12"/>
  <c r="X122" i="12"/>
  <c r="Z115" i="12"/>
  <c r="Y115" i="12"/>
  <c r="X114" i="12"/>
  <c r="X113" i="12"/>
  <c r="X112" i="12"/>
  <c r="X111" i="12"/>
  <c r="X110" i="12"/>
  <c r="Z103" i="12"/>
  <c r="Y103" i="12"/>
  <c r="X102" i="12"/>
  <c r="X101" i="12"/>
  <c r="X100" i="12"/>
  <c r="X99" i="12"/>
  <c r="X98" i="12"/>
  <c r="Z91" i="12"/>
  <c r="Y91" i="12"/>
  <c r="X90" i="12"/>
  <c r="X89" i="12"/>
  <c r="X88" i="12"/>
  <c r="X87" i="12"/>
  <c r="X86" i="12"/>
  <c r="Z79" i="12"/>
  <c r="Y79" i="12"/>
  <c r="X78" i="12"/>
  <c r="X77" i="12"/>
  <c r="X76" i="12"/>
  <c r="X75" i="12"/>
  <c r="X74" i="12"/>
  <c r="Z67" i="12"/>
  <c r="Y67" i="12"/>
  <c r="X66" i="12"/>
  <c r="X65" i="12"/>
  <c r="X64" i="12"/>
  <c r="X63" i="12"/>
  <c r="X62" i="12"/>
  <c r="Z55" i="12"/>
  <c r="Y55" i="12"/>
  <c r="X54" i="12"/>
  <c r="X53" i="12"/>
  <c r="X52" i="12"/>
  <c r="X51" i="12"/>
  <c r="X50" i="12"/>
  <c r="Z43" i="12"/>
  <c r="Y43" i="12"/>
  <c r="X42" i="12"/>
  <c r="X41" i="12"/>
  <c r="X40" i="12"/>
  <c r="X39" i="12"/>
  <c r="X38" i="12"/>
  <c r="Y37" i="12"/>
  <c r="X36" i="12"/>
  <c r="X35" i="12"/>
  <c r="X34" i="12"/>
  <c r="X33" i="12"/>
  <c r="X32" i="12"/>
  <c r="Z31" i="12"/>
  <c r="Y31" i="12"/>
  <c r="X30" i="12"/>
  <c r="X29" i="12"/>
  <c r="X28" i="12"/>
  <c r="X27" i="12"/>
  <c r="X26" i="12"/>
  <c r="Z25" i="12"/>
  <c r="Y25" i="12"/>
  <c r="X24" i="12"/>
  <c r="X23" i="12"/>
  <c r="X22" i="12"/>
  <c r="X21" i="12"/>
  <c r="X20" i="12"/>
  <c r="Z19" i="12"/>
  <c r="Y19" i="12"/>
  <c r="X18" i="12"/>
  <c r="X17" i="12"/>
  <c r="X16" i="12"/>
  <c r="X15" i="12"/>
  <c r="X14" i="12"/>
  <c r="Z13" i="12"/>
  <c r="Y13" i="12"/>
  <c r="X12" i="12"/>
  <c r="X11" i="12"/>
  <c r="X10" i="12"/>
  <c r="X9" i="12"/>
  <c r="X8" i="12"/>
  <c r="Z7" i="12"/>
  <c r="Y7" i="12"/>
  <c r="X6" i="12"/>
  <c r="X5" i="12"/>
  <c r="X4" i="12"/>
  <c r="X3" i="12"/>
  <c r="X2" i="12"/>
  <c r="Z31" i="11" l="1"/>
  <c r="Y31" i="11"/>
  <c r="Z25" i="11"/>
  <c r="Y25" i="11"/>
  <c r="Z19" i="11"/>
  <c r="Y19" i="11"/>
  <c r="Z13" i="11"/>
  <c r="Y13" i="11"/>
  <c r="Z7" i="11"/>
  <c r="Y7" i="11"/>
  <c r="X30" i="11"/>
  <c r="X29" i="11"/>
  <c r="X28" i="11"/>
  <c r="X27" i="11"/>
  <c r="X26" i="11"/>
  <c r="X24" i="11"/>
  <c r="X23" i="11"/>
  <c r="X22" i="11"/>
  <c r="X21" i="11"/>
  <c r="X20" i="11"/>
  <c r="X18" i="11"/>
  <c r="X17" i="11"/>
  <c r="X16" i="11"/>
  <c r="X15" i="11"/>
  <c r="X14" i="11"/>
  <c r="X12" i="11"/>
  <c r="X11" i="11"/>
  <c r="X10" i="11"/>
  <c r="X9" i="11"/>
  <c r="X8" i="11"/>
  <c r="X6" i="11"/>
  <c r="X5" i="11"/>
  <c r="X4" i="11"/>
  <c r="X3" i="11"/>
  <c r="X2" i="11"/>
  <c r="Z53" i="10" l="1"/>
  <c r="Y53" i="10"/>
  <c r="X50" i="10"/>
  <c r="Z43" i="10"/>
  <c r="Y43" i="10"/>
  <c r="X40" i="10"/>
  <c r="Z36" i="10"/>
  <c r="Y36" i="10"/>
  <c r="X33" i="10"/>
  <c r="X28" i="10"/>
  <c r="X26" i="10"/>
  <c r="X19" i="10"/>
  <c r="X12" i="10"/>
  <c r="Y8" i="10"/>
  <c r="X7" i="10"/>
  <c r="X5" i="10"/>
  <c r="X52" i="10"/>
  <c r="X49" i="10"/>
  <c r="X48" i="10"/>
  <c r="X47" i="10"/>
  <c r="X46" i="10"/>
  <c r="X45" i="10"/>
  <c r="X44" i="10"/>
  <c r="X42" i="10"/>
  <c r="X39" i="10"/>
  <c r="X38" i="10"/>
  <c r="X37" i="10"/>
  <c r="X35" i="10"/>
  <c r="X32" i="10"/>
  <c r="X31" i="10"/>
  <c r="X30" i="10"/>
  <c r="Z29" i="10"/>
  <c r="Y29" i="10"/>
  <c r="X25" i="10"/>
  <c r="X24" i="10"/>
  <c r="X23" i="10"/>
  <c r="X21" i="10"/>
  <c r="X18" i="10"/>
  <c r="X17" i="10"/>
  <c r="X16" i="10"/>
  <c r="X14" i="10"/>
  <c r="X11" i="10"/>
  <c r="X10" i="10"/>
  <c r="X9" i="10"/>
  <c r="Z8" i="10"/>
  <c r="X4" i="10"/>
  <c r="X3" i="10"/>
  <c r="X2" i="10"/>
  <c r="Z37" i="9"/>
  <c r="Y37" i="9"/>
  <c r="Z33" i="9"/>
  <c r="Y33" i="9"/>
  <c r="X32" i="9"/>
  <c r="X31" i="9"/>
  <c r="X30" i="9"/>
  <c r="Y194" i="2"/>
  <c r="Z178" i="2"/>
  <c r="Y178" i="2"/>
  <c r="Z107" i="2"/>
  <c r="Y107" i="2"/>
  <c r="X246" i="1"/>
  <c r="X245" i="1"/>
  <c r="X244" i="1"/>
  <c r="X243" i="1"/>
  <c r="X238" i="1"/>
  <c r="X241" i="1"/>
  <c r="X240" i="1"/>
  <c r="X239" i="1"/>
  <c r="X236" i="1"/>
  <c r="X235" i="1"/>
  <c r="X234" i="1"/>
  <c r="X233" i="1"/>
  <c r="X231" i="1"/>
  <c r="X230" i="1"/>
  <c r="X229" i="1"/>
  <c r="X228" i="1"/>
  <c r="X226" i="1"/>
  <c r="X225" i="1"/>
  <c r="X224" i="1"/>
  <c r="X223" i="1"/>
  <c r="X221" i="1"/>
  <c r="X220" i="1"/>
  <c r="X219" i="1"/>
  <c r="X218" i="1"/>
  <c r="X216" i="1"/>
  <c r="X215" i="1"/>
  <c r="X214" i="1"/>
  <c r="X213" i="1"/>
  <c r="X211" i="1"/>
  <c r="X210" i="1"/>
  <c r="X209" i="1"/>
  <c r="X208" i="1"/>
  <c r="X206" i="1"/>
  <c r="X205" i="1"/>
  <c r="X204" i="1"/>
  <c r="X203" i="1"/>
  <c r="X201" i="1"/>
  <c r="X200" i="1"/>
  <c r="X198" i="1"/>
  <c r="X197" i="1"/>
  <c r="X195" i="1"/>
  <c r="X194" i="1"/>
  <c r="X192" i="1"/>
  <c r="X191" i="1"/>
  <c r="X189" i="1"/>
  <c r="X188" i="1"/>
  <c r="X186" i="1"/>
  <c r="X185" i="1"/>
  <c r="X183" i="1"/>
  <c r="X182" i="1"/>
  <c r="X180" i="1"/>
  <c r="X179" i="1"/>
  <c r="X177" i="1"/>
  <c r="X176" i="1"/>
  <c r="X174" i="1"/>
  <c r="X173" i="1"/>
  <c r="X171" i="1"/>
  <c r="X170" i="1"/>
  <c r="X168" i="1"/>
  <c r="X167" i="1"/>
  <c r="X165" i="1"/>
  <c r="X164" i="1"/>
  <c r="X162" i="1"/>
  <c r="X161" i="1"/>
  <c r="X159" i="1"/>
  <c r="X158" i="1"/>
  <c r="X156" i="1"/>
  <c r="X155" i="1"/>
  <c r="X153" i="1"/>
  <c r="X152" i="1"/>
  <c r="X150" i="1"/>
  <c r="X149" i="1"/>
  <c r="X148" i="1"/>
  <c r="X146" i="1"/>
  <c r="X145" i="1"/>
  <c r="X144" i="1"/>
  <c r="X142" i="1"/>
  <c r="X141" i="1"/>
  <c r="X140" i="1"/>
  <c r="X138" i="1"/>
  <c r="X137" i="1"/>
  <c r="X136" i="1"/>
  <c r="X134" i="1"/>
  <c r="X133" i="1"/>
  <c r="X132" i="1"/>
  <c r="X131" i="1"/>
  <c r="X129" i="1"/>
  <c r="X128" i="1"/>
  <c r="X127" i="1"/>
  <c r="X126" i="1"/>
  <c r="X124" i="1"/>
  <c r="X123" i="1"/>
  <c r="X122" i="1"/>
  <c r="X121" i="1"/>
  <c r="X120" i="1"/>
  <c r="X119" i="1"/>
  <c r="X118" i="1"/>
  <c r="X116" i="1"/>
  <c r="X115" i="1"/>
  <c r="X114" i="1"/>
  <c r="X113" i="1"/>
  <c r="X112" i="1"/>
  <c r="X111" i="1"/>
  <c r="X110" i="1"/>
  <c r="X108" i="1"/>
  <c r="X107" i="1"/>
  <c r="X106" i="1"/>
  <c r="X105" i="1"/>
  <c r="X104" i="1"/>
  <c r="X103" i="1"/>
  <c r="X102" i="1"/>
  <c r="X100" i="1"/>
  <c r="X99" i="1"/>
  <c r="X98" i="1"/>
  <c r="X97" i="1"/>
  <c r="X96" i="1"/>
  <c r="X95" i="1"/>
  <c r="X94" i="1"/>
  <c r="X92" i="1"/>
  <c r="X91" i="1"/>
  <c r="X90" i="1"/>
  <c r="X89" i="1"/>
  <c r="X88" i="1"/>
  <c r="X86" i="1"/>
  <c r="X85" i="1"/>
  <c r="X84" i="1"/>
  <c r="X83" i="1"/>
  <c r="X82" i="1"/>
  <c r="X80" i="1"/>
  <c r="X79" i="1"/>
  <c r="X78" i="1"/>
  <c r="X77" i="1"/>
  <c r="X76" i="1"/>
  <c r="X75" i="1"/>
  <c r="X74" i="1"/>
  <c r="X72" i="1"/>
  <c r="X71" i="1"/>
  <c r="X70" i="1"/>
  <c r="X69" i="1"/>
  <c r="X68" i="1"/>
  <c r="X67" i="1"/>
  <c r="X66" i="1"/>
  <c r="X64" i="1"/>
  <c r="X63" i="1"/>
  <c r="X62" i="1"/>
  <c r="X61" i="1"/>
  <c r="X60" i="1"/>
  <c r="X59" i="1"/>
  <c r="X58" i="1"/>
  <c r="X56" i="1"/>
  <c r="X55" i="1"/>
  <c r="X54" i="1"/>
  <c r="X53" i="1"/>
  <c r="X52" i="1"/>
  <c r="X51" i="1"/>
  <c r="X50" i="1"/>
  <c r="X48" i="1"/>
  <c r="X47" i="1"/>
  <c r="X46" i="1"/>
  <c r="X45" i="1"/>
  <c r="X44" i="1"/>
  <c r="X43" i="1"/>
  <c r="X42" i="1"/>
  <c r="X40" i="1"/>
  <c r="X39" i="1"/>
  <c r="X38" i="1"/>
  <c r="X37" i="1"/>
  <c r="X36" i="1"/>
  <c r="X35" i="1"/>
  <c r="X34" i="1"/>
  <c r="X32" i="1"/>
  <c r="X31" i="1"/>
  <c r="X30" i="1"/>
  <c r="X29" i="1"/>
  <c r="X28" i="1"/>
  <c r="X27" i="1"/>
  <c r="X26" i="1"/>
  <c r="X24" i="1"/>
  <c r="X23" i="1"/>
  <c r="X22" i="1"/>
  <c r="X21" i="1"/>
  <c r="X20" i="1"/>
  <c r="X19" i="1"/>
  <c r="X18" i="1"/>
  <c r="X16" i="1"/>
  <c r="X15" i="1"/>
  <c r="X14" i="1"/>
  <c r="X13" i="1"/>
  <c r="X12" i="1"/>
  <c r="X11" i="1"/>
  <c r="X10" i="1"/>
  <c r="X8" i="1"/>
  <c r="X7" i="1"/>
  <c r="X6" i="1"/>
  <c r="X5" i="1"/>
  <c r="X4" i="1"/>
  <c r="X3" i="1"/>
  <c r="X2" i="1"/>
  <c r="X2" i="2"/>
  <c r="X14" i="8"/>
  <c r="X8" i="8"/>
  <c r="X7" i="8"/>
  <c r="X9" i="8"/>
  <c r="X10" i="8"/>
  <c r="Z16" i="8"/>
  <c r="Y16" i="8"/>
  <c r="X15" i="8"/>
  <c r="X13" i="8"/>
  <c r="X12" i="8"/>
  <c r="Z6" i="8"/>
  <c r="Y6" i="8"/>
  <c r="X5" i="8"/>
  <c r="X4" i="8"/>
  <c r="X3" i="8"/>
  <c r="X2" i="8"/>
  <c r="Z41" i="9"/>
  <c r="Y41" i="9"/>
  <c r="X40" i="9"/>
  <c r="X39" i="9"/>
  <c r="X38" i="9"/>
  <c r="X36" i="9"/>
  <c r="X35" i="9"/>
  <c r="X34" i="9"/>
  <c r="Z29" i="9"/>
  <c r="Y29" i="9"/>
  <c r="X28" i="9"/>
  <c r="X27" i="9"/>
  <c r="X26" i="9"/>
  <c r="Z25" i="9"/>
  <c r="Y25" i="9"/>
  <c r="X24" i="9"/>
  <c r="X23" i="9"/>
  <c r="X22" i="9"/>
  <c r="Z21" i="9"/>
  <c r="Y21" i="9"/>
  <c r="X20" i="9"/>
  <c r="X19" i="9"/>
  <c r="X18" i="9"/>
  <c r="Z17" i="9"/>
  <c r="Y17" i="9"/>
  <c r="X16" i="9"/>
  <c r="X15" i="9"/>
  <c r="X14" i="9"/>
  <c r="Z13" i="9"/>
  <c r="Y13" i="9"/>
  <c r="X12" i="9"/>
  <c r="Z11" i="9"/>
  <c r="Y11" i="9"/>
  <c r="X10" i="9"/>
  <c r="Z9" i="9"/>
  <c r="Y9" i="9"/>
  <c r="X8" i="9"/>
  <c r="Z7" i="9"/>
  <c r="Y7" i="9"/>
  <c r="X6" i="9"/>
  <c r="Z5" i="9"/>
  <c r="Y5" i="9"/>
  <c r="X4" i="9"/>
  <c r="Z3" i="9"/>
  <c r="Y3" i="9"/>
  <c r="X2" i="9"/>
  <c r="Z11" i="8"/>
  <c r="Y11" i="8"/>
  <c r="X35" i="7"/>
  <c r="X36" i="7"/>
  <c r="Y37" i="7"/>
  <c r="Z37" i="7"/>
  <c r="Z94" i="7"/>
  <c r="Y94" i="7"/>
  <c r="X93" i="7"/>
  <c r="X92" i="7"/>
  <c r="Z91" i="7"/>
  <c r="Y91" i="7"/>
  <c r="X90" i="7"/>
  <c r="X89" i="7"/>
  <c r="Z88" i="7"/>
  <c r="Y88" i="7"/>
  <c r="X87" i="7"/>
  <c r="X86" i="7"/>
  <c r="Z85" i="7"/>
  <c r="Y85" i="7"/>
  <c r="X84" i="7"/>
  <c r="X83" i="7"/>
  <c r="Z82" i="7"/>
  <c r="Y82" i="7"/>
  <c r="X81" i="7"/>
  <c r="X80" i="7"/>
  <c r="Z79" i="7"/>
  <c r="Y79" i="7"/>
  <c r="X78" i="7"/>
  <c r="X77" i="7"/>
  <c r="Z76" i="7"/>
  <c r="Y76" i="7"/>
  <c r="X75" i="7"/>
  <c r="X74" i="7"/>
  <c r="Z73" i="7"/>
  <c r="Y73" i="7"/>
  <c r="X72" i="7"/>
  <c r="X71" i="7"/>
  <c r="Z70" i="7"/>
  <c r="Y70" i="7"/>
  <c r="X69" i="7"/>
  <c r="X68" i="7"/>
  <c r="Z67" i="7"/>
  <c r="Y67" i="7"/>
  <c r="X66" i="7"/>
  <c r="X65" i="7"/>
  <c r="Z64" i="7"/>
  <c r="Y64" i="7"/>
  <c r="X63" i="7"/>
  <c r="X62" i="7"/>
  <c r="Z61" i="7"/>
  <c r="Y61" i="7"/>
  <c r="X60" i="7"/>
  <c r="X59" i="7"/>
  <c r="Z58" i="7"/>
  <c r="Y58" i="7"/>
  <c r="X57" i="7"/>
  <c r="X56" i="7"/>
  <c r="Z55" i="7"/>
  <c r="Y55" i="7"/>
  <c r="X54" i="7"/>
  <c r="X53" i="7"/>
  <c r="Z52" i="7"/>
  <c r="Y52" i="7"/>
  <c r="X51" i="7"/>
  <c r="X50" i="7"/>
  <c r="Z49" i="7"/>
  <c r="Y49" i="7"/>
  <c r="X48" i="7"/>
  <c r="X47" i="7"/>
  <c r="Z46" i="7"/>
  <c r="Y46" i="7"/>
  <c r="X45" i="7"/>
  <c r="X44" i="7"/>
  <c r="Z43" i="7"/>
  <c r="Y43" i="7"/>
  <c r="X42" i="7"/>
  <c r="X41" i="7"/>
  <c r="Z40" i="7"/>
  <c r="Y40" i="7"/>
  <c r="X39" i="7"/>
  <c r="X38" i="7"/>
  <c r="Z34" i="7"/>
  <c r="Y34" i="7"/>
  <c r="X33" i="7"/>
  <c r="X32" i="7"/>
  <c r="Z31" i="7"/>
  <c r="Y31" i="7"/>
  <c r="X30" i="7"/>
  <c r="X29" i="7"/>
  <c r="Z28" i="7"/>
  <c r="Y28" i="7"/>
  <c r="X27" i="7"/>
  <c r="X26" i="7"/>
  <c r="Z25" i="7"/>
  <c r="Y25" i="7"/>
  <c r="X24" i="7"/>
  <c r="X23" i="7"/>
  <c r="Z22" i="7"/>
  <c r="Y22" i="7"/>
  <c r="X21" i="7"/>
  <c r="X20" i="7"/>
  <c r="Z19" i="7"/>
  <c r="Y19" i="7"/>
  <c r="X18" i="7"/>
  <c r="X17" i="7"/>
  <c r="Z16" i="7"/>
  <c r="Y16" i="7"/>
  <c r="X15" i="7"/>
  <c r="X14" i="7"/>
  <c r="Z13" i="7"/>
  <c r="Y13" i="7"/>
  <c r="X12" i="7"/>
  <c r="X11" i="7"/>
  <c r="Z10" i="7"/>
  <c r="Y10" i="7"/>
  <c r="X9" i="7"/>
  <c r="X8" i="7"/>
  <c r="Z7" i="7"/>
  <c r="Y7" i="7"/>
  <c r="X6" i="7"/>
  <c r="X5" i="7"/>
  <c r="Z4" i="7"/>
  <c r="Y4" i="7"/>
  <c r="X3" i="7"/>
  <c r="X2" i="7"/>
  <c r="Z24" i="2"/>
  <c r="Z343" i="2"/>
  <c r="Z348" i="2"/>
  <c r="Y343" i="2"/>
  <c r="V343" i="2"/>
  <c r="U343" i="2"/>
  <c r="W343" i="2"/>
  <c r="X343" i="2"/>
  <c r="X106" i="2"/>
  <c r="X105" i="2"/>
  <c r="X104" i="2"/>
  <c r="X103" i="2"/>
  <c r="X102" i="2"/>
  <c r="X404" i="2"/>
  <c r="X403" i="2"/>
  <c r="X402" i="2"/>
  <c r="X401" i="2"/>
  <c r="X400" i="2"/>
  <c r="Y394" i="2"/>
  <c r="X393" i="2"/>
  <c r="X392" i="2"/>
  <c r="X391" i="2"/>
  <c r="X390" i="2"/>
  <c r="X389" i="2"/>
  <c r="Z383" i="2"/>
  <c r="Y383" i="2"/>
  <c r="X382" i="2"/>
  <c r="X381" i="2"/>
  <c r="X380" i="2"/>
  <c r="X379" i="2"/>
  <c r="X378" i="2"/>
  <c r="Y365" i="2"/>
  <c r="Y371" i="2"/>
  <c r="Z371" i="2"/>
  <c r="X370" i="2"/>
  <c r="X369" i="2"/>
  <c r="X368" i="2"/>
  <c r="X367" i="2"/>
  <c r="X366" i="2"/>
  <c r="Z359" i="2"/>
  <c r="Y359" i="2"/>
  <c r="X358" i="2"/>
  <c r="X357" i="2"/>
  <c r="X356" i="2"/>
  <c r="X355" i="2"/>
  <c r="X354" i="2"/>
  <c r="Y348" i="2"/>
  <c r="X347" i="2"/>
  <c r="X346" i="2"/>
  <c r="X345" i="2"/>
  <c r="X344" i="2"/>
  <c r="Y237" i="1"/>
  <c r="Y388" i="2"/>
  <c r="Z388" i="2"/>
  <c r="Z394" i="2"/>
  <c r="W388" i="2"/>
  <c r="V388" i="2"/>
  <c r="U388" i="2"/>
  <c r="Z194" i="2"/>
  <c r="Y24" i="2"/>
  <c r="X193" i="2"/>
  <c r="X192" i="2"/>
  <c r="X191" i="2"/>
  <c r="X190" i="2"/>
  <c r="X189" i="2"/>
  <c r="X23" i="2"/>
  <c r="X22" i="2"/>
  <c r="X21" i="2"/>
  <c r="X20" i="2"/>
  <c r="X19" i="2"/>
  <c r="Z278" i="2"/>
  <c r="Z96" i="2"/>
  <c r="Y96" i="2"/>
  <c r="Z13" i="2"/>
  <c r="Y13" i="2"/>
  <c r="Z398" i="2"/>
  <c r="Z405" i="2"/>
  <c r="Y398" i="2"/>
  <c r="Y405" i="2"/>
  <c r="V398" i="2"/>
  <c r="U398" i="2"/>
  <c r="W398" i="2"/>
  <c r="X398" i="2"/>
  <c r="X399" i="2"/>
  <c r="X397" i="2"/>
  <c r="X396" i="2"/>
  <c r="X395" i="2"/>
  <c r="Z377" i="2"/>
  <c r="Y377" i="2"/>
  <c r="X376" i="2"/>
  <c r="X375" i="2"/>
  <c r="X374" i="2"/>
  <c r="X373" i="2"/>
  <c r="X372" i="2"/>
  <c r="X353" i="2"/>
  <c r="X352" i="2"/>
  <c r="X351" i="2"/>
  <c r="X350" i="2"/>
  <c r="X349" i="2"/>
  <c r="X388" i="2"/>
  <c r="X387" i="2"/>
  <c r="X386" i="2"/>
  <c r="X385" i="2"/>
  <c r="X384" i="2"/>
  <c r="Z365" i="2"/>
  <c r="X364" i="2"/>
  <c r="X363" i="2"/>
  <c r="X362" i="2"/>
  <c r="X361" i="2"/>
  <c r="X360" i="2"/>
  <c r="Z333" i="2"/>
  <c r="Y333" i="2"/>
  <c r="Y337" i="2"/>
  <c r="W333" i="2"/>
  <c r="X333" i="2"/>
  <c r="V333" i="2"/>
  <c r="U333" i="2"/>
  <c r="Z309" i="2"/>
  <c r="Z313" i="2"/>
  <c r="Y309" i="2"/>
  <c r="Y313" i="2"/>
  <c r="W309" i="2"/>
  <c r="X309" i="2"/>
  <c r="V309" i="2"/>
  <c r="U309" i="2"/>
  <c r="Z297" i="2"/>
  <c r="Y297" i="2"/>
  <c r="Y301" i="2"/>
  <c r="W297" i="2"/>
  <c r="X297" i="2"/>
  <c r="V297" i="2"/>
  <c r="U297" i="2"/>
  <c r="X342" i="2"/>
  <c r="X341" i="2"/>
  <c r="X340" i="2"/>
  <c r="X339" i="2"/>
  <c r="X338" i="2"/>
  <c r="Z332" i="2"/>
  <c r="Z337" i="2"/>
  <c r="U332" i="2"/>
  <c r="W332" i="2"/>
  <c r="X332" i="2"/>
  <c r="V332" i="2"/>
  <c r="Z320" i="2"/>
  <c r="Z325" i="2"/>
  <c r="U320" i="2"/>
  <c r="W320" i="2"/>
  <c r="X320" i="2"/>
  <c r="V320" i="2"/>
  <c r="Z308" i="2"/>
  <c r="V308" i="2"/>
  <c r="W308" i="2"/>
  <c r="X308" i="2"/>
  <c r="U308" i="2"/>
  <c r="Z296" i="2"/>
  <c r="U296" i="2"/>
  <c r="V296" i="2"/>
  <c r="W296" i="2"/>
  <c r="X296" i="2"/>
  <c r="X288" i="2"/>
  <c r="X287" i="2"/>
  <c r="X286" i="2"/>
  <c r="X285" i="2"/>
  <c r="X277" i="2"/>
  <c r="X276" i="2"/>
  <c r="X275" i="2"/>
  <c r="X274" i="2"/>
  <c r="X266" i="2"/>
  <c r="X265" i="2"/>
  <c r="X264" i="2"/>
  <c r="X263" i="2"/>
  <c r="X237" i="2"/>
  <c r="X236" i="2"/>
  <c r="X235" i="2"/>
  <c r="X234" i="2"/>
  <c r="X226" i="2"/>
  <c r="X225" i="2"/>
  <c r="X224" i="2"/>
  <c r="X223" i="2"/>
  <c r="X215" i="2"/>
  <c r="X214" i="2"/>
  <c r="X213" i="2"/>
  <c r="X212" i="2"/>
  <c r="X204" i="2"/>
  <c r="X203" i="2"/>
  <c r="X202" i="2"/>
  <c r="X201" i="2"/>
  <c r="X336" i="2"/>
  <c r="X335" i="2"/>
  <c r="X334" i="2"/>
  <c r="X330" i="2"/>
  <c r="X329" i="2"/>
  <c r="X328" i="2"/>
  <c r="X327" i="2"/>
  <c r="X326" i="2"/>
  <c r="X324" i="2"/>
  <c r="X323" i="2"/>
  <c r="X322" i="2"/>
  <c r="X321" i="2"/>
  <c r="X318" i="2"/>
  <c r="X317" i="2"/>
  <c r="X316" i="2"/>
  <c r="X315" i="2"/>
  <c r="X314" i="2"/>
  <c r="X312" i="2"/>
  <c r="X311" i="2"/>
  <c r="X310" i="2"/>
  <c r="X306" i="2"/>
  <c r="X305" i="2"/>
  <c r="X304" i="2"/>
  <c r="X303" i="2"/>
  <c r="X302" i="2"/>
  <c r="X300" i="2"/>
  <c r="X299" i="2"/>
  <c r="X298" i="2"/>
  <c r="X294" i="2"/>
  <c r="X293" i="2"/>
  <c r="X292" i="2"/>
  <c r="X291" i="2"/>
  <c r="X290" i="2"/>
  <c r="X188" i="2"/>
  <c r="X187" i="2"/>
  <c r="X186" i="2"/>
  <c r="X185" i="2"/>
  <c r="X177" i="2"/>
  <c r="X176" i="2"/>
  <c r="X175" i="2"/>
  <c r="X174" i="2"/>
  <c r="X101" i="2"/>
  <c r="X100" i="2"/>
  <c r="X99" i="2"/>
  <c r="X98" i="2"/>
  <c r="X18" i="2"/>
  <c r="X17" i="2"/>
  <c r="X16" i="2"/>
  <c r="X15" i="2"/>
  <c r="X284" i="2"/>
  <c r="X273" i="2"/>
  <c r="X262" i="2"/>
  <c r="X233" i="2"/>
  <c r="X222" i="2"/>
  <c r="X211" i="2"/>
  <c r="X200" i="2"/>
  <c r="X184" i="2"/>
  <c r="X173" i="2"/>
  <c r="X97" i="2"/>
  <c r="X14" i="2"/>
  <c r="Z331" i="2"/>
  <c r="Y331" i="2"/>
  <c r="Z307" i="2"/>
  <c r="Y307" i="2"/>
  <c r="Y325" i="2"/>
  <c r="Z319" i="2"/>
  <c r="Y319" i="2"/>
  <c r="Z295" i="2"/>
  <c r="Y295" i="2"/>
  <c r="X283" i="2"/>
  <c r="Y278" i="2"/>
  <c r="X272" i="2"/>
  <c r="Z267" i="2"/>
  <c r="Y267" i="2"/>
  <c r="X261" i="2"/>
  <c r="Z238" i="2"/>
  <c r="Y238" i="2"/>
  <c r="X232" i="2"/>
  <c r="Z227" i="2"/>
  <c r="Y227" i="2"/>
  <c r="X221" i="2"/>
  <c r="Z216" i="2"/>
  <c r="Y216" i="2"/>
  <c r="X210" i="2"/>
  <c r="Z205" i="2"/>
  <c r="Y205" i="2"/>
  <c r="X199" i="2"/>
  <c r="X183" i="2"/>
  <c r="X172" i="2"/>
  <c r="X95" i="2"/>
  <c r="Z30" i="2"/>
  <c r="Y30" i="2"/>
  <c r="Z7" i="2"/>
  <c r="Y7" i="2"/>
  <c r="X35" i="2"/>
  <c r="X29" i="2"/>
  <c r="X12" i="2"/>
  <c r="X6" i="2"/>
  <c r="X47" i="2"/>
  <c r="X282" i="2"/>
  <c r="X281" i="2"/>
  <c r="X280" i="2"/>
  <c r="X279" i="2"/>
  <c r="X271" i="2"/>
  <c r="X270" i="2"/>
  <c r="X269" i="2"/>
  <c r="X268" i="2"/>
  <c r="X260" i="2"/>
  <c r="X259" i="2"/>
  <c r="X258" i="2"/>
  <c r="X257" i="2"/>
  <c r="X255" i="2"/>
  <c r="X254" i="2"/>
  <c r="X253" i="2"/>
  <c r="X252" i="2"/>
  <c r="X251" i="2"/>
  <c r="X249" i="2"/>
  <c r="X248" i="2"/>
  <c r="X247" i="2"/>
  <c r="X246" i="2"/>
  <c r="X245" i="2"/>
  <c r="X243" i="2"/>
  <c r="X242" i="2"/>
  <c r="X241" i="2"/>
  <c r="X240" i="2"/>
  <c r="X239" i="2"/>
  <c r="X231" i="2"/>
  <c r="X230" i="2"/>
  <c r="X229" i="2"/>
  <c r="X228" i="2"/>
  <c r="X220" i="2"/>
  <c r="X219" i="2"/>
  <c r="X218" i="2"/>
  <c r="X217" i="2"/>
  <c r="X209" i="2"/>
  <c r="X208" i="2"/>
  <c r="X207" i="2"/>
  <c r="X206" i="2"/>
  <c r="X198" i="2"/>
  <c r="X197" i="2"/>
  <c r="X196" i="2"/>
  <c r="X195" i="2"/>
  <c r="X182" i="2"/>
  <c r="X181" i="2"/>
  <c r="X180" i="2"/>
  <c r="X179" i="2"/>
  <c r="X171" i="2"/>
  <c r="X170" i="2"/>
  <c r="X169" i="2"/>
  <c r="X168" i="2"/>
  <c r="X166" i="2"/>
  <c r="X165" i="2"/>
  <c r="X164" i="2"/>
  <c r="X163" i="2"/>
  <c r="X162" i="2"/>
  <c r="X160" i="2"/>
  <c r="X159" i="2"/>
  <c r="X158" i="2"/>
  <c r="X157" i="2"/>
  <c r="X156" i="2"/>
  <c r="X154" i="2"/>
  <c r="X153" i="2"/>
  <c r="X152" i="2"/>
  <c r="X151" i="2"/>
  <c r="X150" i="2"/>
  <c r="X148" i="2"/>
  <c r="X147" i="2"/>
  <c r="X146" i="2"/>
  <c r="X145" i="2"/>
  <c r="X144" i="2"/>
  <c r="X142" i="2"/>
  <c r="X141" i="2"/>
  <c r="X140" i="2"/>
  <c r="X139" i="2"/>
  <c r="X138" i="2"/>
  <c r="X136" i="2"/>
  <c r="X135" i="2"/>
  <c r="X134" i="2"/>
  <c r="X133" i="2"/>
  <c r="X132" i="2"/>
  <c r="X130" i="2"/>
  <c r="X129" i="2"/>
  <c r="X128" i="2"/>
  <c r="X127" i="2"/>
  <c r="X126" i="2"/>
  <c r="X124" i="2"/>
  <c r="X123" i="2"/>
  <c r="X122" i="2"/>
  <c r="X121" i="2"/>
  <c r="X120" i="2"/>
  <c r="X118" i="2"/>
  <c r="X117" i="2"/>
  <c r="X116" i="2"/>
  <c r="X115" i="2"/>
  <c r="X114" i="2"/>
  <c r="X112" i="2"/>
  <c r="X111" i="2"/>
  <c r="X110" i="2"/>
  <c r="X109" i="2"/>
  <c r="X108" i="2"/>
  <c r="X94" i="2"/>
  <c r="X93" i="2"/>
  <c r="X92" i="2"/>
  <c r="X91" i="2"/>
  <c r="X89" i="2"/>
  <c r="X88" i="2"/>
  <c r="X87" i="2"/>
  <c r="X86" i="2"/>
  <c r="X85" i="2"/>
  <c r="X83" i="2"/>
  <c r="X82" i="2"/>
  <c r="X81" i="2"/>
  <c r="X80" i="2"/>
  <c r="X79" i="2"/>
  <c r="X77" i="2"/>
  <c r="X76" i="2"/>
  <c r="X75" i="2"/>
  <c r="X74" i="2"/>
  <c r="X73" i="2"/>
  <c r="X71" i="2"/>
  <c r="X70" i="2"/>
  <c r="X69" i="2"/>
  <c r="X68" i="2"/>
  <c r="X67" i="2"/>
  <c r="X65" i="2"/>
  <c r="X64" i="2"/>
  <c r="X63" i="2"/>
  <c r="X62" i="2"/>
  <c r="X61" i="2"/>
  <c r="X59" i="2"/>
  <c r="X58" i="2"/>
  <c r="X57" i="2"/>
  <c r="X56" i="2"/>
  <c r="X55" i="2"/>
  <c r="X53" i="2"/>
  <c r="X52" i="2"/>
  <c r="X51" i="2"/>
  <c r="X50" i="2"/>
  <c r="X49" i="2"/>
  <c r="X46" i="2"/>
  <c r="X45" i="2"/>
  <c r="X44" i="2"/>
  <c r="X43" i="2"/>
  <c r="X41" i="2"/>
  <c r="X40" i="2"/>
  <c r="X39" i="2"/>
  <c r="X38" i="2"/>
  <c r="X37" i="2"/>
  <c r="X34" i="2"/>
  <c r="X33" i="2"/>
  <c r="X32" i="2"/>
  <c r="X31" i="2"/>
  <c r="X28" i="2"/>
  <c r="X27" i="2"/>
  <c r="X26" i="2"/>
  <c r="X25" i="2"/>
  <c r="X11" i="2"/>
  <c r="X10" i="2"/>
  <c r="X9" i="2"/>
  <c r="X8" i="2"/>
  <c r="X5" i="2"/>
  <c r="X4" i="2"/>
  <c r="X3" i="2"/>
  <c r="Z289" i="2"/>
  <c r="Y289" i="2"/>
  <c r="Z256" i="2"/>
  <c r="Y256" i="2"/>
  <c r="Z250" i="2"/>
  <c r="Y250" i="2"/>
  <c r="Z244" i="2"/>
  <c r="Y244" i="2"/>
  <c r="Z167" i="2"/>
  <c r="Y167" i="2"/>
  <c r="Z161" i="2"/>
  <c r="Y161" i="2"/>
  <c r="Z155" i="2"/>
  <c r="Y155" i="2"/>
  <c r="Z149" i="2"/>
  <c r="Y149" i="2"/>
  <c r="Z143" i="2"/>
  <c r="Y143" i="2"/>
  <c r="Z137" i="2"/>
  <c r="Y137" i="2"/>
  <c r="Z131" i="2"/>
  <c r="Y131" i="2"/>
  <c r="Z125" i="2"/>
  <c r="Y125" i="2"/>
  <c r="Z119" i="2"/>
  <c r="Y119" i="2"/>
  <c r="Z113" i="2"/>
  <c r="Y113" i="2"/>
  <c r="Z90" i="2"/>
  <c r="Y90" i="2"/>
  <c r="Z84" i="2"/>
  <c r="Y84" i="2"/>
  <c r="Z78" i="2"/>
  <c r="Y78" i="2"/>
  <c r="Z66" i="2"/>
  <c r="Y66" i="2"/>
  <c r="Z60" i="2"/>
  <c r="Y60" i="2"/>
  <c r="Z48" i="2"/>
  <c r="Y48" i="2"/>
  <c r="Z42" i="2"/>
  <c r="Y42" i="2"/>
  <c r="Z72" i="2"/>
  <c r="Y72" i="2"/>
  <c r="Z54" i="2"/>
  <c r="Y54" i="2"/>
  <c r="Z36" i="2"/>
  <c r="Y36" i="2"/>
  <c r="Z217" i="1"/>
  <c r="Y217" i="1"/>
  <c r="Z212" i="1"/>
  <c r="Y212" i="1"/>
  <c r="Z207" i="1"/>
  <c r="Y207" i="1"/>
  <c r="Z247" i="1"/>
  <c r="Y247" i="1"/>
  <c r="Z242" i="1"/>
  <c r="Y242" i="1"/>
  <c r="Z237" i="1"/>
  <c r="Z232" i="1"/>
  <c r="Y232" i="1"/>
  <c r="Z227" i="1"/>
  <c r="Y227" i="1"/>
  <c r="Z222" i="1"/>
  <c r="Y222" i="1"/>
  <c r="Y25" i="1"/>
  <c r="Z25" i="1"/>
  <c r="Y33" i="1"/>
  <c r="Z33" i="1"/>
  <c r="Y17" i="1"/>
  <c r="Y130" i="1"/>
  <c r="Z130" i="1"/>
  <c r="Z125" i="1"/>
  <c r="Y125" i="1"/>
  <c r="Z117" i="1"/>
  <c r="Y117" i="1"/>
  <c r="Z109" i="1"/>
  <c r="Y109" i="1"/>
  <c r="Z101" i="1"/>
  <c r="Y101" i="1"/>
  <c r="Z151" i="1"/>
  <c r="Y151" i="1"/>
  <c r="Y147" i="1"/>
  <c r="Y143" i="1"/>
  <c r="Y139" i="1"/>
  <c r="Y135" i="1"/>
  <c r="Z93" i="1"/>
  <c r="Y93" i="1"/>
  <c r="Z87" i="1"/>
  <c r="Y87" i="1"/>
  <c r="Z81" i="1"/>
  <c r="Y81" i="1"/>
  <c r="Z73" i="1"/>
  <c r="Y73" i="1"/>
  <c r="Z65" i="1"/>
  <c r="Y65" i="1"/>
  <c r="Z57" i="1"/>
  <c r="Y57" i="1"/>
  <c r="Z49" i="1"/>
  <c r="Y49" i="1"/>
  <c r="Z41" i="1"/>
  <c r="Y41" i="1"/>
  <c r="Z9" i="1"/>
  <c r="Y9" i="1"/>
  <c r="Z202" i="1"/>
  <c r="Y202" i="1"/>
  <c r="Z184" i="1"/>
  <c r="Y184" i="1"/>
  <c r="Z166" i="1"/>
  <c r="Y166" i="1"/>
  <c r="Z199" i="1"/>
  <c r="Y199" i="1"/>
  <c r="Z181" i="1"/>
  <c r="Y181" i="1"/>
  <c r="Z163" i="1"/>
  <c r="Y163" i="1"/>
  <c r="Z196" i="1"/>
  <c r="Y196" i="1"/>
  <c r="Z193" i="1"/>
  <c r="Y193" i="1"/>
  <c r="Z178" i="1"/>
  <c r="Y178" i="1"/>
  <c r="Y160" i="1"/>
  <c r="Z160" i="1"/>
  <c r="Z175" i="1"/>
  <c r="Y175" i="1"/>
  <c r="Z157" i="1"/>
  <c r="Y157" i="1"/>
  <c r="Z190" i="1"/>
  <c r="Y190" i="1"/>
  <c r="Z172" i="1"/>
  <c r="Y172" i="1"/>
  <c r="Z154" i="1"/>
  <c r="Y154" i="1"/>
  <c r="Z187" i="1"/>
  <c r="Y187" i="1"/>
  <c r="Z169" i="1"/>
  <c r="Y169" i="1"/>
  <c r="Z17" i="1"/>
  <c r="Z147" i="1"/>
  <c r="Z143" i="1"/>
  <c r="Z139" i="1"/>
  <c r="Z135" i="1"/>
  <c r="Z301" i="2"/>
</calcChain>
</file>

<file path=xl/sharedStrings.xml><?xml version="1.0" encoding="utf-8"?>
<sst xmlns="http://schemas.openxmlformats.org/spreadsheetml/2006/main" count="2398" uniqueCount="285">
  <si>
    <t>USE CURRENT</t>
  </si>
  <si>
    <t>USE BAR INSTEAD OF MA</t>
  </si>
  <si>
    <t>MA METHOD</t>
  </si>
  <si>
    <t>PRICE</t>
  </si>
  <si>
    <t>FAST</t>
  </si>
  <si>
    <t>SLOW</t>
  </si>
  <si>
    <t>TRADE LEVEL</t>
  </si>
  <si>
    <t>BASKETS OPEN GMT</t>
  </si>
  <si>
    <t>BASKETS CLOSE GMT</t>
  </si>
  <si>
    <t>TAKE PROFIT</t>
  </si>
  <si>
    <t>STOP LOSS</t>
  </si>
  <si>
    <t>MAX PIPS</t>
  </si>
  <si>
    <t>DD MAX PIPS</t>
  </si>
  <si>
    <t>NETT PIPS</t>
  </si>
  <si>
    <t>NETT USD</t>
  </si>
  <si>
    <t>D1 FF L2</t>
  </si>
  <si>
    <t>D1 FT L2</t>
  </si>
  <si>
    <t>TRUE</t>
  </si>
  <si>
    <t>D1 TF L2</t>
  </si>
  <si>
    <t>D1 FF L3</t>
  </si>
  <si>
    <t>D1 FT L3</t>
  </si>
  <si>
    <t>D1 TF L3</t>
  </si>
  <si>
    <t>D1 FF L4</t>
  </si>
  <si>
    <t>D1 FT L4</t>
  </si>
  <si>
    <t>D1 TF L4</t>
  </si>
  <si>
    <t>D1 FF L5</t>
  </si>
  <si>
    <t>D1 FT L5</t>
  </si>
  <si>
    <t>D1 TF L5</t>
  </si>
  <si>
    <t>W1 FT L5</t>
  </si>
  <si>
    <t>W1 TF L5</t>
  </si>
  <si>
    <t>W1 TF L6</t>
  </si>
  <si>
    <t>W1 FF L6</t>
  </si>
  <si>
    <t>W1 FT L6</t>
  </si>
  <si>
    <t>W1 FF L7</t>
  </si>
  <si>
    <t>W1 FT L7</t>
  </si>
  <si>
    <t>W1 TF L7</t>
  </si>
  <si>
    <t>W1 FF L8</t>
  </si>
  <si>
    <t>W1 FT L8</t>
  </si>
  <si>
    <t>W1 TF L8</t>
  </si>
  <si>
    <t>W1 FF L9</t>
  </si>
  <si>
    <t>W1 FT L9</t>
  </si>
  <si>
    <t>W1 TF L9</t>
  </si>
  <si>
    <t>W1 FF L10</t>
  </si>
  <si>
    <t>W1 FT L10</t>
  </si>
  <si>
    <t>W1 TF L10</t>
  </si>
  <si>
    <t>Forexpinbar</t>
  </si>
  <si>
    <t>xmess7</t>
  </si>
  <si>
    <t>jenbols</t>
  </si>
  <si>
    <t>W1 FF L2 Mad</t>
  </si>
  <si>
    <t>W1 TF L2 Mad</t>
  </si>
  <si>
    <t>W1 FF L2 5-12</t>
  </si>
  <si>
    <t>W1 TF L2 5-12</t>
  </si>
  <si>
    <t>W1 FF L2 6-9</t>
  </si>
  <si>
    <t>W1 TF L2 6-9</t>
  </si>
  <si>
    <t>W1 TF L2 xm7</t>
  </si>
  <si>
    <t>TF</t>
  </si>
  <si>
    <t>ID №</t>
  </si>
  <si>
    <t>Trades</t>
  </si>
  <si>
    <t>BEGIN LOCK</t>
  </si>
  <si>
    <t>LOCK %</t>
  </si>
  <si>
    <t>LOCK EVERY</t>
  </si>
  <si>
    <t>MN TF L5</t>
  </si>
  <si>
    <t>MN FF L5</t>
  </si>
  <si>
    <t>MN FF L7</t>
  </si>
  <si>
    <t>MN FF L10</t>
  </si>
  <si>
    <t>MN FT L5</t>
  </si>
  <si>
    <t>MN FT L7</t>
  </si>
  <si>
    <t>MN FT L10</t>
  </si>
  <si>
    <t>MN TF L7</t>
  </si>
  <si>
    <t>MN TF L10</t>
  </si>
  <si>
    <t>-</t>
  </si>
  <si>
    <t>01 D1 FF L2</t>
  </si>
  <si>
    <t>10 D1 FF L3</t>
  </si>
  <si>
    <t>20 D1 FF L4</t>
  </si>
  <si>
    <t>30 D1 FF L5</t>
  </si>
  <si>
    <t>40 D1 FT L2</t>
  </si>
  <si>
    <t>50 D1 FT L3</t>
  </si>
  <si>
    <t>60 D1 FT L4</t>
  </si>
  <si>
    <t>70 D1 FT L5</t>
  </si>
  <si>
    <t>80 D1 TF L2</t>
  </si>
  <si>
    <t>90 D1 TF L3</t>
  </si>
  <si>
    <t>100 D1 TF L4</t>
  </si>
  <si>
    <t>110 D1 TF L5</t>
  </si>
  <si>
    <t>D1 TT L2</t>
  </si>
  <si>
    <t>120 D1 TT L2</t>
  </si>
  <si>
    <t>D1 TT L3</t>
  </si>
  <si>
    <t>130 D1 TT L3</t>
  </si>
  <si>
    <t>D1 TT L4</t>
  </si>
  <si>
    <t>140 D1 TT L4</t>
  </si>
  <si>
    <t>D1 TT L5</t>
  </si>
  <si>
    <t>150 D1 TT L5</t>
  </si>
  <si>
    <t>01 D1 FF L2 Md 7:15-13h</t>
  </si>
  <si>
    <t>07 D1 FF L2 Md 7:15-19h</t>
  </si>
  <si>
    <t>02 D1 FF L2 M512 7:15-13h</t>
  </si>
  <si>
    <t>03 D1 FF L2 M69 7:15-13h</t>
  </si>
  <si>
    <t>04 D1 FF L2 Md 7:15-15h</t>
  </si>
  <si>
    <t>05 D1 FF L2 M512 7:15-15h</t>
  </si>
  <si>
    <t>06 D1 FF L2 M69 7:15-15h</t>
  </si>
  <si>
    <t>08 D1 FF L2 M512 7:15-19h</t>
  </si>
  <si>
    <t>09 D1 FF L2 M69 7:15-19h</t>
  </si>
  <si>
    <t>10 D1 FF L2 Md 13:45-19h</t>
  </si>
  <si>
    <t>12 D1 FF L2 M69 13:45-19h</t>
  </si>
  <si>
    <t>13 D1 TF L2 Md 7:15-13h</t>
  </si>
  <si>
    <t>14 D1 TF L2 M512 7:15-13h</t>
  </si>
  <si>
    <t>15 D1 TF L2 M69 7:15-13h</t>
  </si>
  <si>
    <t>16 D1 TF L2 Md 7:15-15h</t>
  </si>
  <si>
    <t>17 D1 TF L2 M512 7:15-15h</t>
  </si>
  <si>
    <t>18 D1 TF L2 M69 7:15-15h</t>
  </si>
  <si>
    <t>19 D1 TF L2 Md 7:15-19h</t>
  </si>
  <si>
    <t>20 D1 TF L2 M512 7:15-19h</t>
  </si>
  <si>
    <t>21 D1 TF L2 M69 7:15-19h</t>
  </si>
  <si>
    <t>22 D1 TF L2 Md 13:45-19h</t>
  </si>
  <si>
    <t>24 D1 TF L2 M69 13:45-19h</t>
  </si>
  <si>
    <t>25 D1 TT L2 Md 7:15-13h</t>
  </si>
  <si>
    <t>26 D1 TT L2 M512 7:15-13h</t>
  </si>
  <si>
    <t>27 D1 TT L2 M69 7:15-13h</t>
  </si>
  <si>
    <t>28 D1 TT L2 Md 7:15-15h</t>
  </si>
  <si>
    <t>29 D1 TT L2 M512 7:15-15h</t>
  </si>
  <si>
    <t>30 D1 TT L2 M69 7:15-15h</t>
  </si>
  <si>
    <t>31 D1 TT L2 Md 7:15-19h</t>
  </si>
  <si>
    <t>32 D1 TT L2 M512 7:15-19h</t>
  </si>
  <si>
    <t>33 D1 TT L2 M69 7:15-19h</t>
  </si>
  <si>
    <t>34 D1 TT L2 Md 13:45-19h</t>
  </si>
  <si>
    <t>36 D1 TT L2 M69 13:45-19h</t>
  </si>
  <si>
    <t>TAKE PROFIT %</t>
  </si>
  <si>
    <t>№</t>
  </si>
  <si>
    <t>19 MN TT L5 Md Mo9-Fr19h</t>
  </si>
  <si>
    <t>04 MN FF L5 Md Mo9-Fr19h</t>
  </si>
  <si>
    <t>09 MN FT L5 Md Mo9-Fr19h</t>
  </si>
  <si>
    <t>14 MN TF L5 Md Mo9-Fr19h</t>
  </si>
  <si>
    <t>11 D1 FF L2 M512 13:45-19</t>
  </si>
  <si>
    <t>23 D1 TF L2 M512 13:45-19</t>
  </si>
  <si>
    <t>35 D1 TT L2 M512 13:45-19</t>
  </si>
  <si>
    <t>Reverse Trades</t>
  </si>
  <si>
    <t>Reverse</t>
  </si>
  <si>
    <t>01 W1 FF L2 Md 7:15-13h</t>
  </si>
  <si>
    <t>02 W1 FF L2 M512 7:15-13h</t>
  </si>
  <si>
    <t>03 W1 FF L2 M69 7:15-13h</t>
  </si>
  <si>
    <t>04 W1 FF L2 Md 7:15-15h</t>
  </si>
  <si>
    <t>05 W1 FF L2 M512 7:15-15h</t>
  </si>
  <si>
    <t>06 W1 FF L2 M69 7:15-15h</t>
  </si>
  <si>
    <t>08 W1 FF L2 M512 7:15-19h</t>
  </si>
  <si>
    <t>09 W1 FF L2 M69 7:15-19h</t>
  </si>
  <si>
    <t>11 W1 FF L2 Md 13:45-19h</t>
  </si>
  <si>
    <t>12 W1 FF L2 M512 13:45-19</t>
  </si>
  <si>
    <t>13 W1 FF L2 M69 13:45-19h</t>
  </si>
  <si>
    <t>14 W1 TF L2 Md 7:15-13h</t>
  </si>
  <si>
    <t>15 W1 TF L2 M512 7:15-13h</t>
  </si>
  <si>
    <t>16 W1 TF L2 M69 7:15-13h</t>
  </si>
  <si>
    <t>18 W1 TF L2 M512 7:15-15h</t>
  </si>
  <si>
    <t>19 W1 TF L2 M69 7:15-15h</t>
  </si>
  <si>
    <t>22 W1 TF L2 M69 7:15-19h</t>
  </si>
  <si>
    <t>25 W1 TF L2 M512 13:45-19</t>
  </si>
  <si>
    <t>26 W1 TF L2 M69 13:45-19h</t>
  </si>
  <si>
    <t>27 W1 TT L2 Md 7:15-13h</t>
  </si>
  <si>
    <t>28 W1 TT L2 M512 7:15-13h</t>
  </si>
  <si>
    <t>29 W1 TT L2 M69 7:15-13h</t>
  </si>
  <si>
    <t>30 W1 TT L2 Md 7:15-15h</t>
  </si>
  <si>
    <t>31 W1 TT L2 M512 7:15-15h</t>
  </si>
  <si>
    <t>32 W1 TT L2 M69 7:15-15h</t>
  </si>
  <si>
    <t>33 W1 TT L2 Md 7:15-19h</t>
  </si>
  <si>
    <t>34 W1 TT L2 M512 7:15-19h</t>
  </si>
  <si>
    <t>35 W1 TT L2 M69 7:15-19h</t>
  </si>
  <si>
    <t>36 W1 TT L2 Md 13:45-19h</t>
  </si>
  <si>
    <t>37 W1 TT L2 M512 13:45-19</t>
  </si>
  <si>
    <t>38 W1 TT L2 M69 13:45-19h</t>
  </si>
  <si>
    <t>1 D TT L2 M512 10:15-17h</t>
  </si>
  <si>
    <t>2 VB D TT L2 M512 10:15-17h</t>
  </si>
  <si>
    <t>3 D TT L2 M512 10:15-17h</t>
  </si>
  <si>
    <t>4 VB D TT L2 M512 10:15-17h</t>
  </si>
  <si>
    <t>GiG - Test 1 MA 5-12 Tr ON 10:15-17:00</t>
  </si>
  <si>
    <t>GiG - Test 2 VB MA 5-12 Tr ON 10:15-17:00</t>
  </si>
  <si>
    <t>GiG - Test 3 MA 5-12 Tr ON Candle D1 curr H4 prev 10:15-17:00</t>
  </si>
  <si>
    <t>GiG - 4 VB MA 5-12 Tr ON Candle D1 curr H4 prev 10:15-17:00</t>
  </si>
  <si>
    <t>5 D TT L2 M512 12:15-17h</t>
  </si>
  <si>
    <t>GiG - Test 5 MA 5-12 Tr ON 12:15-17:00</t>
  </si>
  <si>
    <t>6 VB D TT L2 M512 12:15-17h</t>
  </si>
  <si>
    <t>GiG - Test 6 VB MA 5-12 Tr ON 12:15-17:00</t>
  </si>
  <si>
    <t>7 D TT L2 M512 12:15-17h</t>
  </si>
  <si>
    <t>GiG - Test 7 MA 5-12 Tr ON Candle D1 curr H4 prev 12:15-17:00</t>
  </si>
  <si>
    <t>8 VB D TT L2 M512 12:15-17h</t>
  </si>
  <si>
    <t>GiG - 8 VB MA 5-12 Tr ON Candle D1 curr H4 prev 12:15-17:00</t>
  </si>
  <si>
    <t>LO CUT</t>
  </si>
  <si>
    <t>NY CUT</t>
  </si>
  <si>
    <t>02 LO CUT H1 EAX CCFp W1 TF L2 M512 10-14 -16-27-59 H1 SnR PIN 5 Server 38.2-161.8</t>
  </si>
  <si>
    <t>06 NY CUT H1 EAX CCFp W1 TF L2 M512 16-44 -21-27-59 H1 SnR PIN 5 Server 38.2-161.8</t>
  </si>
  <si>
    <t>BASKETS OPEN GMT; GiG EAX +3h</t>
  </si>
  <si>
    <t>BASKETS CLOSE GMT; GiG EAX +3h</t>
  </si>
  <si>
    <t>01 MN FF L5 Md 7:15-13h</t>
  </si>
  <si>
    <t>02 MN FF L5 Md 7:15-15h</t>
  </si>
  <si>
    <t>03 MN FF L5 Md 7:15-19h</t>
  </si>
  <si>
    <t>05 MN FF L5 Md 13:45-19h</t>
  </si>
  <si>
    <t>06 MN FT L5 Md 7:15-13h</t>
  </si>
  <si>
    <t>07 MN FT L5 Md 7:15-15h</t>
  </si>
  <si>
    <t>08 MN FT L5 Md 7:15-19h</t>
  </si>
  <si>
    <t>10 MN FT L5 Md 13:45-19h</t>
  </si>
  <si>
    <t>11 MN TF L5 Md 7:15-13h</t>
  </si>
  <si>
    <t>12 MN TF L5 Md 7:15-15h</t>
  </si>
  <si>
    <t>13 MN TF L5 Md 7:15-19h</t>
  </si>
  <si>
    <t>15 MN TF L5 Md 13:45-19h</t>
  </si>
  <si>
    <t>16 MN TT L5 Md 7:15-13h</t>
  </si>
  <si>
    <t>17 MN TT L5 Md 7:15-15h</t>
  </si>
  <si>
    <t>18 MN TT L5 Md 7:15-19h</t>
  </si>
  <si>
    <t>20 MN TT L5 Md 13:45-19h</t>
  </si>
  <si>
    <t>01 LO CUT H1 EAX CCFp D1 TF L2 M512 10-14 -16-27-59 H1 SnR PIN 3 Server 38.2-161.8</t>
  </si>
  <si>
    <t>03 NY CUT H1 EAX CCFp D1 TF L2 M512 16-44 -21-27-59 H1 SnR PIN 3 Server 38.2-161.8</t>
  </si>
  <si>
    <t>02 LO CUT H1 EAX CCFp W1 TF L2 Md 10-15 -16-28-59 H1 SnR PIN 5 Server 38.2-161.8</t>
  </si>
  <si>
    <t>04 NY CUT H1 EAX CCFp W1 TF L2 Md 16-45 -21-28-59 H1 SnR PIN 3 Server 38.2-161.8</t>
  </si>
  <si>
    <t>05 LO CUT H1 EAX CCFp D1 TT L2 M512 10-16 -16-29-59 H1 SnR PIN 3 Server 38.2-161.8</t>
  </si>
  <si>
    <t>06 NY CUT H1 EAX CCFp D1 TT L2 M512 16-46 -21-29-59 H1 SnR PIN 3 Server 38.2-161.8</t>
  </si>
  <si>
    <t>Оригинал</t>
  </si>
  <si>
    <t>2 МoТh FF L2 Md 7:15 14:59</t>
  </si>
  <si>
    <t>3 МoТh FF L2 Md 11:00 14:59</t>
  </si>
  <si>
    <t>4 МoТh FF L2 Md 13:45 14:59</t>
  </si>
  <si>
    <t>5 МoТh FF L2 Md 14:59 14:59</t>
  </si>
  <si>
    <t>7 МoFr FF L2 Md 7:15 19:00</t>
  </si>
  <si>
    <t>14 МoFr TF L2 Md 7:15 14:59</t>
  </si>
  <si>
    <t>12 МТh TF L2 Md 14:59 14:59</t>
  </si>
  <si>
    <t>18 МFr TF L2 Md 11:00 19:00</t>
  </si>
  <si>
    <t>19 МFr TF L2 Md 13:45 19:00</t>
  </si>
  <si>
    <t>1 МoТh FF L2 Md 0:15 14:59</t>
  </si>
  <si>
    <t>6 МoFr FF L2 Md 0:15 19:00</t>
  </si>
  <si>
    <t>13 МoFr TF L2 Md 0:15 19:00</t>
  </si>
  <si>
    <t>21 MFr TF L2 M512 7:15-19</t>
  </si>
  <si>
    <t>17 MFr TF L2 M512 7:15-19</t>
  </si>
  <si>
    <t>TRADE COMMENT                      25 symbols + 2 = 27 symbols</t>
  </si>
  <si>
    <t>TRADE COMMENT                         xm7 25 symbols + 2 = 27 symbols; GiG 27 symbols + 4 = 31 symbols</t>
  </si>
  <si>
    <t>TRADE COMMENT                 25 symbols + 2 = 27 symbols</t>
  </si>
  <si>
    <t>18 MFr TF L2 M512 7:15-15</t>
  </si>
  <si>
    <t>15 MFr TF L2 M512 7:15-15</t>
  </si>
  <si>
    <t>7 MoTh TF L2 M512 7:15-15</t>
  </si>
  <si>
    <t>8 MoTh TF L2 M512 7:15-19</t>
  </si>
  <si>
    <t>6 MoTh TF L2 M512 0:15-15</t>
  </si>
  <si>
    <t>20 МoFr TF L2 Md 7:15-19</t>
  </si>
  <si>
    <t>16 МoFr TF L2 Md 7:15-19</t>
  </si>
  <si>
    <t>5 МoTh TF L2 Md 7:15-19</t>
  </si>
  <si>
    <t>24 MoFr TF L2 Md 13:45-19</t>
  </si>
  <si>
    <t>11 МoТh TF L2 Md 13:45-15</t>
  </si>
  <si>
    <t>4 МoТh TF L2 Md 13:45-15</t>
  </si>
  <si>
    <t>23 МoFr TF L2 Md 11:00-19</t>
  </si>
  <si>
    <t>10 МoТh TF L2 Md 11-14:59</t>
  </si>
  <si>
    <t>3 МoТh TF L2 Md 11-14:59</t>
  </si>
  <si>
    <t>17 МoFr TF L2 Md 7:15-15</t>
  </si>
  <si>
    <t>9 МТh TF L2 Md 7:15-14:59</t>
  </si>
  <si>
    <t>2 МТh TF L2 Md 7:15-14:59</t>
  </si>
  <si>
    <t>8 МТh TF L2 Md 0:15-14:59</t>
  </si>
  <si>
    <t>1 МТh TF L2 Md 0:15-14:59</t>
  </si>
  <si>
    <t>10 MoFr FF L5 Md 9:00-19</t>
  </si>
  <si>
    <t>1 MoFr FF L5 Md 9:00-19</t>
  </si>
  <si>
    <t>10 MoTh FF L5 Md 9:00-19</t>
  </si>
  <si>
    <t>9 MoTh FF L5 Md 9:00-15</t>
  </si>
  <si>
    <t>21 MN FF L5 EQB 7:15-13h</t>
  </si>
  <si>
    <t>22 MN FF L5 EQB 7:15-15h</t>
  </si>
  <si>
    <t>23 MN FF L5 EQB 7:15-19h</t>
  </si>
  <si>
    <t>24 MN FF L5 EQB 9-19h</t>
  </si>
  <si>
    <t>25 MN FF L5 EQB 13:45-19h</t>
  </si>
  <si>
    <t>26 MN FT L5 EQB 7:15-13h</t>
  </si>
  <si>
    <t>27 MN FT L5 EQB 7:15-15h</t>
  </si>
  <si>
    <t>28 MN FT L5 EQB 7:15-19h</t>
  </si>
  <si>
    <t>29 MN FT L5 EQB 9-19h</t>
  </si>
  <si>
    <t>30 MN FT L5 EQB 13:45-19h</t>
  </si>
  <si>
    <t>31 MN TF L5 EQB 7:15-13h</t>
  </si>
  <si>
    <t>32 MN TF L5 EQB 7:15-15h</t>
  </si>
  <si>
    <t>33 MN TF L5 EQB 7:15-19h</t>
  </si>
  <si>
    <t>34 MN TF L5 EQB 9-19h</t>
  </si>
  <si>
    <t>35 MN TF L5 EQB 13:45-19h</t>
  </si>
  <si>
    <t>11 W TF L2 EQB 0:15-14:59</t>
  </si>
  <si>
    <t>12 W TF L2 EQB 7:15-14:59</t>
  </si>
  <si>
    <t>13 W TF L2 EQB 11-14:59</t>
  </si>
  <si>
    <t>14 W TF L2 EQB 13:45-15</t>
  </si>
  <si>
    <t>15 W TF L2 EQB 7:15-19</t>
  </si>
  <si>
    <t>20 W FF L5 EQB 9:00-19</t>
  </si>
  <si>
    <t>19 W FF L5 EQB 9-14:59</t>
  </si>
  <si>
    <t>21 W TF L2 FXM 0:15-14:59</t>
  </si>
  <si>
    <t>22 W TF L2 FXM 7:15-14:59</t>
  </si>
  <si>
    <t>23 W TF L2 FXM 11-14:59</t>
  </si>
  <si>
    <t>24 W TF L2 FXM 13:45-15</t>
  </si>
  <si>
    <t>25 W TF L2 FXM 7:15-19</t>
  </si>
  <si>
    <t>BASKETS OPEN GMT; EAX +3h</t>
  </si>
  <si>
    <t>BASKETS CLOSE GMT; EAX +3h</t>
  </si>
  <si>
    <t>EAX CCFp W1 TF L2 Md EQB PIN 1</t>
  </si>
  <si>
    <t>W1 TF L2 Md EQB#xx</t>
  </si>
  <si>
    <t>W1 TF L2 Md FXM#xx</t>
  </si>
  <si>
    <t>EAX CCFp W1 TF L2 Md FXM PIN 2</t>
  </si>
  <si>
    <t>Old 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</si>
</sst>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#,##0_ ;[Red]\-#,##0\ "/>
    <numFmt numFmtId="165" formatCode="dd/mm/yyyy\ hh:mm\,\ [$-402]ddd;@"/>
    <numFmt numFmtId="166" formatCode="#,##0.00_ ;[Red]\-#,##0.00\ "/>
    <numFmt numFmtId="167" formatCode="0_ ;[Red]\-0\ "/>
    <numFmt numFmtId="168" formatCode="0.00_ ;[Red]\-0.00\ "/>
    <numFmt numFmtId="170" formatCode="hh:mm;@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1"/>
      <color theme="1"/>
      <name val="Arial"/>
      <family val="2"/>
      <charset val="204"/>
    </font>
    <font>
      <sz val="11"/>
      <color rgb="FF0000FF"/>
      <name val="Arial"/>
      <family val="2"/>
      <charset val="204"/>
    </font>
    <font>
      <b/>
      <sz val="11"/>
      <color theme="1"/>
      <name val="Arial"/>
      <family val="2"/>
      <charset val="204"/>
    </font>
    <font>
      <b/>
      <sz val="11"/>
      <color rgb="FF0000FF"/>
      <name val="Arial"/>
      <family val="2"/>
      <charset val="204"/>
    </font>
    <font>
      <b/>
      <sz val="10"/>
      <color rgb="FFFF0000"/>
      <name val="Arial"/>
      <family val="2"/>
      <charset val="204"/>
    </font>
    <font>
      <b/>
      <sz val="11"/>
      <color rgb="FFFF0000"/>
      <name val="Arial"/>
      <family val="2"/>
      <charset val="204"/>
    </font>
    <font>
      <sz val="10"/>
      <color rgb="FFFF0000"/>
      <name val="Arial"/>
      <family val="2"/>
      <charset val="204"/>
    </font>
  </fonts>
  <fills count="2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7">
    <xf numFmtId="0" fontId="0" fillId="0" borderId="0" xfId="0"/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166" fontId="3" fillId="0" borderId="0" xfId="0" applyNumberFormat="1" applyFont="1" applyFill="1" applyBorder="1" applyAlignment="1">
      <alignment horizontal="center" vertical="center" wrapText="1"/>
    </xf>
    <xf numFmtId="166" fontId="4" fillId="0" borderId="0" xfId="0" applyNumberFormat="1" applyFont="1" applyFill="1" applyBorder="1" applyAlignment="1">
      <alignment horizontal="center" vertical="center" wrapText="1"/>
    </xf>
    <xf numFmtId="167" fontId="3" fillId="0" borderId="0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67" fontId="5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16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166" fontId="3" fillId="2" borderId="1" xfId="0" applyNumberFormat="1" applyFont="1" applyFill="1" applyBorder="1" applyAlignment="1">
      <alignment horizontal="center" vertical="center" wrapText="1"/>
    </xf>
    <xf numFmtId="167" fontId="3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167" fontId="5" fillId="5" borderId="1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167" fontId="3" fillId="5" borderId="1" xfId="0" applyNumberFormat="1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164" fontId="3" fillId="5" borderId="1" xfId="0" applyNumberFormat="1" applyFont="1" applyFill="1" applyBorder="1" applyAlignment="1">
      <alignment horizontal="center" vertical="center" wrapText="1"/>
    </xf>
    <xf numFmtId="166" fontId="3" fillId="5" borderId="1" xfId="0" applyNumberFormat="1" applyFont="1" applyFill="1" applyBorder="1" applyAlignment="1">
      <alignment horizontal="center" vertical="center" wrapText="1"/>
    </xf>
    <xf numFmtId="167" fontId="5" fillId="6" borderId="1" xfId="0" applyNumberFormat="1" applyFont="1" applyFill="1" applyBorder="1" applyAlignment="1">
      <alignment horizontal="center" vertical="center" wrapText="1"/>
    </xf>
    <xf numFmtId="49" fontId="5" fillId="6" borderId="1" xfId="0" applyNumberFormat="1" applyFont="1" applyFill="1" applyBorder="1" applyAlignment="1">
      <alignment horizontal="center" vertical="center" wrapText="1"/>
    </xf>
    <xf numFmtId="167" fontId="3" fillId="6" borderId="1" xfId="0" applyNumberFormat="1" applyFont="1" applyFill="1" applyBorder="1" applyAlignment="1">
      <alignment horizontal="center" vertical="center" wrapText="1"/>
    </xf>
    <xf numFmtId="49" fontId="3" fillId="6" borderId="1" xfId="0" applyNumberFormat="1" applyFont="1" applyFill="1" applyBorder="1" applyAlignment="1">
      <alignment horizontal="center" vertical="center" wrapText="1"/>
    </xf>
    <xf numFmtId="164" fontId="3" fillId="6" borderId="1" xfId="0" applyNumberFormat="1" applyFont="1" applyFill="1" applyBorder="1" applyAlignment="1">
      <alignment horizontal="center" vertical="center" wrapText="1"/>
    </xf>
    <xf numFmtId="166" fontId="3" fillId="6" borderId="1" xfId="0" applyNumberFormat="1" applyFont="1" applyFill="1" applyBorder="1" applyAlignment="1">
      <alignment horizontal="center" vertical="center" wrapText="1"/>
    </xf>
    <xf numFmtId="167" fontId="3" fillId="0" borderId="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166" fontId="3" fillId="0" borderId="2" xfId="0" applyNumberFormat="1" applyFont="1" applyFill="1" applyBorder="1" applyAlignment="1">
      <alignment horizontal="center" vertical="center" wrapText="1"/>
    </xf>
    <xf numFmtId="167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67" fontId="3" fillId="0" borderId="4" xfId="0" applyNumberFormat="1" applyFont="1" applyFill="1" applyBorder="1" applyAlignment="1">
      <alignment horizontal="center" vertical="center" wrapText="1"/>
    </xf>
    <xf numFmtId="164" fontId="3" fillId="0" borderId="4" xfId="0" applyNumberFormat="1" applyFont="1" applyFill="1" applyBorder="1" applyAlignment="1">
      <alignment horizontal="center" vertical="center" wrapText="1"/>
    </xf>
    <xf numFmtId="165" fontId="1" fillId="0" borderId="4" xfId="0" applyNumberFormat="1" applyFont="1" applyFill="1" applyBorder="1" applyAlignment="1" applyProtection="1">
      <alignment horizontal="center" vertical="center" wrapText="1"/>
      <protection locked="0"/>
    </xf>
    <xf numFmtId="166" fontId="3" fillId="0" borderId="4" xfId="0" applyNumberFormat="1" applyFont="1" applyFill="1" applyBorder="1" applyAlignment="1">
      <alignment horizontal="center" vertical="center" wrapText="1"/>
    </xf>
    <xf numFmtId="166" fontId="3" fillId="0" borderId="1" xfId="0" applyNumberFormat="1" applyFont="1" applyFill="1" applyBorder="1" applyAlignment="1">
      <alignment vertical="center" wrapText="1"/>
    </xf>
    <xf numFmtId="166" fontId="4" fillId="0" borderId="1" xfId="0" applyNumberFormat="1" applyFont="1" applyFill="1" applyBorder="1" applyAlignment="1">
      <alignment vertical="center" wrapText="1"/>
    </xf>
    <xf numFmtId="166" fontId="3" fillId="0" borderId="4" xfId="0" applyNumberFormat="1" applyFont="1" applyFill="1" applyBorder="1" applyAlignment="1">
      <alignment vertical="center" wrapText="1"/>
    </xf>
    <xf numFmtId="166" fontId="3" fillId="0" borderId="5" xfId="0" applyNumberFormat="1" applyFont="1" applyFill="1" applyBorder="1" applyAlignment="1">
      <alignment vertical="center" wrapText="1"/>
    </xf>
    <xf numFmtId="166" fontId="5" fillId="0" borderId="2" xfId="0" applyNumberFormat="1" applyFont="1" applyFill="1" applyBorder="1" applyAlignment="1">
      <alignment vertical="center" wrapText="1"/>
    </xf>
    <xf numFmtId="166" fontId="6" fillId="0" borderId="2" xfId="0" applyNumberFormat="1" applyFont="1" applyFill="1" applyBorder="1" applyAlignment="1">
      <alignment vertical="center" wrapText="1"/>
    </xf>
    <xf numFmtId="166" fontId="3" fillId="0" borderId="6" xfId="0" applyNumberFormat="1" applyFont="1" applyFill="1" applyBorder="1" applyAlignment="1">
      <alignment vertical="center" wrapText="1"/>
    </xf>
    <xf numFmtId="166" fontId="4" fillId="0" borderId="6" xfId="0" applyNumberFormat="1" applyFont="1" applyFill="1" applyBorder="1" applyAlignment="1">
      <alignment vertical="center" wrapText="1"/>
    </xf>
    <xf numFmtId="166" fontId="3" fillId="0" borderId="2" xfId="0" applyNumberFormat="1" applyFont="1" applyFill="1" applyBorder="1" applyAlignment="1">
      <alignment vertical="center" wrapText="1"/>
    </xf>
    <xf numFmtId="167" fontId="5" fillId="0" borderId="1" xfId="0" applyNumberFormat="1" applyFont="1" applyFill="1" applyBorder="1" applyAlignment="1">
      <alignment horizontal="center" vertical="center" wrapText="1"/>
    </xf>
    <xf numFmtId="167" fontId="5" fillId="0" borderId="2" xfId="0" applyNumberFormat="1" applyFont="1" applyFill="1" applyBorder="1" applyAlignment="1">
      <alignment horizontal="center" vertical="center" wrapText="1"/>
    </xf>
    <xf numFmtId="167" fontId="3" fillId="0" borderId="6" xfId="0" applyNumberFormat="1" applyFont="1" applyFill="1" applyBorder="1" applyAlignment="1">
      <alignment horizontal="center" vertical="center" wrapText="1"/>
    </xf>
    <xf numFmtId="168" fontId="3" fillId="0" borderId="1" xfId="0" applyNumberFormat="1" applyFont="1" applyFill="1" applyBorder="1" applyAlignment="1">
      <alignment horizontal="center" vertical="center" wrapText="1"/>
    </xf>
    <xf numFmtId="168" fontId="5" fillId="0" borderId="2" xfId="0" applyNumberFormat="1" applyFont="1" applyFill="1" applyBorder="1" applyAlignment="1">
      <alignment horizontal="center" vertical="center" wrapText="1"/>
    </xf>
    <xf numFmtId="168" fontId="3" fillId="0" borderId="6" xfId="0" applyNumberFormat="1" applyFont="1" applyFill="1" applyBorder="1" applyAlignment="1">
      <alignment horizontal="center" vertical="center" wrapText="1"/>
    </xf>
    <xf numFmtId="168" fontId="3" fillId="0" borderId="0" xfId="0" applyNumberFormat="1" applyFont="1" applyFill="1" applyBorder="1" applyAlignment="1">
      <alignment horizontal="center" vertical="center" wrapText="1"/>
    </xf>
    <xf numFmtId="167" fontId="5" fillId="5" borderId="6" xfId="0" applyNumberFormat="1" applyFont="1" applyFill="1" applyBorder="1" applyAlignment="1">
      <alignment horizontal="center" vertical="center" wrapText="1"/>
    </xf>
    <xf numFmtId="49" fontId="5" fillId="5" borderId="6" xfId="0" applyNumberFormat="1" applyFont="1" applyFill="1" applyBorder="1" applyAlignment="1">
      <alignment horizontal="center" vertical="center" wrapText="1"/>
    </xf>
    <xf numFmtId="167" fontId="3" fillId="5" borderId="6" xfId="0" applyNumberFormat="1" applyFont="1" applyFill="1" applyBorder="1" applyAlignment="1">
      <alignment horizontal="center" vertical="center" wrapText="1"/>
    </xf>
    <xf numFmtId="49" fontId="3" fillId="5" borderId="6" xfId="0" applyNumberFormat="1" applyFont="1" applyFill="1" applyBorder="1" applyAlignment="1">
      <alignment horizontal="center" vertical="center" wrapText="1"/>
    </xf>
    <xf numFmtId="164" fontId="3" fillId="5" borderId="6" xfId="0" applyNumberFormat="1" applyFont="1" applyFill="1" applyBorder="1" applyAlignment="1">
      <alignment horizontal="center" vertical="center" wrapText="1"/>
    </xf>
    <xf numFmtId="166" fontId="3" fillId="5" borderId="6" xfId="0" applyNumberFormat="1" applyFont="1" applyFill="1" applyBorder="1" applyAlignment="1">
      <alignment horizontal="center" vertical="center" wrapText="1"/>
    </xf>
    <xf numFmtId="164" fontId="3" fillId="0" borderId="6" xfId="0" applyNumberFormat="1" applyFont="1" applyFill="1" applyBorder="1" applyAlignment="1">
      <alignment horizontal="center" vertical="center" wrapText="1"/>
    </xf>
    <xf numFmtId="166" fontId="3" fillId="0" borderId="1" xfId="0" applyNumberFormat="1" applyFont="1" applyFill="1" applyBorder="1" applyAlignment="1">
      <alignment horizontal="center" vertical="center" wrapText="1"/>
    </xf>
    <xf numFmtId="167" fontId="5" fillId="3" borderId="1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167" fontId="3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166" fontId="3" fillId="3" borderId="1" xfId="0" applyNumberFormat="1" applyFont="1" applyFill="1" applyBorder="1" applyAlignment="1">
      <alignment horizontal="center" vertical="center" wrapText="1"/>
    </xf>
    <xf numFmtId="0" fontId="3" fillId="7" borderId="0" xfId="0" applyFont="1" applyFill="1" applyBorder="1" applyAlignment="1">
      <alignment vertical="center" wrapText="1"/>
    </xf>
    <xf numFmtId="165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167" fontId="3" fillId="4" borderId="1" xfId="0" applyNumberFormat="1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 wrapText="1"/>
    </xf>
    <xf numFmtId="164" fontId="3" fillId="8" borderId="1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49" fontId="5" fillId="9" borderId="1" xfId="0" applyNumberFormat="1" applyFont="1" applyFill="1" applyBorder="1" applyAlignment="1">
      <alignment horizontal="center" vertical="center" wrapText="1"/>
    </xf>
    <xf numFmtId="167" fontId="5" fillId="9" borderId="1" xfId="0" applyNumberFormat="1" applyFont="1" applyFill="1" applyBorder="1" applyAlignment="1">
      <alignment horizontal="center" vertical="center" wrapText="1"/>
    </xf>
    <xf numFmtId="167" fontId="5" fillId="8" borderId="1" xfId="0" applyNumberFormat="1" applyFont="1" applyFill="1" applyBorder="1" applyAlignment="1">
      <alignment horizontal="center" vertical="center" wrapText="1"/>
    </xf>
    <xf numFmtId="167" fontId="5" fillId="4" borderId="1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167" fontId="5" fillId="10" borderId="1" xfId="0" applyNumberFormat="1" applyFont="1" applyFill="1" applyBorder="1" applyAlignment="1">
      <alignment horizontal="center" vertical="center" wrapText="1"/>
    </xf>
    <xf numFmtId="49" fontId="5" fillId="10" borderId="1" xfId="0" applyNumberFormat="1" applyFont="1" applyFill="1" applyBorder="1" applyAlignment="1">
      <alignment horizontal="center" vertical="center" wrapText="1"/>
    </xf>
    <xf numFmtId="167" fontId="5" fillId="11" borderId="1" xfId="0" applyNumberFormat="1" applyFont="1" applyFill="1" applyBorder="1" applyAlignment="1">
      <alignment horizontal="center" vertical="center" wrapText="1"/>
    </xf>
    <xf numFmtId="49" fontId="5" fillId="11" borderId="1" xfId="0" applyNumberFormat="1" applyFont="1" applyFill="1" applyBorder="1" applyAlignment="1">
      <alignment horizontal="center" vertical="center" wrapText="1"/>
    </xf>
    <xf numFmtId="167" fontId="5" fillId="12" borderId="1" xfId="0" applyNumberFormat="1" applyFont="1" applyFill="1" applyBorder="1" applyAlignment="1">
      <alignment horizontal="center" vertical="center" wrapText="1"/>
    </xf>
    <xf numFmtId="49" fontId="5" fillId="12" borderId="1" xfId="0" applyNumberFormat="1" applyFont="1" applyFill="1" applyBorder="1" applyAlignment="1">
      <alignment horizontal="center" vertical="center" wrapText="1"/>
    </xf>
    <xf numFmtId="167" fontId="3" fillId="12" borderId="1" xfId="0" applyNumberFormat="1" applyFont="1" applyFill="1" applyBorder="1" applyAlignment="1">
      <alignment horizontal="center" vertical="center" wrapText="1"/>
    </xf>
    <xf numFmtId="49" fontId="3" fillId="12" borderId="1" xfId="0" applyNumberFormat="1" applyFont="1" applyFill="1" applyBorder="1" applyAlignment="1">
      <alignment horizontal="center" vertical="center" wrapText="1"/>
    </xf>
    <xf numFmtId="164" fontId="3" fillId="12" borderId="1" xfId="0" applyNumberFormat="1" applyFont="1" applyFill="1" applyBorder="1" applyAlignment="1">
      <alignment horizontal="center" vertical="center" wrapText="1"/>
    </xf>
    <xf numFmtId="165" fontId="1" fillId="12" borderId="1" xfId="0" applyNumberFormat="1" applyFont="1" applyFill="1" applyBorder="1" applyAlignment="1" applyProtection="1">
      <alignment horizontal="center" vertical="center" wrapText="1"/>
      <protection locked="0"/>
    </xf>
    <xf numFmtId="164" fontId="3" fillId="13" borderId="1" xfId="0" applyNumberFormat="1" applyFont="1" applyFill="1" applyBorder="1" applyAlignment="1">
      <alignment horizontal="center" vertical="center" wrapText="1"/>
    </xf>
    <xf numFmtId="167" fontId="5" fillId="13" borderId="1" xfId="0" applyNumberFormat="1" applyFont="1" applyFill="1" applyBorder="1" applyAlignment="1">
      <alignment horizontal="center" vertical="center" wrapText="1"/>
    </xf>
    <xf numFmtId="49" fontId="5" fillId="13" borderId="1" xfId="0" applyNumberFormat="1" applyFont="1" applyFill="1" applyBorder="1" applyAlignment="1">
      <alignment horizontal="center" vertical="center" wrapText="1"/>
    </xf>
    <xf numFmtId="164" fontId="3" fillId="14" borderId="1" xfId="0" applyNumberFormat="1" applyFont="1" applyFill="1" applyBorder="1" applyAlignment="1">
      <alignment horizontal="center" vertical="center" wrapText="1"/>
    </xf>
    <xf numFmtId="164" fontId="3" fillId="15" borderId="1" xfId="0" applyNumberFormat="1" applyFont="1" applyFill="1" applyBorder="1" applyAlignment="1">
      <alignment horizontal="center" vertical="center" wrapText="1"/>
    </xf>
    <xf numFmtId="167" fontId="5" fillId="14" borderId="1" xfId="0" applyNumberFormat="1" applyFont="1" applyFill="1" applyBorder="1" applyAlignment="1">
      <alignment horizontal="center" vertical="center" wrapText="1"/>
    </xf>
    <xf numFmtId="49" fontId="5" fillId="14" borderId="1" xfId="0" applyNumberFormat="1" applyFont="1" applyFill="1" applyBorder="1" applyAlignment="1">
      <alignment horizontal="center" vertical="center" wrapText="1"/>
    </xf>
    <xf numFmtId="165" fontId="1" fillId="16" borderId="1" xfId="0" applyNumberFormat="1" applyFont="1" applyFill="1" applyBorder="1" applyAlignment="1" applyProtection="1">
      <alignment horizontal="center" vertical="center" wrapText="1"/>
      <protection locked="0"/>
    </xf>
    <xf numFmtId="167" fontId="3" fillId="17" borderId="1" xfId="0" applyNumberFormat="1" applyFont="1" applyFill="1" applyBorder="1" applyAlignment="1">
      <alignment horizontal="center" vertical="center" wrapText="1"/>
    </xf>
    <xf numFmtId="49" fontId="3" fillId="17" borderId="1" xfId="0" applyNumberFormat="1" applyFont="1" applyFill="1" applyBorder="1" applyAlignment="1">
      <alignment horizontal="center" vertical="center" wrapText="1"/>
    </xf>
    <xf numFmtId="167" fontId="5" fillId="15" borderId="1" xfId="0" applyNumberFormat="1" applyFont="1" applyFill="1" applyBorder="1" applyAlignment="1">
      <alignment horizontal="center" vertical="center" wrapText="1"/>
    </xf>
    <xf numFmtId="49" fontId="5" fillId="15" borderId="1" xfId="0" applyNumberFormat="1" applyFont="1" applyFill="1" applyBorder="1" applyAlignment="1">
      <alignment horizontal="center" vertical="center" wrapText="1"/>
    </xf>
    <xf numFmtId="167" fontId="3" fillId="16" borderId="1" xfId="0" applyNumberFormat="1" applyFont="1" applyFill="1" applyBorder="1" applyAlignment="1">
      <alignment horizontal="center" vertical="center" wrapText="1"/>
    </xf>
    <xf numFmtId="49" fontId="3" fillId="16" borderId="1" xfId="0" applyNumberFormat="1" applyFont="1" applyFill="1" applyBorder="1" applyAlignment="1">
      <alignment horizontal="center" vertical="center" wrapText="1"/>
    </xf>
    <xf numFmtId="164" fontId="3" fillId="17" borderId="1" xfId="0" applyNumberFormat="1" applyFont="1" applyFill="1" applyBorder="1" applyAlignment="1">
      <alignment horizontal="center" vertical="center" wrapText="1"/>
    </xf>
    <xf numFmtId="167" fontId="5" fillId="17" borderId="1" xfId="0" applyNumberFormat="1" applyFont="1" applyFill="1" applyBorder="1" applyAlignment="1">
      <alignment horizontal="center" vertical="center" wrapText="1"/>
    </xf>
    <xf numFmtId="49" fontId="5" fillId="17" borderId="1" xfId="0" applyNumberFormat="1" applyFont="1" applyFill="1" applyBorder="1" applyAlignment="1">
      <alignment horizontal="center" vertical="center" wrapText="1"/>
    </xf>
    <xf numFmtId="165" fontId="1" fillId="17" borderId="1" xfId="0" applyNumberFormat="1" applyFont="1" applyFill="1" applyBorder="1" applyAlignment="1" applyProtection="1">
      <alignment horizontal="center" vertical="center" wrapText="1"/>
      <protection locked="0"/>
    </xf>
    <xf numFmtId="167" fontId="5" fillId="16" borderId="1" xfId="0" applyNumberFormat="1" applyFont="1" applyFill="1" applyBorder="1" applyAlignment="1">
      <alignment horizontal="center" vertical="center" wrapText="1"/>
    </xf>
    <xf numFmtId="49" fontId="5" fillId="16" borderId="1" xfId="0" applyNumberFormat="1" applyFont="1" applyFill="1" applyBorder="1" applyAlignment="1">
      <alignment horizontal="center" vertical="center" wrapText="1"/>
    </xf>
    <xf numFmtId="167" fontId="5" fillId="18" borderId="1" xfId="0" applyNumberFormat="1" applyFont="1" applyFill="1" applyBorder="1" applyAlignment="1">
      <alignment horizontal="center" vertical="center" wrapText="1"/>
    </xf>
    <xf numFmtId="49" fontId="5" fillId="18" borderId="1" xfId="0" applyNumberFormat="1" applyFont="1" applyFill="1" applyBorder="1" applyAlignment="1">
      <alignment horizontal="center" vertical="center" wrapText="1"/>
    </xf>
    <xf numFmtId="167" fontId="5" fillId="19" borderId="1" xfId="0" applyNumberFormat="1" applyFont="1" applyFill="1" applyBorder="1" applyAlignment="1">
      <alignment horizontal="center" vertical="center" wrapText="1"/>
    </xf>
    <xf numFmtId="49" fontId="5" fillId="19" borderId="1" xfId="0" applyNumberFormat="1" applyFont="1" applyFill="1" applyBorder="1" applyAlignment="1">
      <alignment horizontal="center" vertical="center" wrapText="1"/>
    </xf>
    <xf numFmtId="49" fontId="5" fillId="20" borderId="1" xfId="0" applyNumberFormat="1" applyFont="1" applyFill="1" applyBorder="1" applyAlignment="1">
      <alignment horizontal="center" vertical="center" wrapText="1"/>
    </xf>
    <xf numFmtId="167" fontId="5" fillId="20" borderId="1" xfId="0" applyNumberFormat="1" applyFont="1" applyFill="1" applyBorder="1" applyAlignment="1">
      <alignment horizontal="center" vertical="center" wrapText="1"/>
    </xf>
    <xf numFmtId="164" fontId="3" fillId="21" borderId="1" xfId="0" applyNumberFormat="1" applyFont="1" applyFill="1" applyBorder="1" applyAlignment="1">
      <alignment horizontal="center" vertical="center" wrapText="1"/>
    </xf>
    <xf numFmtId="167" fontId="5" fillId="22" borderId="1" xfId="0" applyNumberFormat="1" applyFont="1" applyFill="1" applyBorder="1" applyAlignment="1">
      <alignment horizontal="center" vertical="center" wrapText="1"/>
    </xf>
    <xf numFmtId="49" fontId="5" fillId="22" borderId="1" xfId="0" applyNumberFormat="1" applyFont="1" applyFill="1" applyBorder="1" applyAlignment="1">
      <alignment horizontal="center" vertical="center" wrapText="1"/>
    </xf>
    <xf numFmtId="167" fontId="5" fillId="23" borderId="1" xfId="0" applyNumberFormat="1" applyFont="1" applyFill="1" applyBorder="1" applyAlignment="1">
      <alignment horizontal="center" vertical="center" wrapText="1"/>
    </xf>
    <xf numFmtId="49" fontId="5" fillId="23" borderId="1" xfId="0" applyNumberFormat="1" applyFont="1" applyFill="1" applyBorder="1" applyAlignment="1">
      <alignment horizontal="center" vertical="center" wrapText="1"/>
    </xf>
    <xf numFmtId="0" fontId="3" fillId="20" borderId="0" xfId="0" applyFont="1" applyFill="1" applyBorder="1" applyAlignment="1">
      <alignment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167" fontId="5" fillId="4" borderId="2" xfId="0" applyNumberFormat="1" applyFont="1" applyFill="1" applyBorder="1" applyAlignment="1">
      <alignment horizontal="center" vertical="center" wrapText="1"/>
    </xf>
    <xf numFmtId="49" fontId="5" fillId="4" borderId="2" xfId="0" applyNumberFormat="1" applyFont="1" applyFill="1" applyBorder="1" applyAlignment="1">
      <alignment horizontal="center" vertical="center" wrapText="1"/>
    </xf>
    <xf numFmtId="167" fontId="3" fillId="4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164" fontId="3" fillId="4" borderId="2" xfId="0" applyNumberFormat="1" applyFont="1" applyFill="1" applyBorder="1" applyAlignment="1">
      <alignment horizontal="center" vertical="center" wrapText="1"/>
    </xf>
    <xf numFmtId="166" fontId="3" fillId="2" borderId="2" xfId="0" applyNumberFormat="1" applyFont="1" applyFill="1" applyBorder="1" applyAlignment="1">
      <alignment horizontal="center" vertical="center" wrapText="1"/>
    </xf>
    <xf numFmtId="168" fontId="3" fillId="0" borderId="2" xfId="0" applyNumberFormat="1" applyFont="1" applyFill="1" applyBorder="1" applyAlignment="1">
      <alignment horizontal="center" vertical="center" wrapText="1"/>
    </xf>
    <xf numFmtId="166" fontId="4" fillId="0" borderId="2" xfId="0" applyNumberFormat="1" applyFont="1" applyFill="1" applyBorder="1" applyAlignment="1">
      <alignment vertical="center" wrapText="1"/>
    </xf>
    <xf numFmtId="167" fontId="5" fillId="4" borderId="6" xfId="0" applyNumberFormat="1" applyFont="1" applyFill="1" applyBorder="1" applyAlignment="1">
      <alignment horizontal="center" vertical="center" wrapText="1"/>
    </xf>
    <xf numFmtId="49" fontId="5" fillId="4" borderId="6" xfId="0" applyNumberFormat="1" applyFont="1" applyFill="1" applyBorder="1" applyAlignment="1">
      <alignment horizontal="center" vertical="center" wrapText="1"/>
    </xf>
    <xf numFmtId="167" fontId="3" fillId="4" borderId="6" xfId="0" applyNumberFormat="1" applyFont="1" applyFill="1" applyBorder="1" applyAlignment="1">
      <alignment horizontal="center" vertical="center" wrapText="1"/>
    </xf>
    <xf numFmtId="49" fontId="3" fillId="4" borderId="6" xfId="0" applyNumberFormat="1" applyFont="1" applyFill="1" applyBorder="1" applyAlignment="1">
      <alignment horizontal="center" vertical="center" wrapText="1"/>
    </xf>
    <xf numFmtId="164" fontId="3" fillId="4" borderId="6" xfId="0" applyNumberFormat="1" applyFont="1" applyFill="1" applyBorder="1" applyAlignment="1">
      <alignment horizontal="center" vertical="center" wrapText="1"/>
    </xf>
    <xf numFmtId="166" fontId="3" fillId="2" borderId="6" xfId="0" applyNumberFormat="1" applyFont="1" applyFill="1" applyBorder="1" applyAlignment="1">
      <alignment horizontal="center" vertical="center" wrapText="1"/>
    </xf>
    <xf numFmtId="166" fontId="3" fillId="0" borderId="6" xfId="0" applyNumberFormat="1" applyFont="1" applyFill="1" applyBorder="1" applyAlignment="1">
      <alignment horizontal="center" vertical="center" wrapText="1"/>
    </xf>
    <xf numFmtId="167" fontId="5" fillId="12" borderId="2" xfId="0" applyNumberFormat="1" applyFont="1" applyFill="1" applyBorder="1" applyAlignment="1">
      <alignment horizontal="center" vertical="center" wrapText="1"/>
    </xf>
    <xf numFmtId="49" fontId="5" fillId="12" borderId="2" xfId="0" applyNumberFormat="1" applyFont="1" applyFill="1" applyBorder="1" applyAlignment="1">
      <alignment horizontal="center" vertical="center" wrapText="1"/>
    </xf>
    <xf numFmtId="167" fontId="3" fillId="12" borderId="2" xfId="0" applyNumberFormat="1" applyFont="1" applyFill="1" applyBorder="1" applyAlignment="1">
      <alignment horizontal="center" vertical="center" wrapText="1"/>
    </xf>
    <xf numFmtId="49" fontId="3" fillId="12" borderId="2" xfId="0" applyNumberFormat="1" applyFont="1" applyFill="1" applyBorder="1" applyAlignment="1">
      <alignment horizontal="center" vertical="center" wrapText="1"/>
    </xf>
    <xf numFmtId="164" fontId="3" fillId="12" borderId="2" xfId="0" applyNumberFormat="1" applyFont="1" applyFill="1" applyBorder="1" applyAlignment="1">
      <alignment horizontal="center" vertical="center" wrapText="1"/>
    </xf>
    <xf numFmtId="166" fontId="3" fillId="5" borderId="2" xfId="0" applyNumberFormat="1" applyFont="1" applyFill="1" applyBorder="1" applyAlignment="1">
      <alignment horizontal="center" vertical="center" wrapText="1"/>
    </xf>
    <xf numFmtId="167" fontId="5" fillId="12" borderId="6" xfId="0" applyNumberFormat="1" applyFont="1" applyFill="1" applyBorder="1" applyAlignment="1">
      <alignment horizontal="center" vertical="center" wrapText="1"/>
    </xf>
    <xf numFmtId="49" fontId="5" fillId="12" borderId="6" xfId="0" applyNumberFormat="1" applyFont="1" applyFill="1" applyBorder="1" applyAlignment="1">
      <alignment horizontal="center" vertical="center" wrapText="1"/>
    </xf>
    <xf numFmtId="167" fontId="3" fillId="12" borderId="6" xfId="0" applyNumberFormat="1" applyFont="1" applyFill="1" applyBorder="1" applyAlignment="1">
      <alignment horizontal="center" vertical="center" wrapText="1"/>
    </xf>
    <xf numFmtId="49" fontId="3" fillId="12" borderId="6" xfId="0" applyNumberFormat="1" applyFont="1" applyFill="1" applyBorder="1" applyAlignment="1">
      <alignment horizontal="center" vertical="center" wrapText="1"/>
    </xf>
    <xf numFmtId="164" fontId="3" fillId="12" borderId="6" xfId="0" applyNumberFormat="1" applyFont="1" applyFill="1" applyBorder="1" applyAlignment="1">
      <alignment horizontal="center" vertical="center" wrapText="1"/>
    </xf>
    <xf numFmtId="167" fontId="5" fillId="17" borderId="2" xfId="0" applyNumberFormat="1" applyFont="1" applyFill="1" applyBorder="1" applyAlignment="1">
      <alignment horizontal="center" vertical="center" wrapText="1"/>
    </xf>
    <xf numFmtId="49" fontId="5" fillId="17" borderId="2" xfId="0" applyNumberFormat="1" applyFont="1" applyFill="1" applyBorder="1" applyAlignment="1">
      <alignment horizontal="center" vertical="center" wrapText="1"/>
    </xf>
    <xf numFmtId="167" fontId="3" fillId="17" borderId="2" xfId="0" applyNumberFormat="1" applyFont="1" applyFill="1" applyBorder="1" applyAlignment="1">
      <alignment horizontal="center" vertical="center" wrapText="1"/>
    </xf>
    <xf numFmtId="49" fontId="3" fillId="17" borderId="2" xfId="0" applyNumberFormat="1" applyFont="1" applyFill="1" applyBorder="1" applyAlignment="1">
      <alignment horizontal="center" vertical="center" wrapText="1"/>
    </xf>
    <xf numFmtId="164" fontId="3" fillId="17" borderId="2" xfId="0" applyNumberFormat="1" applyFont="1" applyFill="1" applyBorder="1" applyAlignment="1">
      <alignment horizontal="center" vertical="center" wrapText="1"/>
    </xf>
    <xf numFmtId="166" fontId="3" fillId="3" borderId="2" xfId="0" applyNumberFormat="1" applyFont="1" applyFill="1" applyBorder="1" applyAlignment="1">
      <alignment horizontal="center" vertical="center" wrapText="1"/>
    </xf>
    <xf numFmtId="167" fontId="5" fillId="17" borderId="6" xfId="0" applyNumberFormat="1" applyFont="1" applyFill="1" applyBorder="1" applyAlignment="1">
      <alignment horizontal="center" vertical="center" wrapText="1"/>
    </xf>
    <xf numFmtId="49" fontId="5" fillId="17" borderId="6" xfId="0" applyNumberFormat="1" applyFont="1" applyFill="1" applyBorder="1" applyAlignment="1">
      <alignment horizontal="center" vertical="center" wrapText="1"/>
    </xf>
    <xf numFmtId="167" fontId="3" fillId="17" borderId="6" xfId="0" applyNumberFormat="1" applyFont="1" applyFill="1" applyBorder="1" applyAlignment="1">
      <alignment horizontal="center" vertical="center" wrapText="1"/>
    </xf>
    <xf numFmtId="49" fontId="3" fillId="17" borderId="6" xfId="0" applyNumberFormat="1" applyFont="1" applyFill="1" applyBorder="1" applyAlignment="1">
      <alignment horizontal="center" vertical="center" wrapText="1"/>
    </xf>
    <xf numFmtId="164" fontId="3" fillId="17" borderId="6" xfId="0" applyNumberFormat="1" applyFont="1" applyFill="1" applyBorder="1" applyAlignment="1">
      <alignment horizontal="center" vertical="center" wrapText="1"/>
    </xf>
    <xf numFmtId="166" fontId="3" fillId="3" borderId="6" xfId="0" applyNumberFormat="1" applyFont="1" applyFill="1" applyBorder="1" applyAlignment="1">
      <alignment horizontal="center" vertical="center" wrapText="1"/>
    </xf>
    <xf numFmtId="164" fontId="3" fillId="14" borderId="2" xfId="0" applyNumberFormat="1" applyFont="1" applyFill="1" applyBorder="1" applyAlignment="1">
      <alignment horizontal="center" vertical="center" wrapText="1"/>
    </xf>
    <xf numFmtId="164" fontId="3" fillId="14" borderId="6" xfId="0" applyNumberFormat="1" applyFont="1" applyFill="1" applyBorder="1" applyAlignment="1">
      <alignment horizontal="center" vertical="center" wrapText="1"/>
    </xf>
    <xf numFmtId="167" fontId="5" fillId="14" borderId="2" xfId="0" applyNumberFormat="1" applyFont="1" applyFill="1" applyBorder="1" applyAlignment="1">
      <alignment horizontal="center" vertical="center" wrapText="1"/>
    </xf>
    <xf numFmtId="49" fontId="5" fillId="14" borderId="2" xfId="0" applyNumberFormat="1" applyFont="1" applyFill="1" applyBorder="1" applyAlignment="1">
      <alignment horizontal="center" vertical="center" wrapText="1"/>
    </xf>
    <xf numFmtId="167" fontId="5" fillId="14" borderId="6" xfId="0" applyNumberFormat="1" applyFont="1" applyFill="1" applyBorder="1" applyAlignment="1">
      <alignment horizontal="center" vertical="center" wrapText="1"/>
    </xf>
    <xf numFmtId="49" fontId="5" fillId="14" borderId="6" xfId="0" applyNumberFormat="1" applyFont="1" applyFill="1" applyBorder="1" applyAlignment="1">
      <alignment horizontal="center" vertical="center" wrapText="1"/>
    </xf>
    <xf numFmtId="167" fontId="5" fillId="19" borderId="2" xfId="0" applyNumberFormat="1" applyFont="1" applyFill="1" applyBorder="1" applyAlignment="1">
      <alignment horizontal="center" vertical="center" wrapText="1"/>
    </xf>
    <xf numFmtId="49" fontId="5" fillId="19" borderId="2" xfId="0" applyNumberFormat="1" applyFont="1" applyFill="1" applyBorder="1" applyAlignment="1">
      <alignment horizontal="center" vertical="center" wrapText="1"/>
    </xf>
    <xf numFmtId="167" fontId="5" fillId="19" borderId="6" xfId="0" applyNumberFormat="1" applyFont="1" applyFill="1" applyBorder="1" applyAlignment="1">
      <alignment horizontal="center" vertical="center" wrapText="1"/>
    </xf>
    <xf numFmtId="49" fontId="5" fillId="19" borderId="6" xfId="0" applyNumberFormat="1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4" xfId="0" applyNumberFormat="1" applyFont="1" applyFill="1" applyBorder="1" applyAlignment="1" applyProtection="1">
      <alignment horizontal="center" vertical="center" wrapText="1"/>
      <protection locked="0"/>
    </xf>
    <xf numFmtId="49" fontId="1" fillId="8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9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12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13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18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17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14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19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4" borderId="2" xfId="0" applyNumberFormat="1" applyFont="1" applyFill="1" applyBorder="1" applyAlignment="1" applyProtection="1">
      <alignment horizontal="center" vertical="center" wrapText="1"/>
      <protection locked="0"/>
    </xf>
    <xf numFmtId="49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7" fillId="12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12" borderId="2" xfId="0" applyNumberFormat="1" applyFont="1" applyFill="1" applyBorder="1" applyAlignment="1" applyProtection="1">
      <alignment horizontal="center" vertical="center" wrapText="1"/>
      <protection locked="0"/>
    </xf>
    <xf numFmtId="49" fontId="7" fillId="5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17" borderId="2" xfId="0" applyNumberFormat="1" applyFont="1" applyFill="1" applyBorder="1" applyAlignment="1" applyProtection="1">
      <alignment horizontal="center" vertical="center" wrapText="1"/>
      <protection locked="0"/>
    </xf>
    <xf numFmtId="49" fontId="1" fillId="17" borderId="6" xfId="0" applyNumberFormat="1" applyFont="1" applyFill="1" applyBorder="1" applyAlignment="1" applyProtection="1">
      <alignment horizontal="center" vertical="center" wrapText="1"/>
      <protection locked="0"/>
    </xf>
    <xf numFmtId="49" fontId="7" fillId="17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14" borderId="2" xfId="0" applyNumberFormat="1" applyFont="1" applyFill="1" applyBorder="1" applyAlignment="1" applyProtection="1">
      <alignment horizontal="center" vertical="center" wrapText="1"/>
      <protection locked="0"/>
    </xf>
    <xf numFmtId="49" fontId="1" fillId="14" borderId="6" xfId="0" applyNumberFormat="1" applyFont="1" applyFill="1" applyBorder="1" applyAlignment="1" applyProtection="1">
      <alignment horizontal="center" vertical="center" wrapText="1"/>
      <protection locked="0"/>
    </xf>
    <xf numFmtId="49" fontId="1" fillId="19" borderId="2" xfId="0" applyNumberFormat="1" applyFont="1" applyFill="1" applyBorder="1" applyAlignment="1" applyProtection="1">
      <alignment horizontal="center" vertical="center" wrapText="1"/>
      <protection locked="0"/>
    </xf>
    <xf numFmtId="49" fontId="1" fillId="19" borderId="6" xfId="0" applyNumberFormat="1" applyFont="1" applyFill="1" applyBorder="1" applyAlignment="1" applyProtection="1">
      <alignment horizontal="center" vertical="center" wrapText="1"/>
      <protection locked="0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67" fontId="3" fillId="14" borderId="6" xfId="0" applyNumberFormat="1" applyFont="1" applyFill="1" applyBorder="1" applyAlignment="1">
      <alignment horizontal="center" vertical="center" wrapText="1"/>
    </xf>
    <xf numFmtId="167" fontId="3" fillId="14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10" fontId="3" fillId="2" borderId="1" xfId="0" applyNumberFormat="1" applyFont="1" applyFill="1" applyBorder="1" applyAlignment="1">
      <alignment horizontal="center" vertical="center" wrapText="1"/>
    </xf>
    <xf numFmtId="10" fontId="3" fillId="0" borderId="4" xfId="0" applyNumberFormat="1" applyFont="1" applyFill="1" applyBorder="1" applyAlignment="1">
      <alignment horizontal="center" vertical="center" wrapText="1"/>
    </xf>
    <xf numFmtId="10" fontId="3" fillId="5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10" fontId="3" fillId="0" borderId="0" xfId="0" applyNumberFormat="1" applyFont="1" applyFill="1" applyBorder="1" applyAlignment="1">
      <alignment horizontal="center" vertical="center" wrapText="1"/>
    </xf>
    <xf numFmtId="10" fontId="3" fillId="2" borderId="2" xfId="0" applyNumberFormat="1" applyFont="1" applyFill="1" applyBorder="1" applyAlignment="1">
      <alignment horizontal="center" vertical="center" wrapText="1"/>
    </xf>
    <xf numFmtId="10" fontId="3" fillId="2" borderId="6" xfId="0" applyNumberFormat="1" applyFont="1" applyFill="1" applyBorder="1" applyAlignment="1">
      <alignment horizontal="center" vertical="center" wrapText="1"/>
    </xf>
    <xf numFmtId="10" fontId="3" fillId="5" borderId="2" xfId="0" applyNumberFormat="1" applyFont="1" applyFill="1" applyBorder="1" applyAlignment="1">
      <alignment horizontal="center" vertical="center" wrapText="1"/>
    </xf>
    <xf numFmtId="10" fontId="3" fillId="5" borderId="6" xfId="0" applyNumberFormat="1" applyFont="1" applyFill="1" applyBorder="1" applyAlignment="1">
      <alignment horizontal="center" vertical="center" wrapText="1"/>
    </xf>
    <xf numFmtId="10" fontId="3" fillId="3" borderId="2" xfId="0" applyNumberFormat="1" applyFont="1" applyFill="1" applyBorder="1" applyAlignment="1">
      <alignment horizontal="center" vertical="center" wrapText="1"/>
    </xf>
    <xf numFmtId="10" fontId="3" fillId="3" borderId="6" xfId="0" applyNumberFormat="1" applyFont="1" applyFill="1" applyBorder="1" applyAlignment="1">
      <alignment horizontal="center" vertical="center" wrapText="1"/>
    </xf>
    <xf numFmtId="10" fontId="5" fillId="5" borderId="1" xfId="0" applyNumberFormat="1" applyFont="1" applyFill="1" applyBorder="1" applyAlignment="1">
      <alignment horizontal="center" vertical="center" wrapText="1"/>
    </xf>
    <xf numFmtId="49" fontId="2" fillId="4" borderId="6" xfId="0" applyNumberFormat="1" applyFont="1" applyFill="1" applyBorder="1" applyAlignment="1" applyProtection="1">
      <alignment horizontal="center" vertical="center" wrapText="1"/>
      <protection locked="0"/>
    </xf>
    <xf numFmtId="49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12" borderId="6" xfId="0" applyNumberFormat="1" applyFont="1" applyFill="1" applyBorder="1" applyAlignment="1" applyProtection="1">
      <alignment horizontal="center" vertical="center" wrapText="1"/>
      <protection locked="0"/>
    </xf>
    <xf numFmtId="49" fontId="2" fillId="12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19" borderId="6" xfId="0" applyNumberFormat="1" applyFont="1" applyFill="1" applyBorder="1" applyAlignment="1" applyProtection="1">
      <alignment horizontal="center" vertical="center" wrapText="1"/>
      <protection locked="0"/>
    </xf>
    <xf numFmtId="49" fontId="2" fillId="19" borderId="1" xfId="0" applyNumberFormat="1" applyFont="1" applyFill="1" applyBorder="1" applyAlignment="1" applyProtection="1">
      <alignment horizontal="center" vertical="center" wrapText="1"/>
      <protection locked="0"/>
    </xf>
    <xf numFmtId="167" fontId="3" fillId="7" borderId="3" xfId="0" applyNumberFormat="1" applyFont="1" applyFill="1" applyBorder="1" applyAlignment="1">
      <alignment horizontal="center" vertical="center" wrapText="1"/>
    </xf>
    <xf numFmtId="164" fontId="3" fillId="7" borderId="4" xfId="0" applyNumberFormat="1" applyFont="1" applyFill="1" applyBorder="1" applyAlignment="1">
      <alignment horizontal="center" vertical="center" wrapText="1"/>
    </xf>
    <xf numFmtId="49" fontId="1" fillId="7" borderId="4" xfId="0" applyNumberFormat="1" applyFont="1" applyFill="1" applyBorder="1" applyAlignment="1" applyProtection="1">
      <alignment horizontal="center" vertical="center" wrapText="1"/>
      <protection locked="0"/>
    </xf>
    <xf numFmtId="10" fontId="3" fillId="7" borderId="4" xfId="0" applyNumberFormat="1" applyFont="1" applyFill="1" applyBorder="1" applyAlignment="1">
      <alignment horizontal="center" vertical="center" wrapText="1"/>
    </xf>
    <xf numFmtId="166" fontId="3" fillId="7" borderId="4" xfId="0" applyNumberFormat="1" applyFont="1" applyFill="1" applyBorder="1" applyAlignment="1">
      <alignment horizontal="center" vertical="center" wrapText="1"/>
    </xf>
    <xf numFmtId="166" fontId="3" fillId="7" borderId="4" xfId="0" applyNumberFormat="1" applyFont="1" applyFill="1" applyBorder="1" applyAlignment="1">
      <alignment vertical="center" wrapText="1"/>
    </xf>
    <xf numFmtId="166" fontId="3" fillId="7" borderId="5" xfId="0" applyNumberFormat="1" applyFont="1" applyFill="1" applyBorder="1" applyAlignment="1">
      <alignment vertical="center" wrapText="1"/>
    </xf>
    <xf numFmtId="167" fontId="5" fillId="7" borderId="2" xfId="0" applyNumberFormat="1" applyFont="1" applyFill="1" applyBorder="1" applyAlignment="1">
      <alignment horizontal="center" vertical="center" wrapText="1"/>
    </xf>
    <xf numFmtId="168" fontId="5" fillId="7" borderId="2" xfId="0" applyNumberFormat="1" applyFont="1" applyFill="1" applyBorder="1" applyAlignment="1">
      <alignment horizontal="center" vertical="center" wrapText="1"/>
    </xf>
    <xf numFmtId="166" fontId="5" fillId="7" borderId="2" xfId="0" applyNumberFormat="1" applyFont="1" applyFill="1" applyBorder="1" applyAlignment="1">
      <alignment vertical="center" wrapText="1"/>
    </xf>
    <xf numFmtId="166" fontId="6" fillId="7" borderId="2" xfId="0" applyNumberFormat="1" applyFont="1" applyFill="1" applyBorder="1" applyAlignment="1">
      <alignment vertical="center" wrapText="1"/>
    </xf>
    <xf numFmtId="167" fontId="5" fillId="7" borderId="6" xfId="0" applyNumberFormat="1" applyFont="1" applyFill="1" applyBorder="1" applyAlignment="1">
      <alignment horizontal="center" vertical="center" wrapText="1"/>
    </xf>
    <xf numFmtId="167" fontId="5" fillId="7" borderId="1" xfId="0" applyNumberFormat="1" applyFont="1" applyFill="1" applyBorder="1" applyAlignment="1">
      <alignment horizontal="center" vertical="center" wrapText="1"/>
    </xf>
    <xf numFmtId="166" fontId="3" fillId="0" borderId="0" xfId="0" applyNumberFormat="1" applyFont="1" applyFill="1" applyBorder="1" applyAlignment="1">
      <alignment vertical="center" wrapText="1"/>
    </xf>
    <xf numFmtId="166" fontId="4" fillId="0" borderId="0" xfId="0" applyNumberFormat="1" applyFont="1" applyFill="1" applyBorder="1" applyAlignment="1">
      <alignment vertical="center" wrapText="1"/>
    </xf>
    <xf numFmtId="166" fontId="3" fillId="7" borderId="1" xfId="0" applyNumberFormat="1" applyFont="1" applyFill="1" applyBorder="1" applyAlignment="1">
      <alignment horizontal="center" vertical="center" wrapText="1"/>
    </xf>
    <xf numFmtId="167" fontId="3" fillId="7" borderId="1" xfId="0" applyNumberFormat="1" applyFont="1" applyFill="1" applyBorder="1" applyAlignment="1">
      <alignment horizontal="center" vertical="center" wrapText="1"/>
    </xf>
    <xf numFmtId="168" fontId="3" fillId="7" borderId="1" xfId="0" applyNumberFormat="1" applyFont="1" applyFill="1" applyBorder="1" applyAlignment="1">
      <alignment horizontal="center" vertical="center" wrapText="1"/>
    </xf>
    <xf numFmtId="166" fontId="3" fillId="7" borderId="1" xfId="0" applyNumberFormat="1" applyFont="1" applyFill="1" applyBorder="1" applyAlignment="1">
      <alignment vertical="center" wrapText="1"/>
    </xf>
    <xf numFmtId="166" fontId="4" fillId="7" borderId="1" xfId="0" applyNumberFormat="1" applyFont="1" applyFill="1" applyBorder="1" applyAlignment="1">
      <alignment vertical="center" wrapText="1"/>
    </xf>
    <xf numFmtId="10" fontId="3" fillId="4" borderId="1" xfId="0" applyNumberFormat="1" applyFont="1" applyFill="1" applyBorder="1" applyAlignment="1">
      <alignment horizontal="center" vertical="center" wrapText="1"/>
    </xf>
    <xf numFmtId="166" fontId="3" fillId="4" borderId="1" xfId="0" applyNumberFormat="1" applyFont="1" applyFill="1" applyBorder="1" applyAlignment="1">
      <alignment horizontal="center" vertical="center" wrapText="1"/>
    </xf>
    <xf numFmtId="167" fontId="5" fillId="24" borderId="1" xfId="0" applyNumberFormat="1" applyFont="1" applyFill="1" applyBorder="1" applyAlignment="1">
      <alignment horizontal="center" vertical="center" wrapText="1"/>
    </xf>
    <xf numFmtId="49" fontId="5" fillId="24" borderId="1" xfId="0" applyNumberFormat="1" applyFont="1" applyFill="1" applyBorder="1" applyAlignment="1">
      <alignment horizontal="center" vertical="center" wrapText="1"/>
    </xf>
    <xf numFmtId="167" fontId="5" fillId="25" borderId="1" xfId="0" applyNumberFormat="1" applyFont="1" applyFill="1" applyBorder="1" applyAlignment="1">
      <alignment horizontal="center" vertical="center" wrapText="1"/>
    </xf>
    <xf numFmtId="49" fontId="5" fillId="25" borderId="1" xfId="0" applyNumberFormat="1" applyFont="1" applyFill="1" applyBorder="1" applyAlignment="1">
      <alignment horizontal="center" vertical="center" wrapText="1"/>
    </xf>
    <xf numFmtId="167" fontId="5" fillId="26" borderId="1" xfId="0" applyNumberFormat="1" applyFont="1" applyFill="1" applyBorder="1" applyAlignment="1">
      <alignment horizontal="center" vertical="center" wrapText="1"/>
    </xf>
    <xf numFmtId="49" fontId="5" fillId="26" borderId="1" xfId="0" applyNumberFormat="1" applyFont="1" applyFill="1" applyBorder="1" applyAlignment="1">
      <alignment horizontal="center" vertical="center" wrapText="1"/>
    </xf>
    <xf numFmtId="10" fontId="3" fillId="12" borderId="1" xfId="0" applyNumberFormat="1" applyFont="1" applyFill="1" applyBorder="1" applyAlignment="1">
      <alignment horizontal="center" vertical="center" wrapText="1"/>
    </xf>
    <xf numFmtId="166" fontId="3" fillId="12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10" fontId="5" fillId="13" borderId="1" xfId="0" applyNumberFormat="1" applyFont="1" applyFill="1" applyBorder="1" applyAlignment="1">
      <alignment horizontal="center" vertical="center" wrapText="1"/>
    </xf>
    <xf numFmtId="166" fontId="3" fillId="13" borderId="1" xfId="0" applyNumberFormat="1" applyFont="1" applyFill="1" applyBorder="1" applyAlignment="1">
      <alignment horizontal="center" vertical="center" wrapText="1"/>
    </xf>
    <xf numFmtId="0" fontId="3" fillId="7" borderId="0" xfId="0" applyFont="1" applyFill="1" applyBorder="1" applyAlignment="1">
      <alignment horizontal="left" vertical="center" wrapText="1"/>
    </xf>
    <xf numFmtId="10" fontId="5" fillId="0" borderId="1" xfId="0" applyNumberFormat="1" applyFont="1" applyFill="1" applyBorder="1" applyAlignment="1">
      <alignment horizontal="center" vertical="center" wrapText="1"/>
    </xf>
    <xf numFmtId="10" fontId="3" fillId="6" borderId="1" xfId="0" applyNumberFormat="1" applyFont="1" applyFill="1" applyBorder="1" applyAlignment="1">
      <alignment horizontal="center" vertical="center" wrapText="1"/>
    </xf>
    <xf numFmtId="10" fontId="3" fillId="0" borderId="2" xfId="0" applyNumberFormat="1" applyFont="1" applyFill="1" applyBorder="1" applyAlignment="1">
      <alignment horizontal="center" vertical="center" wrapText="1"/>
    </xf>
    <xf numFmtId="166" fontId="5" fillId="0" borderId="1" xfId="0" applyNumberFormat="1" applyFont="1" applyFill="1" applyBorder="1" applyAlignment="1">
      <alignment horizontal="center" vertical="center" wrapText="1"/>
    </xf>
    <xf numFmtId="49" fontId="3" fillId="24" borderId="1" xfId="0" applyNumberFormat="1" applyFont="1" applyFill="1" applyBorder="1" applyAlignment="1">
      <alignment horizontal="center" vertical="center" wrapText="1"/>
    </xf>
    <xf numFmtId="49" fontId="3" fillId="26" borderId="1" xfId="0" applyNumberFormat="1" applyFont="1" applyFill="1" applyBorder="1" applyAlignment="1">
      <alignment horizontal="center" vertical="center" wrapText="1"/>
    </xf>
    <xf numFmtId="167" fontId="3" fillId="26" borderId="1" xfId="0" applyNumberFormat="1" applyFont="1" applyFill="1" applyBorder="1" applyAlignment="1">
      <alignment horizontal="center" vertical="center" wrapText="1"/>
    </xf>
    <xf numFmtId="167" fontId="3" fillId="24" borderId="1" xfId="0" applyNumberFormat="1" applyFont="1" applyFill="1" applyBorder="1" applyAlignment="1">
      <alignment horizontal="center" vertical="center" wrapText="1"/>
    </xf>
    <xf numFmtId="167" fontId="3" fillId="13" borderId="1" xfId="0" applyNumberFormat="1" applyFont="1" applyFill="1" applyBorder="1" applyAlignment="1">
      <alignment horizontal="center" vertical="center" wrapText="1"/>
    </xf>
    <xf numFmtId="49" fontId="3" fillId="1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167" fontId="3" fillId="15" borderId="1" xfId="0" applyNumberFormat="1" applyFont="1" applyFill="1" applyBorder="1" applyAlignment="1">
      <alignment horizontal="center" vertical="center" wrapText="1"/>
    </xf>
    <xf numFmtId="49" fontId="3" fillId="15" borderId="1" xfId="0" applyNumberFormat="1" applyFont="1" applyFill="1" applyBorder="1" applyAlignment="1">
      <alignment horizontal="center" vertical="center" wrapText="1"/>
    </xf>
    <xf numFmtId="166" fontId="5" fillId="13" borderId="1" xfId="0" applyNumberFormat="1" applyFont="1" applyFill="1" applyBorder="1" applyAlignment="1">
      <alignment horizontal="center" vertical="center" wrapText="1"/>
    </xf>
    <xf numFmtId="167" fontId="3" fillId="8" borderId="1" xfId="0" applyNumberFormat="1" applyFont="1" applyFill="1" applyBorder="1" applyAlignment="1">
      <alignment horizontal="center" vertical="center" wrapText="1"/>
    </xf>
    <xf numFmtId="49" fontId="3" fillId="8" borderId="1" xfId="0" applyNumberFormat="1" applyFont="1" applyFill="1" applyBorder="1" applyAlignment="1">
      <alignment horizontal="center" vertical="center" wrapText="1"/>
    </xf>
    <xf numFmtId="164" fontId="3" fillId="8" borderId="6" xfId="0" applyNumberFormat="1" applyFont="1" applyFill="1" applyBorder="1" applyAlignment="1">
      <alignment horizontal="center" vertical="center" wrapText="1"/>
    </xf>
    <xf numFmtId="49" fontId="1" fillId="4" borderId="6" xfId="0" applyNumberFormat="1" applyFont="1" applyFill="1" applyBorder="1" applyAlignment="1" applyProtection="1">
      <alignment horizontal="center" vertical="center" wrapText="1"/>
      <protection locked="0"/>
    </xf>
    <xf numFmtId="10" fontId="3" fillId="4" borderId="6" xfId="0" applyNumberFormat="1" applyFont="1" applyFill="1" applyBorder="1" applyAlignment="1">
      <alignment horizontal="center" vertical="center" wrapText="1"/>
    </xf>
    <xf numFmtId="166" fontId="3" fillId="4" borderId="6" xfId="0" applyNumberFormat="1" applyFont="1" applyFill="1" applyBorder="1" applyAlignment="1">
      <alignment horizontal="center" vertical="center" wrapText="1"/>
    </xf>
    <xf numFmtId="0" fontId="3" fillId="20" borderId="0" xfId="0" applyFont="1" applyFill="1" applyBorder="1" applyAlignment="1">
      <alignment horizontal="left" vertical="center" wrapText="1"/>
    </xf>
    <xf numFmtId="10" fontId="3" fillId="16" borderId="1" xfId="0" applyNumberFormat="1" applyFont="1" applyFill="1" applyBorder="1" applyAlignment="1">
      <alignment horizontal="center" vertical="center" wrapText="1"/>
    </xf>
    <xf numFmtId="166" fontId="3" fillId="16" borderId="1" xfId="0" applyNumberFormat="1" applyFont="1" applyFill="1" applyBorder="1" applyAlignment="1">
      <alignment horizontal="center" vertical="center" wrapText="1"/>
    </xf>
    <xf numFmtId="10" fontId="3" fillId="17" borderId="1" xfId="0" applyNumberFormat="1" applyFont="1" applyFill="1" applyBorder="1" applyAlignment="1">
      <alignment horizontal="center" vertical="center" wrapText="1"/>
    </xf>
    <xf numFmtId="166" fontId="3" fillId="17" borderId="1" xfId="0" applyNumberFormat="1" applyFont="1" applyFill="1" applyBorder="1" applyAlignment="1">
      <alignment horizontal="center" vertical="center" wrapText="1"/>
    </xf>
    <xf numFmtId="167" fontId="3" fillId="20" borderId="1" xfId="0" applyNumberFormat="1" applyFont="1" applyFill="1" applyBorder="1" applyAlignment="1">
      <alignment horizontal="center" vertical="center" wrapText="1"/>
    </xf>
    <xf numFmtId="49" fontId="3" fillId="20" borderId="1" xfId="0" applyNumberFormat="1" applyFont="1" applyFill="1" applyBorder="1" applyAlignment="1">
      <alignment horizontal="center" vertical="center" wrapText="1"/>
    </xf>
    <xf numFmtId="167" fontId="3" fillId="9" borderId="1" xfId="0" applyNumberFormat="1" applyFont="1" applyFill="1" applyBorder="1" applyAlignment="1">
      <alignment horizontal="center" vertical="center" wrapText="1"/>
    </xf>
    <xf numFmtId="49" fontId="3" fillId="9" borderId="1" xfId="0" applyNumberFormat="1" applyFont="1" applyFill="1" applyBorder="1" applyAlignment="1">
      <alignment horizontal="center" vertical="center" wrapText="1"/>
    </xf>
    <xf numFmtId="167" fontId="3" fillId="10" borderId="1" xfId="0" applyNumberFormat="1" applyFont="1" applyFill="1" applyBorder="1" applyAlignment="1">
      <alignment horizontal="center" vertical="center" wrapText="1"/>
    </xf>
    <xf numFmtId="49" fontId="3" fillId="10" borderId="1" xfId="0" applyNumberFormat="1" applyFont="1" applyFill="1" applyBorder="1" applyAlignment="1">
      <alignment horizontal="center" vertical="center" wrapText="1"/>
    </xf>
    <xf numFmtId="167" fontId="3" fillId="23" borderId="1" xfId="0" applyNumberFormat="1" applyFont="1" applyFill="1" applyBorder="1" applyAlignment="1">
      <alignment horizontal="center" vertical="center" wrapText="1"/>
    </xf>
    <xf numFmtId="49" fontId="3" fillId="23" borderId="1" xfId="0" applyNumberFormat="1" applyFont="1" applyFill="1" applyBorder="1" applyAlignment="1">
      <alignment horizontal="center" vertical="center" wrapText="1"/>
    </xf>
    <xf numFmtId="167" fontId="3" fillId="11" borderId="1" xfId="0" applyNumberFormat="1" applyFont="1" applyFill="1" applyBorder="1" applyAlignment="1">
      <alignment horizontal="center" vertical="center" wrapText="1"/>
    </xf>
    <xf numFmtId="49" fontId="3" fillId="11" borderId="1" xfId="0" applyNumberFormat="1" applyFont="1" applyFill="1" applyBorder="1" applyAlignment="1">
      <alignment horizontal="center" vertical="center" wrapText="1"/>
    </xf>
    <xf numFmtId="167" fontId="3" fillId="18" borderId="1" xfId="0" applyNumberFormat="1" applyFont="1" applyFill="1" applyBorder="1" applyAlignment="1">
      <alignment horizontal="center" vertical="center" wrapText="1"/>
    </xf>
    <xf numFmtId="49" fontId="3" fillId="18" borderId="1" xfId="0" applyNumberFormat="1" applyFont="1" applyFill="1" applyBorder="1" applyAlignment="1">
      <alignment horizontal="center" vertical="center" wrapText="1"/>
    </xf>
    <xf numFmtId="166" fontId="3" fillId="7" borderId="6" xfId="0" applyNumberFormat="1" applyFont="1" applyFill="1" applyBorder="1" applyAlignment="1">
      <alignment vertical="center" wrapText="1"/>
    </xf>
    <xf numFmtId="167" fontId="3" fillId="7" borderId="6" xfId="0" applyNumberFormat="1" applyFont="1" applyFill="1" applyBorder="1" applyAlignment="1">
      <alignment horizontal="center" vertical="center" wrapText="1"/>
    </xf>
    <xf numFmtId="168" fontId="3" fillId="7" borderId="6" xfId="0" applyNumberFormat="1" applyFont="1" applyFill="1" applyBorder="1" applyAlignment="1">
      <alignment horizontal="center" vertical="center" wrapText="1"/>
    </xf>
    <xf numFmtId="166" fontId="4" fillId="7" borderId="6" xfId="0" applyNumberFormat="1" applyFont="1" applyFill="1" applyBorder="1" applyAlignment="1">
      <alignment vertical="center" wrapText="1"/>
    </xf>
    <xf numFmtId="165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165" fontId="1" fillId="6" borderId="1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" xfId="0" applyNumberFormat="1" applyFont="1" applyFill="1" applyBorder="1" applyAlignment="1" applyProtection="1">
      <alignment horizontal="center" vertical="center" wrapText="1"/>
      <protection locked="0"/>
    </xf>
    <xf numFmtId="165" fontId="9" fillId="5" borderId="1" xfId="0" applyNumberFormat="1" applyFont="1" applyFill="1" applyBorder="1" applyAlignment="1" applyProtection="1">
      <alignment horizontal="center" vertical="center" wrapText="1"/>
      <protection locked="0"/>
    </xf>
    <xf numFmtId="165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6" xfId="0" applyNumberFormat="1" applyFont="1" applyFill="1" applyBorder="1" applyAlignment="1" applyProtection="1">
      <alignment horizontal="center" vertical="center" wrapText="1"/>
      <protection locked="0"/>
    </xf>
    <xf numFmtId="165" fontId="1" fillId="0" borderId="2" xfId="0" applyNumberFormat="1" applyFont="1" applyFill="1" applyBorder="1" applyAlignment="1" applyProtection="1">
      <alignment horizontal="center" vertical="center" wrapText="1"/>
      <protection locked="0"/>
    </xf>
    <xf numFmtId="165" fontId="3" fillId="0" borderId="0" xfId="0" applyNumberFormat="1" applyFont="1" applyFill="1" applyBorder="1" applyAlignment="1">
      <alignment horizontal="center" vertical="center" wrapText="1"/>
    </xf>
    <xf numFmtId="165" fontId="1" fillId="4" borderId="2" xfId="0" applyNumberFormat="1" applyFont="1" applyFill="1" applyBorder="1" applyAlignment="1" applyProtection="1">
      <alignment horizontal="center" vertical="center" wrapText="1"/>
      <protection locked="0"/>
    </xf>
    <xf numFmtId="165" fontId="1" fillId="4" borderId="6" xfId="0" applyNumberFormat="1" applyFont="1" applyFill="1" applyBorder="1" applyAlignment="1" applyProtection="1">
      <alignment horizontal="center" vertical="center" wrapText="1"/>
      <protection locked="0"/>
    </xf>
    <xf numFmtId="165" fontId="1" fillId="8" borderId="1" xfId="0" applyNumberFormat="1" applyFont="1" applyFill="1" applyBorder="1" applyAlignment="1" applyProtection="1">
      <alignment horizontal="center" vertical="center" wrapText="1"/>
      <protection locked="0"/>
    </xf>
    <xf numFmtId="165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165" fontId="1" fillId="9" borderId="1" xfId="0" applyNumberFormat="1" applyFont="1" applyFill="1" applyBorder="1" applyAlignment="1" applyProtection="1">
      <alignment horizontal="center" vertical="center" wrapText="1"/>
      <protection locked="0"/>
    </xf>
    <xf numFmtId="165" fontId="7" fillId="12" borderId="1" xfId="0" applyNumberFormat="1" applyFont="1" applyFill="1" applyBorder="1" applyAlignment="1" applyProtection="1">
      <alignment horizontal="center" vertical="center" wrapText="1"/>
      <protection locked="0"/>
    </xf>
    <xf numFmtId="165" fontId="1" fillId="12" borderId="2" xfId="0" applyNumberFormat="1" applyFont="1" applyFill="1" applyBorder="1" applyAlignment="1" applyProtection="1">
      <alignment horizontal="center" vertical="center" wrapText="1"/>
      <protection locked="0"/>
    </xf>
    <xf numFmtId="165" fontId="1" fillId="12" borderId="6" xfId="0" applyNumberFormat="1" applyFont="1" applyFill="1" applyBorder="1" applyAlignment="1" applyProtection="1">
      <alignment horizontal="center" vertical="center" wrapText="1"/>
      <protection locked="0"/>
    </xf>
    <xf numFmtId="165" fontId="1" fillId="13" borderId="1" xfId="0" applyNumberFormat="1" applyFont="1" applyFill="1" applyBorder="1" applyAlignment="1" applyProtection="1">
      <alignment horizontal="center" vertical="center" wrapText="1"/>
      <protection locked="0"/>
    </xf>
    <xf numFmtId="165" fontId="7" fillId="5" borderId="1" xfId="0" applyNumberFormat="1" applyFont="1" applyFill="1" applyBorder="1" applyAlignment="1" applyProtection="1">
      <alignment horizontal="center" vertical="center" wrapText="1"/>
      <protection locked="0"/>
    </xf>
    <xf numFmtId="165" fontId="1" fillId="18" borderId="1" xfId="0" applyNumberFormat="1" applyFont="1" applyFill="1" applyBorder="1" applyAlignment="1" applyProtection="1">
      <alignment horizontal="center" vertical="center" wrapText="1"/>
      <protection locked="0"/>
    </xf>
    <xf numFmtId="165" fontId="1" fillId="17" borderId="2" xfId="0" applyNumberFormat="1" applyFont="1" applyFill="1" applyBorder="1" applyAlignment="1" applyProtection="1">
      <alignment horizontal="center" vertical="center" wrapText="1"/>
      <protection locked="0"/>
    </xf>
    <xf numFmtId="165" fontId="1" fillId="17" borderId="6" xfId="0" applyNumberFormat="1" applyFont="1" applyFill="1" applyBorder="1" applyAlignment="1" applyProtection="1">
      <alignment horizontal="center" vertical="center" wrapText="1"/>
      <protection locked="0"/>
    </xf>
    <xf numFmtId="165" fontId="7" fillId="17" borderId="1" xfId="0" applyNumberFormat="1" applyFont="1" applyFill="1" applyBorder="1" applyAlignment="1" applyProtection="1">
      <alignment horizontal="center" vertical="center" wrapText="1"/>
      <protection locked="0"/>
    </xf>
    <xf numFmtId="165" fontId="1" fillId="14" borderId="1" xfId="0" applyNumberFormat="1" applyFont="1" applyFill="1" applyBorder="1" applyAlignment="1" applyProtection="1">
      <alignment horizontal="center" vertical="center" wrapText="1"/>
      <protection locked="0"/>
    </xf>
    <xf numFmtId="165" fontId="1" fillId="14" borderId="2" xfId="0" applyNumberFormat="1" applyFont="1" applyFill="1" applyBorder="1" applyAlignment="1" applyProtection="1">
      <alignment horizontal="center" vertical="center" wrapText="1"/>
      <protection locked="0"/>
    </xf>
    <xf numFmtId="165" fontId="1" fillId="14" borderId="6" xfId="0" applyNumberFormat="1" applyFont="1" applyFill="1" applyBorder="1" applyAlignment="1" applyProtection="1">
      <alignment horizontal="center" vertical="center" wrapText="1"/>
      <protection locked="0"/>
    </xf>
    <xf numFmtId="165" fontId="1" fillId="19" borderId="1" xfId="0" applyNumberFormat="1" applyFont="1" applyFill="1" applyBorder="1" applyAlignment="1" applyProtection="1">
      <alignment horizontal="center" vertical="center" wrapText="1"/>
      <protection locked="0"/>
    </xf>
    <xf numFmtId="165" fontId="1" fillId="19" borderId="2" xfId="0" applyNumberFormat="1" applyFont="1" applyFill="1" applyBorder="1" applyAlignment="1" applyProtection="1">
      <alignment horizontal="center" vertical="center" wrapText="1"/>
      <protection locked="0"/>
    </xf>
    <xf numFmtId="165" fontId="1" fillId="19" borderId="6" xfId="0" applyNumberFormat="1" applyFont="1" applyFill="1" applyBorder="1" applyAlignment="1" applyProtection="1">
      <alignment horizontal="center" vertical="center" wrapText="1"/>
      <protection locked="0"/>
    </xf>
    <xf numFmtId="165" fontId="7" fillId="19" borderId="6" xfId="0" applyNumberFormat="1" applyFont="1" applyFill="1" applyBorder="1" applyAlignment="1" applyProtection="1">
      <alignment horizontal="center" vertical="center" wrapText="1"/>
      <protection locked="0"/>
    </xf>
    <xf numFmtId="165" fontId="1" fillId="3" borderId="6" xfId="0" applyNumberFormat="1" applyFont="1" applyFill="1" applyBorder="1" applyAlignment="1" applyProtection="1">
      <alignment horizontal="center" vertical="center" wrapText="1"/>
      <protection locked="0"/>
    </xf>
    <xf numFmtId="165" fontId="7" fillId="3" borderId="1" xfId="0" applyNumberFormat="1" applyFont="1" applyFill="1" applyBorder="1" applyAlignment="1" applyProtection="1">
      <alignment horizontal="center" vertical="center" wrapText="1"/>
      <protection locked="0"/>
    </xf>
    <xf numFmtId="165" fontId="7" fillId="3" borderId="6" xfId="0" applyNumberFormat="1" applyFont="1" applyFill="1" applyBorder="1" applyAlignment="1" applyProtection="1">
      <alignment horizontal="center" vertical="center" wrapText="1"/>
      <protection locked="0"/>
    </xf>
    <xf numFmtId="165" fontId="1" fillId="7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165" fontId="1" fillId="25" borderId="1" xfId="0" applyNumberFormat="1" applyFont="1" applyFill="1" applyBorder="1" applyAlignment="1" applyProtection="1">
      <alignment horizontal="center" vertical="center" wrapText="1"/>
      <protection locked="0"/>
    </xf>
    <xf numFmtId="165" fontId="1" fillId="11" borderId="1" xfId="0" applyNumberFormat="1" applyFont="1" applyFill="1" applyBorder="1" applyAlignment="1" applyProtection="1">
      <alignment horizontal="center" vertical="center" wrapText="1"/>
      <protection locked="0"/>
    </xf>
    <xf numFmtId="165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165" fontId="2" fillId="12" borderId="1" xfId="0" applyNumberFormat="1" applyFont="1" applyFill="1" applyBorder="1" applyAlignment="1" applyProtection="1">
      <alignment horizontal="center" vertical="center" wrapText="1"/>
      <protection locked="0"/>
    </xf>
    <xf numFmtId="165" fontId="1" fillId="24" borderId="1" xfId="0" applyNumberFormat="1" applyFont="1" applyFill="1" applyBorder="1" applyAlignment="1" applyProtection="1">
      <alignment horizontal="center" vertical="center" wrapText="1"/>
      <protection locked="0"/>
    </xf>
    <xf numFmtId="165" fontId="1" fillId="2" borderId="6" xfId="0" applyNumberFormat="1" applyFont="1" applyFill="1" applyBorder="1" applyAlignment="1" applyProtection="1">
      <alignment horizontal="center" vertical="center" wrapText="1"/>
      <protection locked="0"/>
    </xf>
    <xf numFmtId="165" fontId="1" fillId="15" borderId="1" xfId="0" applyNumberFormat="1" applyFont="1" applyFill="1" applyBorder="1" applyAlignment="1" applyProtection="1">
      <alignment horizontal="center" vertical="center" wrapText="1"/>
      <protection locked="0"/>
    </xf>
    <xf numFmtId="170" fontId="2" fillId="0" borderId="4" xfId="0" applyNumberFormat="1" applyFont="1" applyFill="1" applyBorder="1" applyAlignment="1" applyProtection="1">
      <alignment horizontal="center" vertical="center" wrapText="1"/>
      <protection locked="0"/>
    </xf>
    <xf numFmtId="49" fontId="3" fillId="26" borderId="4" xfId="0" applyNumberFormat="1" applyFont="1" applyFill="1" applyBorder="1" applyAlignment="1">
      <alignment vertical="center" wrapText="1"/>
    </xf>
    <xf numFmtId="0" fontId="0" fillId="26" borderId="4" xfId="0" applyFill="1" applyBorder="1" applyAlignment="1">
      <alignment vertical="center" wrapText="1"/>
    </xf>
    <xf numFmtId="49" fontId="3" fillId="9" borderId="4" xfId="0" applyNumberFormat="1" applyFont="1" applyFill="1" applyBorder="1" applyAlignment="1">
      <alignment vertical="center" wrapText="1"/>
    </xf>
    <xf numFmtId="0" fontId="0" fillId="9" borderId="4" xfId="0" applyFill="1" applyBorder="1" applyAlignment="1">
      <alignment vertical="center" wrapText="1"/>
    </xf>
    <xf numFmtId="49" fontId="3" fillId="18" borderId="4" xfId="0" applyNumberFormat="1" applyFont="1" applyFill="1" applyBorder="1" applyAlignment="1">
      <alignment vertical="center" wrapText="1"/>
    </xf>
    <xf numFmtId="0" fontId="0" fillId="18" borderId="4" xfId="0" applyFill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49" fontId="3" fillId="7" borderId="4" xfId="0" applyNumberFormat="1" applyFont="1" applyFill="1" applyBorder="1" applyAlignment="1">
      <alignment vertical="center" wrapText="1"/>
    </xf>
    <xf numFmtId="0" fontId="0" fillId="7" borderId="4" xfId="0" applyFill="1" applyBorder="1" applyAlignment="1">
      <alignment vertical="center" wrapText="1"/>
    </xf>
    <xf numFmtId="167" fontId="3" fillId="0" borderId="3" xfId="0" applyNumberFormat="1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7"/>
  <sheetViews>
    <sheetView workbookViewId="0">
      <pane ySplit="1" topLeftCell="A2" activePane="bottomLeft" state="frozen"/>
      <selection pane="bottomLeft" activeCell="AA1" sqref="AA1"/>
    </sheetView>
  </sheetViews>
  <sheetFormatPr defaultRowHeight="14.25" x14ac:dyDescent="0.25"/>
  <cols>
    <col min="1" max="1" width="7.28515625" style="2" bestFit="1" customWidth="1"/>
    <col min="2" max="2" width="20.5703125" style="2" bestFit="1" customWidth="1"/>
    <col min="3" max="3" width="3.42578125" style="2" bestFit="1" customWidth="1"/>
    <col min="4" max="4" width="7.28515625" style="2" bestFit="1" customWidth="1"/>
    <col min="5" max="5" width="11.7109375" style="2" bestFit="1" customWidth="1"/>
    <col min="6" max="6" width="17.85546875" style="2" bestFit="1" customWidth="1"/>
    <col min="7" max="7" width="10.5703125" style="2" bestFit="1" customWidth="1"/>
    <col min="8" max="8" width="7.5703125" style="2" bestFit="1" customWidth="1"/>
    <col min="9" max="9" width="6.42578125" style="2" bestFit="1" customWidth="1"/>
    <col min="10" max="10" width="7.28515625" style="2" bestFit="1" customWidth="1"/>
    <col min="11" max="11" width="8.28515625" style="2" bestFit="1" customWidth="1"/>
    <col min="12" max="13" width="20.5703125" style="302" bestFit="1" customWidth="1"/>
    <col min="14" max="14" width="9.7109375" style="80" bestFit="1" customWidth="1"/>
    <col min="15" max="15" width="9" style="206" bestFit="1" customWidth="1"/>
    <col min="16" max="16" width="9" style="3" bestFit="1" customWidth="1"/>
    <col min="17" max="17" width="8.5703125" style="3" bestFit="1" customWidth="1"/>
    <col min="18" max="18" width="7.85546875" style="3" bestFit="1" customWidth="1"/>
    <col min="19" max="19" width="7.140625" style="3" bestFit="1" customWidth="1"/>
    <col min="20" max="20" width="8.140625" style="3" bestFit="1" customWidth="1"/>
    <col min="21" max="21" width="9.5703125" style="3" bestFit="1" customWidth="1"/>
    <col min="22" max="22" width="10.28515625" style="3" bestFit="1" customWidth="1"/>
    <col min="23" max="23" width="8.140625" style="5" bestFit="1" customWidth="1"/>
    <col min="24" max="24" width="5.5703125" style="55" bestFit="1" customWidth="1"/>
    <col min="25" max="25" width="10.28515625" style="3" bestFit="1" customWidth="1"/>
    <col min="26" max="26" width="8.5703125" style="4" bestFit="1" customWidth="1"/>
    <col min="27" max="27" width="4.28515625" style="1" bestFit="1" customWidth="1"/>
    <col min="28" max="16384" width="9.140625" style="1"/>
  </cols>
  <sheetData>
    <row r="1" spans="1:27" ht="45" x14ac:dyDescent="0.25">
      <c r="A1" s="6" t="s">
        <v>125</v>
      </c>
      <c r="B1" s="6" t="s">
        <v>225</v>
      </c>
      <c r="C1" s="6" t="s">
        <v>56</v>
      </c>
      <c r="D1" s="6" t="s">
        <v>55</v>
      </c>
      <c r="E1" s="6" t="s">
        <v>0</v>
      </c>
      <c r="F1" s="6" t="s">
        <v>1</v>
      </c>
      <c r="G1" s="6" t="s">
        <v>2</v>
      </c>
      <c r="H1" s="6" t="s">
        <v>3</v>
      </c>
      <c r="I1" s="6" t="s">
        <v>4</v>
      </c>
      <c r="J1" s="6" t="s">
        <v>5</v>
      </c>
      <c r="K1" s="6" t="s">
        <v>6</v>
      </c>
      <c r="L1" s="7" t="s">
        <v>7</v>
      </c>
      <c r="M1" s="201" t="s">
        <v>8</v>
      </c>
      <c r="N1" s="6" t="s">
        <v>133</v>
      </c>
      <c r="O1" s="254" t="s">
        <v>124</v>
      </c>
      <c r="P1" s="257" t="s">
        <v>9</v>
      </c>
      <c r="Q1" s="6" t="s">
        <v>10</v>
      </c>
      <c r="R1" s="6" t="s">
        <v>58</v>
      </c>
      <c r="S1" s="6" t="s">
        <v>59</v>
      </c>
      <c r="T1" s="6" t="s">
        <v>60</v>
      </c>
      <c r="U1" s="6" t="s">
        <v>11</v>
      </c>
      <c r="V1" s="6" t="s">
        <v>12</v>
      </c>
      <c r="W1" s="49" t="s">
        <v>57</v>
      </c>
      <c r="X1" s="123">
        <v>100</v>
      </c>
      <c r="Y1" s="6" t="s">
        <v>13</v>
      </c>
      <c r="Z1" s="7" t="s">
        <v>14</v>
      </c>
      <c r="AA1" s="2" t="s">
        <v>284</v>
      </c>
    </row>
    <row r="2" spans="1:27" ht="15" x14ac:dyDescent="0.25">
      <c r="A2" s="8">
        <v>1</v>
      </c>
      <c r="B2" s="9" t="s">
        <v>15</v>
      </c>
      <c r="C2" s="10">
        <v>1</v>
      </c>
      <c r="D2" s="10">
        <v>1440</v>
      </c>
      <c r="E2" s="11" t="b">
        <v>0</v>
      </c>
      <c r="F2" s="11" t="b">
        <v>0</v>
      </c>
      <c r="G2" s="15">
        <v>3</v>
      </c>
      <c r="H2" s="15">
        <v>6</v>
      </c>
      <c r="I2" s="15">
        <v>3</v>
      </c>
      <c r="J2" s="15">
        <v>5</v>
      </c>
      <c r="K2" s="12">
        <v>2</v>
      </c>
      <c r="L2" s="295">
        <v>42894.375</v>
      </c>
      <c r="M2" s="295">
        <v>42894.826388888891</v>
      </c>
      <c r="N2" s="11"/>
      <c r="O2" s="202">
        <v>0</v>
      </c>
      <c r="P2" s="13">
        <v>0</v>
      </c>
      <c r="Q2" s="13">
        <v>0</v>
      </c>
      <c r="R2" s="13">
        <v>0</v>
      </c>
      <c r="S2" s="13">
        <v>0</v>
      </c>
      <c r="T2" s="13">
        <v>0</v>
      </c>
      <c r="U2" s="40">
        <v>176.5</v>
      </c>
      <c r="V2" s="40">
        <v>-231.8</v>
      </c>
      <c r="W2" s="14">
        <v>12</v>
      </c>
      <c r="X2" s="52">
        <f>W2/$X$1</f>
        <v>0.12</v>
      </c>
      <c r="Y2" s="40">
        <v>152.1</v>
      </c>
      <c r="Z2" s="41">
        <v>13.03</v>
      </c>
      <c r="AA2" s="69"/>
    </row>
    <row r="3" spans="1:27" ht="15" x14ac:dyDescent="0.25">
      <c r="A3" s="8">
        <v>1</v>
      </c>
      <c r="B3" s="9" t="s">
        <v>15</v>
      </c>
      <c r="C3" s="10">
        <v>1</v>
      </c>
      <c r="D3" s="10">
        <v>1440</v>
      </c>
      <c r="E3" s="11" t="b">
        <v>0</v>
      </c>
      <c r="F3" s="11" t="b">
        <v>0</v>
      </c>
      <c r="G3" s="15">
        <v>3</v>
      </c>
      <c r="H3" s="15">
        <v>6</v>
      </c>
      <c r="I3" s="15">
        <v>3</v>
      </c>
      <c r="J3" s="15">
        <v>5</v>
      </c>
      <c r="K3" s="12">
        <v>2</v>
      </c>
      <c r="L3" s="295">
        <v>42895.375</v>
      </c>
      <c r="M3" s="295">
        <v>42895.826388888891</v>
      </c>
      <c r="N3" s="11"/>
      <c r="O3" s="202">
        <v>0</v>
      </c>
      <c r="P3" s="13">
        <v>0</v>
      </c>
      <c r="Q3" s="13">
        <v>0</v>
      </c>
      <c r="R3" s="13">
        <v>0</v>
      </c>
      <c r="S3" s="13">
        <v>0</v>
      </c>
      <c r="T3" s="13">
        <v>0</v>
      </c>
      <c r="U3" s="40">
        <v>49.46</v>
      </c>
      <c r="V3" s="40">
        <v>-569.1</v>
      </c>
      <c r="W3" s="14">
        <v>12</v>
      </c>
      <c r="X3" s="52">
        <f t="shared" ref="X3:X8" si="0">W3/$X$1</f>
        <v>0.12</v>
      </c>
      <c r="Y3" s="40">
        <v>-248.3</v>
      </c>
      <c r="Z3" s="41">
        <v>-19.440000000000001</v>
      </c>
      <c r="AA3" s="69"/>
    </row>
    <row r="4" spans="1:27" ht="15" x14ac:dyDescent="0.25">
      <c r="A4" s="8">
        <v>1</v>
      </c>
      <c r="B4" s="9" t="s">
        <v>15</v>
      </c>
      <c r="C4" s="10">
        <v>1</v>
      </c>
      <c r="D4" s="10">
        <v>1440</v>
      </c>
      <c r="E4" s="11" t="b">
        <v>0</v>
      </c>
      <c r="F4" s="11" t="b">
        <v>0</v>
      </c>
      <c r="G4" s="15">
        <v>3</v>
      </c>
      <c r="H4" s="15">
        <v>6</v>
      </c>
      <c r="I4" s="15">
        <v>3</v>
      </c>
      <c r="J4" s="15">
        <v>5</v>
      </c>
      <c r="K4" s="12">
        <v>2</v>
      </c>
      <c r="L4" s="295">
        <v>42898.375</v>
      </c>
      <c r="M4" s="295">
        <v>42898.826388888891</v>
      </c>
      <c r="N4" s="11"/>
      <c r="O4" s="202">
        <v>0</v>
      </c>
      <c r="P4" s="13">
        <v>0</v>
      </c>
      <c r="Q4" s="13">
        <v>0</v>
      </c>
      <c r="R4" s="13">
        <v>0</v>
      </c>
      <c r="S4" s="13">
        <v>0</v>
      </c>
      <c r="T4" s="13">
        <v>0</v>
      </c>
      <c r="U4" s="63" t="s">
        <v>70</v>
      </c>
      <c r="V4" s="63" t="s">
        <v>70</v>
      </c>
      <c r="W4" s="14">
        <v>1</v>
      </c>
      <c r="X4" s="52">
        <f t="shared" si="0"/>
        <v>0.01</v>
      </c>
      <c r="Y4" s="40">
        <v>234.4</v>
      </c>
      <c r="Z4" s="41">
        <v>17.579999999999998</v>
      </c>
      <c r="AA4" s="69"/>
    </row>
    <row r="5" spans="1:27" ht="15" x14ac:dyDescent="0.25">
      <c r="A5" s="8">
        <v>1</v>
      </c>
      <c r="B5" s="9" t="s">
        <v>71</v>
      </c>
      <c r="C5" s="10">
        <v>1</v>
      </c>
      <c r="D5" s="10">
        <v>1440</v>
      </c>
      <c r="E5" s="11" t="b">
        <v>0</v>
      </c>
      <c r="F5" s="11" t="b">
        <v>0</v>
      </c>
      <c r="G5" s="15">
        <v>3</v>
      </c>
      <c r="H5" s="15">
        <v>6</v>
      </c>
      <c r="I5" s="15">
        <v>3</v>
      </c>
      <c r="J5" s="15">
        <v>5</v>
      </c>
      <c r="K5" s="12">
        <v>2</v>
      </c>
      <c r="L5" s="295">
        <v>42899.375</v>
      </c>
      <c r="M5" s="295">
        <v>42899.791666666664</v>
      </c>
      <c r="N5" s="11"/>
      <c r="O5" s="202">
        <v>0</v>
      </c>
      <c r="P5" s="13">
        <v>0</v>
      </c>
      <c r="Q5" s="13">
        <v>0</v>
      </c>
      <c r="R5" s="13">
        <v>0</v>
      </c>
      <c r="S5" s="13">
        <v>0</v>
      </c>
      <c r="T5" s="13">
        <v>0</v>
      </c>
      <c r="U5" s="40">
        <v>174</v>
      </c>
      <c r="V5" s="40">
        <v>-80.2</v>
      </c>
      <c r="W5" s="14">
        <v>6</v>
      </c>
      <c r="X5" s="52">
        <f t="shared" si="0"/>
        <v>0.06</v>
      </c>
      <c r="Y5" s="40">
        <v>106.9</v>
      </c>
      <c r="Z5" s="41">
        <v>8.69</v>
      </c>
      <c r="AA5" s="69"/>
    </row>
    <row r="6" spans="1:27" ht="15" x14ac:dyDescent="0.25">
      <c r="A6" s="8">
        <v>1</v>
      </c>
      <c r="B6" s="9" t="s">
        <v>71</v>
      </c>
      <c r="C6" s="10">
        <v>1</v>
      </c>
      <c r="D6" s="10">
        <v>1440</v>
      </c>
      <c r="E6" s="11" t="b">
        <v>0</v>
      </c>
      <c r="F6" s="11" t="b">
        <v>0</v>
      </c>
      <c r="G6" s="15">
        <v>3</v>
      </c>
      <c r="H6" s="15">
        <v>6</v>
      </c>
      <c r="I6" s="15">
        <v>3</v>
      </c>
      <c r="J6" s="15">
        <v>5</v>
      </c>
      <c r="K6" s="12">
        <v>2</v>
      </c>
      <c r="L6" s="295">
        <v>42900.375</v>
      </c>
      <c r="M6" s="295">
        <v>42900.791666666664</v>
      </c>
      <c r="N6" s="11"/>
      <c r="O6" s="202">
        <v>0</v>
      </c>
      <c r="P6" s="13">
        <v>0</v>
      </c>
      <c r="Q6" s="13">
        <v>0</v>
      </c>
      <c r="R6" s="13">
        <v>0</v>
      </c>
      <c r="S6" s="13">
        <v>0</v>
      </c>
      <c r="T6" s="13">
        <v>0</v>
      </c>
      <c r="U6" s="40">
        <v>71.599999999999994</v>
      </c>
      <c r="V6" s="40">
        <v>-432.2</v>
      </c>
      <c r="W6" s="14">
        <v>8</v>
      </c>
      <c r="X6" s="52">
        <f t="shared" si="0"/>
        <v>0.08</v>
      </c>
      <c r="Y6" s="40">
        <v>-135.4</v>
      </c>
      <c r="Z6" s="41">
        <v>-9.1</v>
      </c>
      <c r="AA6" s="69"/>
    </row>
    <row r="7" spans="1:27" ht="15" x14ac:dyDescent="0.25">
      <c r="A7" s="8">
        <v>1</v>
      </c>
      <c r="B7" s="9" t="s">
        <v>71</v>
      </c>
      <c r="C7" s="10">
        <v>1</v>
      </c>
      <c r="D7" s="10">
        <v>1440</v>
      </c>
      <c r="E7" s="11" t="b">
        <v>0</v>
      </c>
      <c r="F7" s="11" t="b">
        <v>0</v>
      </c>
      <c r="G7" s="15">
        <v>3</v>
      </c>
      <c r="H7" s="15">
        <v>6</v>
      </c>
      <c r="I7" s="15">
        <v>3</v>
      </c>
      <c r="J7" s="15">
        <v>5</v>
      </c>
      <c r="K7" s="12">
        <v>2</v>
      </c>
      <c r="L7" s="295">
        <v>42901.302083333336</v>
      </c>
      <c r="M7" s="295">
        <v>42901.791666666664</v>
      </c>
      <c r="N7" s="11"/>
      <c r="O7" s="202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63" t="s">
        <v>70</v>
      </c>
      <c r="V7" s="63" t="s">
        <v>70</v>
      </c>
      <c r="W7" s="14">
        <v>12</v>
      </c>
      <c r="X7" s="52">
        <f t="shared" si="0"/>
        <v>0.12</v>
      </c>
      <c r="Y7" s="40">
        <v>-366.5</v>
      </c>
      <c r="Z7" s="41">
        <v>-33.76</v>
      </c>
      <c r="AA7" s="69"/>
    </row>
    <row r="8" spans="1:27" ht="15" x14ac:dyDescent="0.25">
      <c r="A8" s="8">
        <v>1</v>
      </c>
      <c r="B8" s="9" t="s">
        <v>71</v>
      </c>
      <c r="C8" s="10">
        <v>1</v>
      </c>
      <c r="D8" s="10">
        <v>1440</v>
      </c>
      <c r="E8" s="11" t="b">
        <v>0</v>
      </c>
      <c r="F8" s="11" t="b">
        <v>0</v>
      </c>
      <c r="G8" s="15">
        <v>3</v>
      </c>
      <c r="H8" s="15">
        <v>6</v>
      </c>
      <c r="I8" s="15">
        <v>3</v>
      </c>
      <c r="J8" s="15">
        <v>5</v>
      </c>
      <c r="K8" s="12">
        <v>2</v>
      </c>
      <c r="L8" s="295">
        <v>42902.302083333336</v>
      </c>
      <c r="M8" s="295">
        <v>42902.791666666664</v>
      </c>
      <c r="N8" s="11"/>
      <c r="O8" s="202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63" t="s">
        <v>70</v>
      </c>
      <c r="V8" s="63" t="s">
        <v>70</v>
      </c>
      <c r="W8" s="14">
        <v>9</v>
      </c>
      <c r="X8" s="52">
        <f t="shared" si="0"/>
        <v>0.09</v>
      </c>
      <c r="Y8" s="40">
        <v>-67.3</v>
      </c>
      <c r="Z8" s="41">
        <v>-6.98</v>
      </c>
      <c r="AA8" s="69"/>
    </row>
    <row r="9" spans="1:27" ht="15.75" thickBot="1" x14ac:dyDescent="0.3">
      <c r="A9" s="34"/>
      <c r="B9" s="35"/>
      <c r="C9" s="36"/>
      <c r="D9" s="36"/>
      <c r="E9" s="35"/>
      <c r="F9" s="35"/>
      <c r="G9" s="37"/>
      <c r="H9" s="37"/>
      <c r="I9" s="37"/>
      <c r="J9" s="37"/>
      <c r="K9" s="37"/>
      <c r="L9" s="38"/>
      <c r="M9" s="38"/>
      <c r="N9" s="35"/>
      <c r="O9" s="203"/>
      <c r="P9" s="39"/>
      <c r="Q9" s="39"/>
      <c r="R9" s="39"/>
      <c r="S9" s="39"/>
      <c r="T9" s="39"/>
      <c r="U9" s="42"/>
      <c r="V9" s="43"/>
      <c r="W9" s="50"/>
      <c r="X9" s="53"/>
      <c r="Y9" s="44">
        <f>SUM(Y2:Y8)</f>
        <v>-324.10000000000002</v>
      </c>
      <c r="Z9" s="45">
        <f>SUM(Z2:Z8)</f>
        <v>-29.98</v>
      </c>
      <c r="AA9" s="69"/>
    </row>
    <row r="10" spans="1:27" ht="15" x14ac:dyDescent="0.25">
      <c r="A10" s="8">
        <v>10</v>
      </c>
      <c r="B10" s="9" t="s">
        <v>19</v>
      </c>
      <c r="C10" s="10">
        <v>1</v>
      </c>
      <c r="D10" s="10">
        <v>1440</v>
      </c>
      <c r="E10" s="11" t="b">
        <v>0</v>
      </c>
      <c r="F10" s="11" t="b">
        <v>0</v>
      </c>
      <c r="G10" s="15">
        <v>3</v>
      </c>
      <c r="H10" s="15">
        <v>6</v>
      </c>
      <c r="I10" s="15">
        <v>3</v>
      </c>
      <c r="J10" s="15">
        <v>5</v>
      </c>
      <c r="K10" s="12">
        <v>3</v>
      </c>
      <c r="L10" s="295">
        <v>42894.375</v>
      </c>
      <c r="M10" s="295">
        <v>42894.826388888891</v>
      </c>
      <c r="N10" s="11"/>
      <c r="O10" s="202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40">
        <v>46.7</v>
      </c>
      <c r="V10" s="40">
        <v>-60.33</v>
      </c>
      <c r="W10" s="14">
        <v>3</v>
      </c>
      <c r="X10" s="52">
        <f t="shared" ref="X10:X16" si="1">W10/$X$1</f>
        <v>0.03</v>
      </c>
      <c r="Y10" s="40">
        <v>39.1</v>
      </c>
      <c r="Z10" s="41">
        <v>3.06</v>
      </c>
      <c r="AA10" s="69"/>
    </row>
    <row r="11" spans="1:27" ht="15" x14ac:dyDescent="0.25">
      <c r="A11" s="8">
        <v>10</v>
      </c>
      <c r="B11" s="9" t="s">
        <v>19</v>
      </c>
      <c r="C11" s="10">
        <v>1</v>
      </c>
      <c r="D11" s="10">
        <v>1440</v>
      </c>
      <c r="E11" s="11" t="b">
        <v>0</v>
      </c>
      <c r="F11" s="11" t="b">
        <v>0</v>
      </c>
      <c r="G11" s="15">
        <v>3</v>
      </c>
      <c r="H11" s="15">
        <v>6</v>
      </c>
      <c r="I11" s="15">
        <v>3</v>
      </c>
      <c r="J11" s="15">
        <v>5</v>
      </c>
      <c r="K11" s="12">
        <v>3</v>
      </c>
      <c r="L11" s="295">
        <v>42895.375</v>
      </c>
      <c r="M11" s="295">
        <v>42895.826388888891</v>
      </c>
      <c r="N11" s="11"/>
      <c r="O11" s="202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63" t="s">
        <v>70</v>
      </c>
      <c r="V11" s="63" t="s">
        <v>70</v>
      </c>
      <c r="W11" s="14">
        <v>2</v>
      </c>
      <c r="X11" s="52">
        <f t="shared" si="1"/>
        <v>0.02</v>
      </c>
      <c r="Y11" s="40">
        <v>-26.5</v>
      </c>
      <c r="Z11" s="41">
        <v>-1.96</v>
      </c>
      <c r="AA11" s="69"/>
    </row>
    <row r="12" spans="1:27" ht="15" x14ac:dyDescent="0.25">
      <c r="A12" s="8">
        <v>10</v>
      </c>
      <c r="B12" s="9" t="s">
        <v>19</v>
      </c>
      <c r="C12" s="10">
        <v>1</v>
      </c>
      <c r="D12" s="10">
        <v>1440</v>
      </c>
      <c r="E12" s="11" t="b">
        <v>0</v>
      </c>
      <c r="F12" s="11" t="b">
        <v>0</v>
      </c>
      <c r="G12" s="15">
        <v>3</v>
      </c>
      <c r="H12" s="15">
        <v>6</v>
      </c>
      <c r="I12" s="15">
        <v>3</v>
      </c>
      <c r="J12" s="15">
        <v>5</v>
      </c>
      <c r="K12" s="12">
        <v>3</v>
      </c>
      <c r="L12" s="295">
        <v>42898.375</v>
      </c>
      <c r="M12" s="295">
        <v>42898.826388888891</v>
      </c>
      <c r="N12" s="11"/>
      <c r="O12" s="202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40"/>
      <c r="V12" s="40"/>
      <c r="W12" s="14">
        <v>0</v>
      </c>
      <c r="X12" s="52">
        <f t="shared" si="1"/>
        <v>0</v>
      </c>
      <c r="Y12" s="40">
        <v>0</v>
      </c>
      <c r="Z12" s="41">
        <v>0</v>
      </c>
      <c r="AA12" s="69"/>
    </row>
    <row r="13" spans="1:27" ht="15" x14ac:dyDescent="0.25">
      <c r="A13" s="8">
        <v>10</v>
      </c>
      <c r="B13" s="9" t="s">
        <v>72</v>
      </c>
      <c r="C13" s="10">
        <v>1</v>
      </c>
      <c r="D13" s="10">
        <v>1440</v>
      </c>
      <c r="E13" s="11" t="b">
        <v>0</v>
      </c>
      <c r="F13" s="11" t="b">
        <v>0</v>
      </c>
      <c r="G13" s="15">
        <v>3</v>
      </c>
      <c r="H13" s="15">
        <v>6</v>
      </c>
      <c r="I13" s="15">
        <v>3</v>
      </c>
      <c r="J13" s="15">
        <v>5</v>
      </c>
      <c r="K13" s="12">
        <v>3</v>
      </c>
      <c r="L13" s="295">
        <v>42899.375</v>
      </c>
      <c r="M13" s="295">
        <v>42899.791666666664</v>
      </c>
      <c r="N13" s="11"/>
      <c r="O13" s="202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40">
        <v>28</v>
      </c>
      <c r="V13" s="40">
        <v>-26.3</v>
      </c>
      <c r="W13" s="14">
        <v>1</v>
      </c>
      <c r="X13" s="52">
        <f t="shared" si="1"/>
        <v>0.01</v>
      </c>
      <c r="Y13" s="40">
        <v>9.3000000000000007</v>
      </c>
      <c r="Z13" s="41">
        <v>0.7</v>
      </c>
      <c r="AA13" s="69"/>
    </row>
    <row r="14" spans="1:27" ht="15" x14ac:dyDescent="0.25">
      <c r="A14" s="8">
        <v>10</v>
      </c>
      <c r="B14" s="9" t="s">
        <v>72</v>
      </c>
      <c r="C14" s="10">
        <v>1</v>
      </c>
      <c r="D14" s="10">
        <v>1440</v>
      </c>
      <c r="E14" s="11" t="b">
        <v>0</v>
      </c>
      <c r="F14" s="11" t="b">
        <v>0</v>
      </c>
      <c r="G14" s="15">
        <v>3</v>
      </c>
      <c r="H14" s="15">
        <v>6</v>
      </c>
      <c r="I14" s="15">
        <v>3</v>
      </c>
      <c r="J14" s="15">
        <v>5</v>
      </c>
      <c r="K14" s="12">
        <v>3</v>
      </c>
      <c r="L14" s="295">
        <v>42900.375</v>
      </c>
      <c r="M14" s="295">
        <v>42900.791666666664</v>
      </c>
      <c r="N14" s="11"/>
      <c r="O14" s="202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40">
        <v>11.9</v>
      </c>
      <c r="V14" s="40">
        <v>-106.7</v>
      </c>
      <c r="W14" s="14">
        <v>1</v>
      </c>
      <c r="X14" s="52">
        <f t="shared" si="1"/>
        <v>0.01</v>
      </c>
      <c r="Y14" s="40">
        <v>-48.7</v>
      </c>
      <c r="Z14" s="41">
        <v>-3.68</v>
      </c>
      <c r="AA14" s="69"/>
    </row>
    <row r="15" spans="1:27" ht="15" x14ac:dyDescent="0.25">
      <c r="A15" s="8">
        <v>10</v>
      </c>
      <c r="B15" s="9" t="s">
        <v>72</v>
      </c>
      <c r="C15" s="10">
        <v>1</v>
      </c>
      <c r="D15" s="10">
        <v>1440</v>
      </c>
      <c r="E15" s="11" t="b">
        <v>0</v>
      </c>
      <c r="F15" s="11" t="b">
        <v>0</v>
      </c>
      <c r="G15" s="15">
        <v>3</v>
      </c>
      <c r="H15" s="15">
        <v>6</v>
      </c>
      <c r="I15" s="15">
        <v>3</v>
      </c>
      <c r="J15" s="15">
        <v>5</v>
      </c>
      <c r="K15" s="12">
        <v>3</v>
      </c>
      <c r="L15" s="295">
        <v>42901.302083333336</v>
      </c>
      <c r="M15" s="295">
        <v>42901.791666666664</v>
      </c>
      <c r="N15" s="11"/>
      <c r="O15" s="202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63" t="s">
        <v>70</v>
      </c>
      <c r="V15" s="63" t="s">
        <v>70</v>
      </c>
      <c r="W15" s="14">
        <v>4</v>
      </c>
      <c r="X15" s="52">
        <f t="shared" si="1"/>
        <v>0.04</v>
      </c>
      <c r="Y15" s="40">
        <v>26.8</v>
      </c>
      <c r="Z15" s="41">
        <v>1.96</v>
      </c>
      <c r="AA15" s="69"/>
    </row>
    <row r="16" spans="1:27" ht="15" x14ac:dyDescent="0.25">
      <c r="A16" s="8">
        <v>10</v>
      </c>
      <c r="B16" s="9" t="s">
        <v>72</v>
      </c>
      <c r="C16" s="10">
        <v>1</v>
      </c>
      <c r="D16" s="10">
        <v>1440</v>
      </c>
      <c r="E16" s="11" t="b">
        <v>0</v>
      </c>
      <c r="F16" s="11" t="b">
        <v>0</v>
      </c>
      <c r="G16" s="15">
        <v>3</v>
      </c>
      <c r="H16" s="15">
        <v>6</v>
      </c>
      <c r="I16" s="15">
        <v>3</v>
      </c>
      <c r="J16" s="15">
        <v>5</v>
      </c>
      <c r="K16" s="12">
        <v>3</v>
      </c>
      <c r="L16" s="295">
        <v>42902.302083333336</v>
      </c>
      <c r="M16" s="295">
        <v>42902.791666666664</v>
      </c>
      <c r="N16" s="11"/>
      <c r="O16" s="202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63" t="s">
        <v>70</v>
      </c>
      <c r="V16" s="63" t="s">
        <v>70</v>
      </c>
      <c r="W16" s="14">
        <v>9</v>
      </c>
      <c r="X16" s="52">
        <f t="shared" si="1"/>
        <v>0.09</v>
      </c>
      <c r="Y16" s="40">
        <v>-66.599999999999994</v>
      </c>
      <c r="Z16" s="41">
        <v>-6.9</v>
      </c>
      <c r="AA16" s="69"/>
    </row>
    <row r="17" spans="1:27" ht="15.75" thickBot="1" x14ac:dyDescent="0.3">
      <c r="A17" s="34"/>
      <c r="B17" s="35"/>
      <c r="C17" s="36"/>
      <c r="D17" s="36"/>
      <c r="E17" s="35"/>
      <c r="F17" s="35"/>
      <c r="G17" s="37"/>
      <c r="H17" s="37"/>
      <c r="I17" s="37"/>
      <c r="J17" s="37"/>
      <c r="K17" s="37"/>
      <c r="L17" s="38"/>
      <c r="M17" s="38"/>
      <c r="N17" s="35"/>
      <c r="O17" s="203"/>
      <c r="P17" s="39"/>
      <c r="Q17" s="39"/>
      <c r="R17" s="39"/>
      <c r="S17" s="39"/>
      <c r="T17" s="39"/>
      <c r="U17" s="42"/>
      <c r="V17" s="43"/>
      <c r="W17" s="50"/>
      <c r="X17" s="53"/>
      <c r="Y17" s="44">
        <f>SUM(Y10:Y16)</f>
        <v>-66.599999999999994</v>
      </c>
      <c r="Z17" s="45">
        <f>SUM(Z10:Z16)</f>
        <v>-6.82</v>
      </c>
      <c r="AA17" s="69"/>
    </row>
    <row r="18" spans="1:27" ht="15" x14ac:dyDescent="0.25">
      <c r="A18" s="8">
        <v>20</v>
      </c>
      <c r="B18" s="9" t="s">
        <v>22</v>
      </c>
      <c r="C18" s="10">
        <v>1</v>
      </c>
      <c r="D18" s="10">
        <v>1440</v>
      </c>
      <c r="E18" s="11" t="b">
        <v>0</v>
      </c>
      <c r="F18" s="11" t="b">
        <v>0</v>
      </c>
      <c r="G18" s="15">
        <v>3</v>
      </c>
      <c r="H18" s="15">
        <v>6</v>
      </c>
      <c r="I18" s="15">
        <v>3</v>
      </c>
      <c r="J18" s="15">
        <v>5</v>
      </c>
      <c r="K18" s="12">
        <v>4</v>
      </c>
      <c r="L18" s="295">
        <v>42894.375</v>
      </c>
      <c r="M18" s="295">
        <v>42894.826388888891</v>
      </c>
      <c r="N18" s="11"/>
      <c r="O18" s="202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40">
        <v>46.7</v>
      </c>
      <c r="V18" s="40">
        <v>-24</v>
      </c>
      <c r="W18" s="14">
        <v>1</v>
      </c>
      <c r="X18" s="52">
        <f t="shared" ref="X18:X24" si="2">W18/$X$1</f>
        <v>0.01</v>
      </c>
      <c r="Y18" s="40">
        <v>38.9</v>
      </c>
      <c r="Z18" s="41">
        <v>2.93</v>
      </c>
      <c r="AA18" s="69"/>
    </row>
    <row r="19" spans="1:27" ht="15" x14ac:dyDescent="0.25">
      <c r="A19" s="8">
        <v>20</v>
      </c>
      <c r="B19" s="9" t="s">
        <v>22</v>
      </c>
      <c r="C19" s="10">
        <v>1</v>
      </c>
      <c r="D19" s="10">
        <v>1440</v>
      </c>
      <c r="E19" s="11" t="b">
        <v>0</v>
      </c>
      <c r="F19" s="11" t="b">
        <v>0</v>
      </c>
      <c r="G19" s="15">
        <v>3</v>
      </c>
      <c r="H19" s="15">
        <v>6</v>
      </c>
      <c r="I19" s="15">
        <v>3</v>
      </c>
      <c r="J19" s="15">
        <v>5</v>
      </c>
      <c r="K19" s="12">
        <v>4</v>
      </c>
      <c r="L19" s="295">
        <v>42895.375</v>
      </c>
      <c r="M19" s="295">
        <v>42895.826388888891</v>
      </c>
      <c r="N19" s="11"/>
      <c r="O19" s="202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63" t="s">
        <v>70</v>
      </c>
      <c r="V19" s="63" t="s">
        <v>70</v>
      </c>
      <c r="W19" s="14">
        <v>1</v>
      </c>
      <c r="X19" s="52">
        <f t="shared" si="2"/>
        <v>0.01</v>
      </c>
      <c r="Y19" s="40">
        <v>-10.7</v>
      </c>
      <c r="Z19" s="41">
        <v>-0.77</v>
      </c>
      <c r="AA19" s="69"/>
    </row>
    <row r="20" spans="1:27" ht="15" x14ac:dyDescent="0.25">
      <c r="A20" s="8">
        <v>20</v>
      </c>
      <c r="B20" s="9" t="s">
        <v>22</v>
      </c>
      <c r="C20" s="10">
        <v>1</v>
      </c>
      <c r="D20" s="10">
        <v>1440</v>
      </c>
      <c r="E20" s="11" t="b">
        <v>0</v>
      </c>
      <c r="F20" s="11" t="b">
        <v>0</v>
      </c>
      <c r="G20" s="15">
        <v>3</v>
      </c>
      <c r="H20" s="15">
        <v>6</v>
      </c>
      <c r="I20" s="15">
        <v>3</v>
      </c>
      <c r="J20" s="15">
        <v>5</v>
      </c>
      <c r="K20" s="12">
        <v>4</v>
      </c>
      <c r="L20" s="295">
        <v>42898.375</v>
      </c>
      <c r="M20" s="295">
        <v>42898.826388888891</v>
      </c>
      <c r="N20" s="11"/>
      <c r="O20" s="202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40"/>
      <c r="V20" s="40"/>
      <c r="W20" s="14">
        <v>0</v>
      </c>
      <c r="X20" s="52">
        <f t="shared" si="2"/>
        <v>0</v>
      </c>
      <c r="Y20" s="40">
        <v>0</v>
      </c>
      <c r="Z20" s="41">
        <v>0</v>
      </c>
      <c r="AA20" s="69"/>
    </row>
    <row r="21" spans="1:27" ht="15" x14ac:dyDescent="0.25">
      <c r="A21" s="8">
        <v>20</v>
      </c>
      <c r="B21" s="9" t="s">
        <v>73</v>
      </c>
      <c r="C21" s="10">
        <v>1</v>
      </c>
      <c r="D21" s="10">
        <v>1440</v>
      </c>
      <c r="E21" s="11" t="b">
        <v>0</v>
      </c>
      <c r="F21" s="11" t="b">
        <v>0</v>
      </c>
      <c r="G21" s="15">
        <v>3</v>
      </c>
      <c r="H21" s="15">
        <v>6</v>
      </c>
      <c r="I21" s="15">
        <v>3</v>
      </c>
      <c r="J21" s="15">
        <v>5</v>
      </c>
      <c r="K21" s="12">
        <v>4</v>
      </c>
      <c r="L21" s="295">
        <v>42899.375</v>
      </c>
      <c r="M21" s="295">
        <v>42899.791666666664</v>
      </c>
      <c r="N21" s="11"/>
      <c r="O21" s="202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40"/>
      <c r="V21" s="40"/>
      <c r="W21" s="14">
        <v>0</v>
      </c>
      <c r="X21" s="52">
        <f t="shared" si="2"/>
        <v>0</v>
      </c>
      <c r="Y21" s="40">
        <v>0</v>
      </c>
      <c r="Z21" s="41">
        <v>0</v>
      </c>
      <c r="AA21" s="69"/>
    </row>
    <row r="22" spans="1:27" ht="15" x14ac:dyDescent="0.25">
      <c r="A22" s="8">
        <v>20</v>
      </c>
      <c r="B22" s="9" t="s">
        <v>73</v>
      </c>
      <c r="C22" s="10">
        <v>1</v>
      </c>
      <c r="D22" s="10">
        <v>1440</v>
      </c>
      <c r="E22" s="11" t="b">
        <v>0</v>
      </c>
      <c r="F22" s="11" t="b">
        <v>0</v>
      </c>
      <c r="G22" s="15">
        <v>3</v>
      </c>
      <c r="H22" s="15">
        <v>6</v>
      </c>
      <c r="I22" s="15">
        <v>3</v>
      </c>
      <c r="J22" s="15">
        <v>5</v>
      </c>
      <c r="K22" s="12">
        <v>4</v>
      </c>
      <c r="L22" s="295">
        <v>42900.375</v>
      </c>
      <c r="M22" s="295">
        <v>42900.791666666664</v>
      </c>
      <c r="N22" s="11"/>
      <c r="O22" s="202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40"/>
      <c r="V22" s="40"/>
      <c r="W22" s="14">
        <v>0</v>
      </c>
      <c r="X22" s="52">
        <f t="shared" si="2"/>
        <v>0</v>
      </c>
      <c r="Y22" s="40">
        <v>0</v>
      </c>
      <c r="Z22" s="41">
        <v>0</v>
      </c>
      <c r="AA22" s="69"/>
    </row>
    <row r="23" spans="1:27" ht="15" x14ac:dyDescent="0.25">
      <c r="A23" s="8">
        <v>20</v>
      </c>
      <c r="B23" s="9" t="s">
        <v>73</v>
      </c>
      <c r="C23" s="10">
        <v>1</v>
      </c>
      <c r="D23" s="10">
        <v>1440</v>
      </c>
      <c r="E23" s="11" t="b">
        <v>0</v>
      </c>
      <c r="F23" s="11" t="b">
        <v>0</v>
      </c>
      <c r="G23" s="15">
        <v>3</v>
      </c>
      <c r="H23" s="15">
        <v>6</v>
      </c>
      <c r="I23" s="15">
        <v>3</v>
      </c>
      <c r="J23" s="15">
        <v>5</v>
      </c>
      <c r="K23" s="12">
        <v>4</v>
      </c>
      <c r="L23" s="295">
        <v>42901.302083333336</v>
      </c>
      <c r="M23" s="295">
        <v>42901.791666666664</v>
      </c>
      <c r="N23" s="11"/>
      <c r="O23" s="202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63" t="s">
        <v>70</v>
      </c>
      <c r="V23" s="63" t="s">
        <v>70</v>
      </c>
      <c r="W23" s="14">
        <v>1</v>
      </c>
      <c r="X23" s="52">
        <f t="shared" si="2"/>
        <v>0.01</v>
      </c>
      <c r="Y23" s="40">
        <v>-4.5999999999999996</v>
      </c>
      <c r="Z23" s="41">
        <v>-0.47</v>
      </c>
      <c r="AA23" s="69"/>
    </row>
    <row r="24" spans="1:27" ht="15" x14ac:dyDescent="0.25">
      <c r="A24" s="8">
        <v>20</v>
      </c>
      <c r="B24" s="9" t="s">
        <v>73</v>
      </c>
      <c r="C24" s="10">
        <v>1</v>
      </c>
      <c r="D24" s="10">
        <v>1440</v>
      </c>
      <c r="E24" s="11" t="b">
        <v>0</v>
      </c>
      <c r="F24" s="11" t="b">
        <v>0</v>
      </c>
      <c r="G24" s="15">
        <v>3</v>
      </c>
      <c r="H24" s="15">
        <v>6</v>
      </c>
      <c r="I24" s="15">
        <v>3</v>
      </c>
      <c r="J24" s="15">
        <v>5</v>
      </c>
      <c r="K24" s="12">
        <v>4</v>
      </c>
      <c r="L24" s="295">
        <v>42902.302083333336</v>
      </c>
      <c r="M24" s="295">
        <v>42902.791666666664</v>
      </c>
      <c r="N24" s="11"/>
      <c r="O24" s="202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63" t="s">
        <v>70</v>
      </c>
      <c r="V24" s="63" t="s">
        <v>70</v>
      </c>
      <c r="W24" s="14">
        <v>2</v>
      </c>
      <c r="X24" s="52">
        <f t="shared" si="2"/>
        <v>0.02</v>
      </c>
      <c r="Y24" s="40">
        <v>35.9</v>
      </c>
      <c r="Z24" s="41">
        <v>3.56</v>
      </c>
      <c r="AA24" s="69"/>
    </row>
    <row r="25" spans="1:27" ht="15.75" thickBot="1" x14ac:dyDescent="0.3">
      <c r="A25" s="34"/>
      <c r="B25" s="35"/>
      <c r="C25" s="36"/>
      <c r="D25" s="36"/>
      <c r="E25" s="35"/>
      <c r="F25" s="35"/>
      <c r="G25" s="37"/>
      <c r="H25" s="37"/>
      <c r="I25" s="37"/>
      <c r="J25" s="37"/>
      <c r="K25" s="37"/>
      <c r="L25" s="38"/>
      <c r="M25" s="38"/>
      <c r="N25" s="35"/>
      <c r="O25" s="203"/>
      <c r="P25" s="39"/>
      <c r="Q25" s="39"/>
      <c r="R25" s="39"/>
      <c r="S25" s="39"/>
      <c r="T25" s="39"/>
      <c r="U25" s="42"/>
      <c r="V25" s="43"/>
      <c r="W25" s="50"/>
      <c r="X25" s="53"/>
      <c r="Y25" s="44">
        <f>SUM(Y18:Y24)</f>
        <v>59.5</v>
      </c>
      <c r="Z25" s="45">
        <f>SUM(Z18:Z24)</f>
        <v>5.25</v>
      </c>
      <c r="AA25" s="69"/>
    </row>
    <row r="26" spans="1:27" ht="15" x14ac:dyDescent="0.25">
      <c r="A26" s="8">
        <v>30</v>
      </c>
      <c r="B26" s="9" t="s">
        <v>25</v>
      </c>
      <c r="C26" s="10">
        <v>1</v>
      </c>
      <c r="D26" s="10">
        <v>1440</v>
      </c>
      <c r="E26" s="11" t="b">
        <v>0</v>
      </c>
      <c r="F26" s="11" t="b">
        <v>0</v>
      </c>
      <c r="G26" s="15">
        <v>3</v>
      </c>
      <c r="H26" s="15">
        <v>6</v>
      </c>
      <c r="I26" s="15">
        <v>3</v>
      </c>
      <c r="J26" s="15">
        <v>5</v>
      </c>
      <c r="K26" s="12">
        <v>5</v>
      </c>
      <c r="L26" s="295">
        <v>42894.375</v>
      </c>
      <c r="M26" s="295">
        <v>42894.826388888891</v>
      </c>
      <c r="N26" s="11"/>
      <c r="O26" s="202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40"/>
      <c r="V26" s="40"/>
      <c r="W26" s="14">
        <v>0</v>
      </c>
      <c r="X26" s="52">
        <f t="shared" ref="X26:X32" si="3">W26/$X$1</f>
        <v>0</v>
      </c>
      <c r="Y26" s="40">
        <v>0</v>
      </c>
      <c r="Z26" s="41">
        <v>0</v>
      </c>
      <c r="AA26" s="69"/>
    </row>
    <row r="27" spans="1:27" ht="15" x14ac:dyDescent="0.25">
      <c r="A27" s="8">
        <v>30</v>
      </c>
      <c r="B27" s="9" t="s">
        <v>25</v>
      </c>
      <c r="C27" s="10">
        <v>1</v>
      </c>
      <c r="D27" s="10">
        <v>1440</v>
      </c>
      <c r="E27" s="11" t="b">
        <v>0</v>
      </c>
      <c r="F27" s="11" t="b">
        <v>0</v>
      </c>
      <c r="G27" s="15">
        <v>3</v>
      </c>
      <c r="H27" s="15">
        <v>6</v>
      </c>
      <c r="I27" s="15">
        <v>3</v>
      </c>
      <c r="J27" s="15">
        <v>5</v>
      </c>
      <c r="K27" s="12">
        <v>5</v>
      </c>
      <c r="L27" s="295">
        <v>42895.375</v>
      </c>
      <c r="M27" s="295">
        <v>42895.826388888891</v>
      </c>
      <c r="N27" s="11"/>
      <c r="O27" s="202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63" t="s">
        <v>70</v>
      </c>
      <c r="V27" s="63" t="s">
        <v>70</v>
      </c>
      <c r="W27" s="14">
        <v>1</v>
      </c>
      <c r="X27" s="52">
        <f t="shared" si="3"/>
        <v>0.01</v>
      </c>
      <c r="Y27" s="40">
        <v>-10.7</v>
      </c>
      <c r="Z27" s="41">
        <v>-0.77</v>
      </c>
      <c r="AA27" s="69"/>
    </row>
    <row r="28" spans="1:27" ht="15" x14ac:dyDescent="0.25">
      <c r="A28" s="8">
        <v>30</v>
      </c>
      <c r="B28" s="9" t="s">
        <v>25</v>
      </c>
      <c r="C28" s="10">
        <v>1</v>
      </c>
      <c r="D28" s="10">
        <v>1440</v>
      </c>
      <c r="E28" s="11" t="b">
        <v>0</v>
      </c>
      <c r="F28" s="11" t="b">
        <v>0</v>
      </c>
      <c r="G28" s="15">
        <v>3</v>
      </c>
      <c r="H28" s="15">
        <v>6</v>
      </c>
      <c r="I28" s="15">
        <v>3</v>
      </c>
      <c r="J28" s="15">
        <v>5</v>
      </c>
      <c r="K28" s="12">
        <v>5</v>
      </c>
      <c r="L28" s="295">
        <v>42898.375</v>
      </c>
      <c r="M28" s="295">
        <v>42898.826388888891</v>
      </c>
      <c r="N28" s="11"/>
      <c r="O28" s="202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63"/>
      <c r="V28" s="63"/>
      <c r="W28" s="14">
        <v>0</v>
      </c>
      <c r="X28" s="52">
        <f t="shared" si="3"/>
        <v>0</v>
      </c>
      <c r="Y28" s="40">
        <v>0</v>
      </c>
      <c r="Z28" s="41">
        <v>0</v>
      </c>
      <c r="AA28" s="69"/>
    </row>
    <row r="29" spans="1:27" ht="15" x14ac:dyDescent="0.25">
      <c r="A29" s="8">
        <v>30</v>
      </c>
      <c r="B29" s="9" t="s">
        <v>74</v>
      </c>
      <c r="C29" s="10">
        <v>1</v>
      </c>
      <c r="D29" s="10">
        <v>1440</v>
      </c>
      <c r="E29" s="11" t="b">
        <v>0</v>
      </c>
      <c r="F29" s="11" t="b">
        <v>0</v>
      </c>
      <c r="G29" s="15">
        <v>3</v>
      </c>
      <c r="H29" s="15">
        <v>6</v>
      </c>
      <c r="I29" s="15">
        <v>3</v>
      </c>
      <c r="J29" s="15">
        <v>5</v>
      </c>
      <c r="K29" s="12">
        <v>5</v>
      </c>
      <c r="L29" s="295">
        <v>42899.375</v>
      </c>
      <c r="M29" s="295">
        <v>42899.791666666664</v>
      </c>
      <c r="N29" s="11"/>
      <c r="O29" s="202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40"/>
      <c r="V29" s="40"/>
      <c r="W29" s="14">
        <v>0</v>
      </c>
      <c r="X29" s="52">
        <f t="shared" si="3"/>
        <v>0</v>
      </c>
      <c r="Y29" s="40">
        <v>0</v>
      </c>
      <c r="Z29" s="41">
        <v>0</v>
      </c>
      <c r="AA29" s="69"/>
    </row>
    <row r="30" spans="1:27" ht="15" x14ac:dyDescent="0.25">
      <c r="A30" s="8">
        <v>30</v>
      </c>
      <c r="B30" s="9" t="s">
        <v>74</v>
      </c>
      <c r="C30" s="10">
        <v>1</v>
      </c>
      <c r="D30" s="10">
        <v>1440</v>
      </c>
      <c r="E30" s="11" t="b">
        <v>0</v>
      </c>
      <c r="F30" s="11" t="b">
        <v>0</v>
      </c>
      <c r="G30" s="15">
        <v>3</v>
      </c>
      <c r="H30" s="15">
        <v>6</v>
      </c>
      <c r="I30" s="15">
        <v>3</v>
      </c>
      <c r="J30" s="15">
        <v>5</v>
      </c>
      <c r="K30" s="12">
        <v>5</v>
      </c>
      <c r="L30" s="295">
        <v>42900.375</v>
      </c>
      <c r="M30" s="295">
        <v>42900.791666666664</v>
      </c>
      <c r="N30" s="11"/>
      <c r="O30" s="202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40"/>
      <c r="V30" s="40"/>
      <c r="W30" s="14">
        <v>0</v>
      </c>
      <c r="X30" s="52">
        <f t="shared" si="3"/>
        <v>0</v>
      </c>
      <c r="Y30" s="40">
        <v>0</v>
      </c>
      <c r="Z30" s="41">
        <v>0</v>
      </c>
      <c r="AA30" s="69"/>
    </row>
    <row r="31" spans="1:27" ht="15" x14ac:dyDescent="0.25">
      <c r="A31" s="8">
        <v>30</v>
      </c>
      <c r="B31" s="9" t="s">
        <v>74</v>
      </c>
      <c r="C31" s="10">
        <v>1</v>
      </c>
      <c r="D31" s="10">
        <v>1440</v>
      </c>
      <c r="E31" s="11" t="b">
        <v>0</v>
      </c>
      <c r="F31" s="11" t="b">
        <v>0</v>
      </c>
      <c r="G31" s="15">
        <v>3</v>
      </c>
      <c r="H31" s="15">
        <v>6</v>
      </c>
      <c r="I31" s="15">
        <v>3</v>
      </c>
      <c r="J31" s="15">
        <v>5</v>
      </c>
      <c r="K31" s="12">
        <v>5</v>
      </c>
      <c r="L31" s="295">
        <v>42901.302083333336</v>
      </c>
      <c r="M31" s="295">
        <v>42901.791666666664</v>
      </c>
      <c r="N31" s="11"/>
      <c r="O31" s="202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40"/>
      <c r="V31" s="40"/>
      <c r="W31" s="14">
        <v>0</v>
      </c>
      <c r="X31" s="52">
        <f t="shared" si="3"/>
        <v>0</v>
      </c>
      <c r="Y31" s="40">
        <v>0</v>
      </c>
      <c r="Z31" s="41">
        <v>0</v>
      </c>
      <c r="AA31" s="69"/>
    </row>
    <row r="32" spans="1:27" ht="15" x14ac:dyDescent="0.25">
      <c r="A32" s="8">
        <v>30</v>
      </c>
      <c r="B32" s="9" t="s">
        <v>74</v>
      </c>
      <c r="C32" s="10">
        <v>1</v>
      </c>
      <c r="D32" s="10">
        <v>1440</v>
      </c>
      <c r="E32" s="11" t="b">
        <v>0</v>
      </c>
      <c r="F32" s="11" t="b">
        <v>0</v>
      </c>
      <c r="G32" s="15">
        <v>3</v>
      </c>
      <c r="H32" s="15">
        <v>6</v>
      </c>
      <c r="I32" s="15">
        <v>3</v>
      </c>
      <c r="J32" s="15">
        <v>5</v>
      </c>
      <c r="K32" s="12">
        <v>5</v>
      </c>
      <c r="L32" s="295">
        <v>42902.302083333336</v>
      </c>
      <c r="M32" s="295">
        <v>42902.791666666664</v>
      </c>
      <c r="N32" s="11"/>
      <c r="O32" s="202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40"/>
      <c r="V32" s="40"/>
      <c r="W32" s="14">
        <v>0</v>
      </c>
      <c r="X32" s="52">
        <f t="shared" si="3"/>
        <v>0</v>
      </c>
      <c r="Y32" s="40">
        <v>0</v>
      </c>
      <c r="Z32" s="41">
        <v>0</v>
      </c>
      <c r="AA32" s="69"/>
    </row>
    <row r="33" spans="1:27" ht="15.75" thickBot="1" x14ac:dyDescent="0.3">
      <c r="A33" s="34"/>
      <c r="B33" s="35"/>
      <c r="C33" s="36"/>
      <c r="D33" s="36"/>
      <c r="E33" s="35"/>
      <c r="F33" s="35"/>
      <c r="G33" s="37"/>
      <c r="H33" s="37"/>
      <c r="I33" s="37"/>
      <c r="J33" s="37"/>
      <c r="K33" s="37"/>
      <c r="L33" s="38"/>
      <c r="M33" s="38"/>
      <c r="N33" s="35"/>
      <c r="O33" s="203"/>
      <c r="P33" s="39"/>
      <c r="Q33" s="39"/>
      <c r="R33" s="39"/>
      <c r="S33" s="39"/>
      <c r="T33" s="39"/>
      <c r="U33" s="42"/>
      <c r="V33" s="43"/>
      <c r="W33" s="50"/>
      <c r="X33" s="53"/>
      <c r="Y33" s="44">
        <f>SUM(Y26:Y32)</f>
        <v>-10.7</v>
      </c>
      <c r="Z33" s="45">
        <f>SUM(Z26:Z32)</f>
        <v>-0.77</v>
      </c>
      <c r="AA33" s="69"/>
    </row>
    <row r="34" spans="1:27" ht="15" x14ac:dyDescent="0.25">
      <c r="A34" s="24">
        <v>40</v>
      </c>
      <c r="B34" s="25" t="s">
        <v>16</v>
      </c>
      <c r="C34" s="26">
        <v>1</v>
      </c>
      <c r="D34" s="26">
        <v>1440</v>
      </c>
      <c r="E34" s="27" t="b">
        <v>0</v>
      </c>
      <c r="F34" s="27" t="s">
        <v>17</v>
      </c>
      <c r="G34" s="15">
        <v>3</v>
      </c>
      <c r="H34" s="15">
        <v>6</v>
      </c>
      <c r="I34" s="15">
        <v>3</v>
      </c>
      <c r="J34" s="15">
        <v>5</v>
      </c>
      <c r="K34" s="28">
        <v>2</v>
      </c>
      <c r="L34" s="296">
        <v>42894.375</v>
      </c>
      <c r="M34" s="296">
        <v>42894.826388888891</v>
      </c>
      <c r="N34" s="27"/>
      <c r="O34" s="255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40">
        <v>105.5</v>
      </c>
      <c r="V34" s="40">
        <v>-367</v>
      </c>
      <c r="W34" s="14">
        <v>12</v>
      </c>
      <c r="X34" s="52">
        <f t="shared" ref="X34:X40" si="4">W34/$X$1</f>
        <v>0.12</v>
      </c>
      <c r="Y34" s="40">
        <v>-69.8</v>
      </c>
      <c r="Z34" s="41">
        <v>-4.8</v>
      </c>
      <c r="AA34" s="69"/>
    </row>
    <row r="35" spans="1:27" ht="15" x14ac:dyDescent="0.25">
      <c r="A35" s="24">
        <v>40</v>
      </c>
      <c r="B35" s="25" t="s">
        <v>16</v>
      </c>
      <c r="C35" s="26">
        <v>1</v>
      </c>
      <c r="D35" s="26">
        <v>1440</v>
      </c>
      <c r="E35" s="27" t="b">
        <v>0</v>
      </c>
      <c r="F35" s="27" t="s">
        <v>17</v>
      </c>
      <c r="G35" s="15">
        <v>3</v>
      </c>
      <c r="H35" s="15">
        <v>6</v>
      </c>
      <c r="I35" s="15">
        <v>3</v>
      </c>
      <c r="J35" s="15">
        <v>5</v>
      </c>
      <c r="K35" s="28">
        <v>2</v>
      </c>
      <c r="L35" s="296">
        <v>42895.375</v>
      </c>
      <c r="M35" s="296">
        <v>42895.826388888891</v>
      </c>
      <c r="N35" s="27"/>
      <c r="O35" s="255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40">
        <v>253</v>
      </c>
      <c r="V35" s="40">
        <v>-390.9</v>
      </c>
      <c r="W35" s="14">
        <v>10</v>
      </c>
      <c r="X35" s="52">
        <f t="shared" si="4"/>
        <v>0.1</v>
      </c>
      <c r="Y35" s="40">
        <v>123.5</v>
      </c>
      <c r="Z35" s="41">
        <v>10.47</v>
      </c>
      <c r="AA35" s="69"/>
    </row>
    <row r="36" spans="1:27" ht="15" x14ac:dyDescent="0.25">
      <c r="A36" s="24">
        <v>40</v>
      </c>
      <c r="B36" s="25" t="s">
        <v>16</v>
      </c>
      <c r="C36" s="26">
        <v>1</v>
      </c>
      <c r="D36" s="26">
        <v>1440</v>
      </c>
      <c r="E36" s="27" t="b">
        <v>0</v>
      </c>
      <c r="F36" s="27" t="s">
        <v>17</v>
      </c>
      <c r="G36" s="15">
        <v>3</v>
      </c>
      <c r="H36" s="15">
        <v>6</v>
      </c>
      <c r="I36" s="15">
        <v>3</v>
      </c>
      <c r="J36" s="15">
        <v>5</v>
      </c>
      <c r="K36" s="28">
        <v>2</v>
      </c>
      <c r="L36" s="296">
        <v>42898.375</v>
      </c>
      <c r="M36" s="296">
        <v>42898.826388888891</v>
      </c>
      <c r="N36" s="27"/>
      <c r="O36" s="255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63" t="s">
        <v>70</v>
      </c>
      <c r="V36" s="63" t="s">
        <v>70</v>
      </c>
      <c r="W36" s="14">
        <v>1</v>
      </c>
      <c r="X36" s="52">
        <f t="shared" si="4"/>
        <v>0.01</v>
      </c>
      <c r="Y36" s="40">
        <v>-58</v>
      </c>
      <c r="Z36" s="41">
        <v>-5.28</v>
      </c>
      <c r="AA36" s="69"/>
    </row>
    <row r="37" spans="1:27" ht="15" x14ac:dyDescent="0.25">
      <c r="A37" s="24">
        <v>40</v>
      </c>
      <c r="B37" s="25" t="s">
        <v>75</v>
      </c>
      <c r="C37" s="26">
        <v>1</v>
      </c>
      <c r="D37" s="26">
        <v>1440</v>
      </c>
      <c r="E37" s="27" t="b">
        <v>0</v>
      </c>
      <c r="F37" s="27" t="s">
        <v>17</v>
      </c>
      <c r="G37" s="15">
        <v>3</v>
      </c>
      <c r="H37" s="15">
        <v>6</v>
      </c>
      <c r="I37" s="15">
        <v>3</v>
      </c>
      <c r="J37" s="15">
        <v>5</v>
      </c>
      <c r="K37" s="28">
        <v>2</v>
      </c>
      <c r="L37" s="296">
        <v>42899.375</v>
      </c>
      <c r="M37" s="296">
        <v>42899.791666666664</v>
      </c>
      <c r="N37" s="27"/>
      <c r="O37" s="255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40">
        <v>91.8</v>
      </c>
      <c r="V37" s="40">
        <v>-295.10000000000002</v>
      </c>
      <c r="W37" s="14">
        <v>12</v>
      </c>
      <c r="X37" s="52">
        <f t="shared" si="4"/>
        <v>0.12</v>
      </c>
      <c r="Y37" s="40">
        <v>-87.4</v>
      </c>
      <c r="Z37" s="41">
        <v>-6.62</v>
      </c>
      <c r="AA37" s="69"/>
    </row>
    <row r="38" spans="1:27" ht="15" x14ac:dyDescent="0.25">
      <c r="A38" s="24">
        <v>40</v>
      </c>
      <c r="B38" s="25" t="s">
        <v>75</v>
      </c>
      <c r="C38" s="26">
        <v>1</v>
      </c>
      <c r="D38" s="26">
        <v>1440</v>
      </c>
      <c r="E38" s="27" t="b">
        <v>0</v>
      </c>
      <c r="F38" s="27" t="s">
        <v>17</v>
      </c>
      <c r="G38" s="15">
        <v>3</v>
      </c>
      <c r="H38" s="15">
        <v>6</v>
      </c>
      <c r="I38" s="15">
        <v>3</v>
      </c>
      <c r="J38" s="15">
        <v>5</v>
      </c>
      <c r="K38" s="28">
        <v>2</v>
      </c>
      <c r="L38" s="296">
        <v>42900.375</v>
      </c>
      <c r="M38" s="296">
        <v>42900.791666666664</v>
      </c>
      <c r="N38" s="27"/>
      <c r="O38" s="255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40">
        <v>114.2</v>
      </c>
      <c r="V38" s="40">
        <v>-206.9</v>
      </c>
      <c r="W38" s="14">
        <v>6</v>
      </c>
      <c r="X38" s="52">
        <f t="shared" si="4"/>
        <v>0.06</v>
      </c>
      <c r="Y38" s="40">
        <v>-67.7</v>
      </c>
      <c r="Z38" s="41">
        <v>-7.36</v>
      </c>
      <c r="AA38" s="69"/>
    </row>
    <row r="39" spans="1:27" ht="15" x14ac:dyDescent="0.25">
      <c r="A39" s="24">
        <v>40</v>
      </c>
      <c r="B39" s="25" t="s">
        <v>75</v>
      </c>
      <c r="C39" s="26">
        <v>1</v>
      </c>
      <c r="D39" s="26">
        <v>1440</v>
      </c>
      <c r="E39" s="27" t="b">
        <v>0</v>
      </c>
      <c r="F39" s="27" t="s">
        <v>17</v>
      </c>
      <c r="G39" s="15">
        <v>3</v>
      </c>
      <c r="H39" s="15">
        <v>6</v>
      </c>
      <c r="I39" s="15">
        <v>3</v>
      </c>
      <c r="J39" s="15">
        <v>5</v>
      </c>
      <c r="K39" s="28">
        <v>2</v>
      </c>
      <c r="L39" s="296">
        <v>42901.302083333336</v>
      </c>
      <c r="M39" s="296">
        <v>42901.791666666664</v>
      </c>
      <c r="N39" s="27"/>
      <c r="O39" s="255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63" t="s">
        <v>70</v>
      </c>
      <c r="V39" s="63" t="s">
        <v>70</v>
      </c>
      <c r="W39" s="14">
        <v>12</v>
      </c>
      <c r="X39" s="52">
        <f t="shared" si="4"/>
        <v>0.12</v>
      </c>
      <c r="Y39" s="40">
        <v>-672.1</v>
      </c>
      <c r="Z39" s="41">
        <v>-58.18</v>
      </c>
      <c r="AA39" s="69"/>
    </row>
    <row r="40" spans="1:27" ht="15" x14ac:dyDescent="0.25">
      <c r="A40" s="24">
        <v>40</v>
      </c>
      <c r="B40" s="25" t="s">
        <v>75</v>
      </c>
      <c r="C40" s="26">
        <v>1</v>
      </c>
      <c r="D40" s="26">
        <v>1440</v>
      </c>
      <c r="E40" s="27" t="b">
        <v>0</v>
      </c>
      <c r="F40" s="27" t="s">
        <v>17</v>
      </c>
      <c r="G40" s="15">
        <v>3</v>
      </c>
      <c r="H40" s="15">
        <v>6</v>
      </c>
      <c r="I40" s="15">
        <v>3</v>
      </c>
      <c r="J40" s="15">
        <v>5</v>
      </c>
      <c r="K40" s="28">
        <v>2</v>
      </c>
      <c r="L40" s="296">
        <v>42902.302083333336</v>
      </c>
      <c r="M40" s="296">
        <v>42902.791666666664</v>
      </c>
      <c r="N40" s="27"/>
      <c r="O40" s="255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63" t="s">
        <v>70</v>
      </c>
      <c r="V40" s="63" t="s">
        <v>70</v>
      </c>
      <c r="W40" s="14">
        <v>12</v>
      </c>
      <c r="X40" s="52">
        <f t="shared" si="4"/>
        <v>0.12</v>
      </c>
      <c r="Y40" s="40">
        <v>-361.8</v>
      </c>
      <c r="Z40" s="41">
        <v>-37.770000000000003</v>
      </c>
      <c r="AA40" s="69"/>
    </row>
    <row r="41" spans="1:27" ht="15.75" thickBot="1" x14ac:dyDescent="0.3">
      <c r="A41" s="34"/>
      <c r="B41" s="35"/>
      <c r="C41" s="36"/>
      <c r="D41" s="36"/>
      <c r="E41" s="35"/>
      <c r="F41" s="35"/>
      <c r="G41" s="37"/>
      <c r="H41" s="37"/>
      <c r="I41" s="37"/>
      <c r="J41" s="37"/>
      <c r="K41" s="37"/>
      <c r="L41" s="38"/>
      <c r="M41" s="38"/>
      <c r="N41" s="35"/>
      <c r="O41" s="203"/>
      <c r="P41" s="39"/>
      <c r="Q41" s="39"/>
      <c r="R41" s="39"/>
      <c r="S41" s="39"/>
      <c r="T41" s="39"/>
      <c r="U41" s="42"/>
      <c r="V41" s="43"/>
      <c r="W41" s="50"/>
      <c r="X41" s="53"/>
      <c r="Y41" s="44">
        <f>SUM(Y34:Y40)</f>
        <v>-1193.3</v>
      </c>
      <c r="Z41" s="45">
        <f>SUM(Z34:Z40)</f>
        <v>-109.53999999999999</v>
      </c>
      <c r="AA41" s="69"/>
    </row>
    <row r="42" spans="1:27" ht="15" x14ac:dyDescent="0.25">
      <c r="A42" s="24">
        <v>50</v>
      </c>
      <c r="B42" s="25" t="s">
        <v>20</v>
      </c>
      <c r="C42" s="26">
        <v>1</v>
      </c>
      <c r="D42" s="26">
        <v>1440</v>
      </c>
      <c r="E42" s="27" t="b">
        <v>0</v>
      </c>
      <c r="F42" s="27" t="s">
        <v>17</v>
      </c>
      <c r="G42" s="15">
        <v>3</v>
      </c>
      <c r="H42" s="15">
        <v>6</v>
      </c>
      <c r="I42" s="15">
        <v>3</v>
      </c>
      <c r="J42" s="15">
        <v>5</v>
      </c>
      <c r="K42" s="28">
        <v>3</v>
      </c>
      <c r="L42" s="296">
        <v>42894.375</v>
      </c>
      <c r="M42" s="296">
        <v>42894.826388888891</v>
      </c>
      <c r="N42" s="27"/>
      <c r="O42" s="255">
        <v>0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40">
        <v>67.2</v>
      </c>
      <c r="V42" s="40">
        <v>-182.9</v>
      </c>
      <c r="W42" s="14">
        <v>6</v>
      </c>
      <c r="X42" s="52">
        <f t="shared" ref="X42:X48" si="5">W42/$X$1</f>
        <v>0.06</v>
      </c>
      <c r="Y42" s="40">
        <v>-13.6</v>
      </c>
      <c r="Z42" s="41">
        <v>-0.94</v>
      </c>
      <c r="AA42" s="69"/>
    </row>
    <row r="43" spans="1:27" ht="15" x14ac:dyDescent="0.25">
      <c r="A43" s="24">
        <v>50</v>
      </c>
      <c r="B43" s="25" t="s">
        <v>20</v>
      </c>
      <c r="C43" s="26">
        <v>1</v>
      </c>
      <c r="D43" s="26">
        <v>1440</v>
      </c>
      <c r="E43" s="27" t="b">
        <v>0</v>
      </c>
      <c r="F43" s="27" t="s">
        <v>17</v>
      </c>
      <c r="G43" s="15">
        <v>3</v>
      </c>
      <c r="H43" s="15">
        <v>6</v>
      </c>
      <c r="I43" s="15">
        <v>3</v>
      </c>
      <c r="J43" s="15">
        <v>5</v>
      </c>
      <c r="K43" s="28">
        <v>3</v>
      </c>
      <c r="L43" s="296">
        <v>42895.375</v>
      </c>
      <c r="M43" s="296">
        <v>42895.826388888891</v>
      </c>
      <c r="N43" s="27"/>
      <c r="O43" s="255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63" t="s">
        <v>70</v>
      </c>
      <c r="V43" s="63" t="s">
        <v>70</v>
      </c>
      <c r="W43" s="14">
        <v>4</v>
      </c>
      <c r="X43" s="52">
        <f t="shared" si="5"/>
        <v>0.04</v>
      </c>
      <c r="Y43" s="40">
        <v>34.200000000000003</v>
      </c>
      <c r="Z43" s="41">
        <v>2.4900000000000002</v>
      </c>
      <c r="AA43" s="69"/>
    </row>
    <row r="44" spans="1:27" ht="15" x14ac:dyDescent="0.25">
      <c r="A44" s="24">
        <v>50</v>
      </c>
      <c r="B44" s="25" t="s">
        <v>20</v>
      </c>
      <c r="C44" s="26">
        <v>1</v>
      </c>
      <c r="D44" s="26">
        <v>1440</v>
      </c>
      <c r="E44" s="27" t="b">
        <v>0</v>
      </c>
      <c r="F44" s="27" t="s">
        <v>17</v>
      </c>
      <c r="G44" s="15">
        <v>3</v>
      </c>
      <c r="H44" s="15">
        <v>6</v>
      </c>
      <c r="I44" s="15">
        <v>3</v>
      </c>
      <c r="J44" s="15">
        <v>5</v>
      </c>
      <c r="K44" s="28">
        <v>3</v>
      </c>
      <c r="L44" s="296">
        <v>42898.375</v>
      </c>
      <c r="M44" s="296">
        <v>42898.826388888891</v>
      </c>
      <c r="N44" s="27"/>
      <c r="O44" s="255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63" t="s">
        <v>70</v>
      </c>
      <c r="V44" s="63" t="s">
        <v>70</v>
      </c>
      <c r="W44" s="14">
        <v>1</v>
      </c>
      <c r="X44" s="52">
        <f t="shared" si="5"/>
        <v>0.01</v>
      </c>
      <c r="Y44" s="40">
        <v>-58</v>
      </c>
      <c r="Z44" s="41">
        <v>-5.28</v>
      </c>
      <c r="AA44" s="69"/>
    </row>
    <row r="45" spans="1:27" ht="15" x14ac:dyDescent="0.25">
      <c r="A45" s="24">
        <v>50</v>
      </c>
      <c r="B45" s="25" t="s">
        <v>76</v>
      </c>
      <c r="C45" s="26">
        <v>1</v>
      </c>
      <c r="D45" s="26">
        <v>1440</v>
      </c>
      <c r="E45" s="27" t="b">
        <v>0</v>
      </c>
      <c r="F45" s="27" t="s">
        <v>17</v>
      </c>
      <c r="G45" s="15">
        <v>3</v>
      </c>
      <c r="H45" s="15">
        <v>6</v>
      </c>
      <c r="I45" s="15">
        <v>3</v>
      </c>
      <c r="J45" s="15">
        <v>5</v>
      </c>
      <c r="K45" s="28">
        <v>3</v>
      </c>
      <c r="L45" s="296">
        <v>42899.375</v>
      </c>
      <c r="M45" s="296">
        <v>42899.791666666664</v>
      </c>
      <c r="N45" s="27"/>
      <c r="O45" s="255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40">
        <v>17.3</v>
      </c>
      <c r="V45" s="40">
        <v>-77.900000000000006</v>
      </c>
      <c r="W45" s="14">
        <v>1</v>
      </c>
      <c r="X45" s="52">
        <f t="shared" si="5"/>
        <v>0.01</v>
      </c>
      <c r="Y45" s="40">
        <v>-35.9</v>
      </c>
      <c r="Z45" s="41">
        <v>-2.71</v>
      </c>
      <c r="AA45" s="69"/>
    </row>
    <row r="46" spans="1:27" ht="15" x14ac:dyDescent="0.25">
      <c r="A46" s="24">
        <v>50</v>
      </c>
      <c r="B46" s="25" t="s">
        <v>76</v>
      </c>
      <c r="C46" s="26">
        <v>1</v>
      </c>
      <c r="D46" s="26">
        <v>1440</v>
      </c>
      <c r="E46" s="27" t="b">
        <v>0</v>
      </c>
      <c r="F46" s="27" t="s">
        <v>17</v>
      </c>
      <c r="G46" s="15">
        <v>3</v>
      </c>
      <c r="H46" s="15">
        <v>6</v>
      </c>
      <c r="I46" s="15">
        <v>3</v>
      </c>
      <c r="J46" s="15">
        <v>5</v>
      </c>
      <c r="K46" s="28">
        <v>3</v>
      </c>
      <c r="L46" s="296">
        <v>42900.375</v>
      </c>
      <c r="M46" s="296">
        <v>42900.791666666664</v>
      </c>
      <c r="N46" s="27"/>
      <c r="O46" s="255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40">
        <v>48.2</v>
      </c>
      <c r="V46" s="40">
        <v>-192.5</v>
      </c>
      <c r="W46" s="14">
        <v>3</v>
      </c>
      <c r="X46" s="52">
        <f t="shared" si="5"/>
        <v>0.03</v>
      </c>
      <c r="Y46" s="40">
        <v>-45.2</v>
      </c>
      <c r="Z46" s="41">
        <v>-4.6399999999999997</v>
      </c>
      <c r="AA46" s="69"/>
    </row>
    <row r="47" spans="1:27" ht="15" x14ac:dyDescent="0.25">
      <c r="A47" s="24">
        <v>50</v>
      </c>
      <c r="B47" s="25" t="s">
        <v>76</v>
      </c>
      <c r="C47" s="26">
        <v>1</v>
      </c>
      <c r="D47" s="26">
        <v>1440</v>
      </c>
      <c r="E47" s="27" t="b">
        <v>0</v>
      </c>
      <c r="F47" s="27" t="s">
        <v>17</v>
      </c>
      <c r="G47" s="15">
        <v>3</v>
      </c>
      <c r="H47" s="15">
        <v>6</v>
      </c>
      <c r="I47" s="15">
        <v>3</v>
      </c>
      <c r="J47" s="15">
        <v>5</v>
      </c>
      <c r="K47" s="28">
        <v>3</v>
      </c>
      <c r="L47" s="296">
        <v>42901.302083333336</v>
      </c>
      <c r="M47" s="296">
        <v>42901.791666666664</v>
      </c>
      <c r="N47" s="27"/>
      <c r="O47" s="255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63" t="s">
        <v>70</v>
      </c>
      <c r="V47" s="63" t="s">
        <v>70</v>
      </c>
      <c r="W47" s="14">
        <v>9</v>
      </c>
      <c r="X47" s="52">
        <f t="shared" si="5"/>
        <v>0.09</v>
      </c>
      <c r="Y47" s="40">
        <v>-583.20000000000005</v>
      </c>
      <c r="Z47" s="41">
        <v>-49.67</v>
      </c>
      <c r="AA47" s="69"/>
    </row>
    <row r="48" spans="1:27" ht="15" x14ac:dyDescent="0.25">
      <c r="A48" s="24">
        <v>50</v>
      </c>
      <c r="B48" s="25" t="s">
        <v>76</v>
      </c>
      <c r="C48" s="26">
        <v>1</v>
      </c>
      <c r="D48" s="26">
        <v>1440</v>
      </c>
      <c r="E48" s="27" t="b">
        <v>0</v>
      </c>
      <c r="F48" s="27" t="s">
        <v>17</v>
      </c>
      <c r="G48" s="15">
        <v>3</v>
      </c>
      <c r="H48" s="15">
        <v>6</v>
      </c>
      <c r="I48" s="15">
        <v>3</v>
      </c>
      <c r="J48" s="15">
        <v>5</v>
      </c>
      <c r="K48" s="28">
        <v>3</v>
      </c>
      <c r="L48" s="296">
        <v>42902.302083333336</v>
      </c>
      <c r="M48" s="296">
        <v>42902.791666666664</v>
      </c>
      <c r="N48" s="27"/>
      <c r="O48" s="255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63" t="s">
        <v>70</v>
      </c>
      <c r="V48" s="63" t="s">
        <v>70</v>
      </c>
      <c r="W48" s="14">
        <v>8</v>
      </c>
      <c r="X48" s="52">
        <f t="shared" si="5"/>
        <v>0.08</v>
      </c>
      <c r="Y48" s="40">
        <v>-230.2</v>
      </c>
      <c r="Z48" s="41">
        <v>-20.170000000000002</v>
      </c>
      <c r="AA48" s="69"/>
    </row>
    <row r="49" spans="1:27" ht="15.75" thickBot="1" x14ac:dyDescent="0.3">
      <c r="A49" s="34"/>
      <c r="B49" s="35"/>
      <c r="C49" s="36"/>
      <c r="D49" s="36"/>
      <c r="E49" s="35"/>
      <c r="F49" s="35"/>
      <c r="G49" s="37"/>
      <c r="H49" s="37"/>
      <c r="I49" s="37"/>
      <c r="J49" s="37"/>
      <c r="K49" s="37"/>
      <c r="L49" s="38"/>
      <c r="M49" s="38"/>
      <c r="N49" s="35"/>
      <c r="O49" s="203"/>
      <c r="P49" s="39"/>
      <c r="Q49" s="39"/>
      <c r="R49" s="39"/>
      <c r="S49" s="39"/>
      <c r="T49" s="39"/>
      <c r="U49" s="42"/>
      <c r="V49" s="43"/>
      <c r="W49" s="50"/>
      <c r="X49" s="53"/>
      <c r="Y49" s="44">
        <f>SUM(Y42:Y48)</f>
        <v>-931.90000000000009</v>
      </c>
      <c r="Z49" s="45">
        <f>SUM(Z42:Z48)</f>
        <v>-80.92</v>
      </c>
      <c r="AA49" s="69"/>
    </row>
    <row r="50" spans="1:27" ht="15" x14ac:dyDescent="0.25">
      <c r="A50" s="24">
        <v>60</v>
      </c>
      <c r="B50" s="25" t="s">
        <v>23</v>
      </c>
      <c r="C50" s="26">
        <v>1</v>
      </c>
      <c r="D50" s="26">
        <v>1440</v>
      </c>
      <c r="E50" s="27" t="b">
        <v>0</v>
      </c>
      <c r="F50" s="27" t="s">
        <v>17</v>
      </c>
      <c r="G50" s="15">
        <v>3</v>
      </c>
      <c r="H50" s="15">
        <v>6</v>
      </c>
      <c r="I50" s="15">
        <v>3</v>
      </c>
      <c r="J50" s="15">
        <v>5</v>
      </c>
      <c r="K50" s="28">
        <v>4</v>
      </c>
      <c r="L50" s="296">
        <v>42894.375</v>
      </c>
      <c r="M50" s="296">
        <v>42894.826388888891</v>
      </c>
      <c r="N50" s="27"/>
      <c r="O50" s="255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40">
        <v>42</v>
      </c>
      <c r="V50" s="40">
        <v>-64.599999999999994</v>
      </c>
      <c r="W50" s="14">
        <v>2</v>
      </c>
      <c r="X50" s="52">
        <f t="shared" ref="X50:X56" si="6">W50/$X$1</f>
        <v>0.02</v>
      </c>
      <c r="Y50" s="40">
        <v>-4.9000000000000004</v>
      </c>
      <c r="Z50" s="41">
        <v>-0.44</v>
      </c>
      <c r="AA50" s="69"/>
    </row>
    <row r="51" spans="1:27" ht="15" x14ac:dyDescent="0.25">
      <c r="A51" s="24">
        <v>60</v>
      </c>
      <c r="B51" s="25" t="s">
        <v>23</v>
      </c>
      <c r="C51" s="26">
        <v>1</v>
      </c>
      <c r="D51" s="26">
        <v>1440</v>
      </c>
      <c r="E51" s="27" t="b">
        <v>0</v>
      </c>
      <c r="F51" s="27" t="s">
        <v>17</v>
      </c>
      <c r="G51" s="15">
        <v>3</v>
      </c>
      <c r="H51" s="15">
        <v>6</v>
      </c>
      <c r="I51" s="15">
        <v>3</v>
      </c>
      <c r="J51" s="15">
        <v>5</v>
      </c>
      <c r="K51" s="28">
        <v>4</v>
      </c>
      <c r="L51" s="296">
        <v>42895.375</v>
      </c>
      <c r="M51" s="296">
        <v>42895.826388888891</v>
      </c>
      <c r="N51" s="27"/>
      <c r="O51" s="255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63" t="s">
        <v>70</v>
      </c>
      <c r="V51" s="63" t="s">
        <v>70</v>
      </c>
      <c r="W51" s="14">
        <v>2</v>
      </c>
      <c r="X51" s="52">
        <f t="shared" si="6"/>
        <v>0.02</v>
      </c>
      <c r="Y51" s="40">
        <v>53.2</v>
      </c>
      <c r="Z51" s="41">
        <v>4.08</v>
      </c>
      <c r="AA51" s="69"/>
    </row>
    <row r="52" spans="1:27" ht="15" x14ac:dyDescent="0.25">
      <c r="A52" s="24">
        <v>60</v>
      </c>
      <c r="B52" s="25" t="s">
        <v>23</v>
      </c>
      <c r="C52" s="26">
        <v>1</v>
      </c>
      <c r="D52" s="26">
        <v>1440</v>
      </c>
      <c r="E52" s="27" t="b">
        <v>0</v>
      </c>
      <c r="F52" s="27" t="s">
        <v>17</v>
      </c>
      <c r="G52" s="15">
        <v>3</v>
      </c>
      <c r="H52" s="15">
        <v>6</v>
      </c>
      <c r="I52" s="15">
        <v>3</v>
      </c>
      <c r="J52" s="15">
        <v>5</v>
      </c>
      <c r="K52" s="28">
        <v>4</v>
      </c>
      <c r="L52" s="296">
        <v>42898.375</v>
      </c>
      <c r="M52" s="296">
        <v>42898.826388888891</v>
      </c>
      <c r="N52" s="27"/>
      <c r="O52" s="255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40"/>
      <c r="V52" s="40"/>
      <c r="W52" s="14">
        <v>0</v>
      </c>
      <c r="X52" s="52">
        <f t="shared" si="6"/>
        <v>0</v>
      </c>
      <c r="Y52" s="40">
        <v>0</v>
      </c>
      <c r="Z52" s="41">
        <v>0</v>
      </c>
      <c r="AA52" s="69"/>
    </row>
    <row r="53" spans="1:27" ht="15" x14ac:dyDescent="0.25">
      <c r="A53" s="24">
        <v>60</v>
      </c>
      <c r="B53" s="25" t="s">
        <v>77</v>
      </c>
      <c r="C53" s="26">
        <v>1</v>
      </c>
      <c r="D53" s="26">
        <v>1440</v>
      </c>
      <c r="E53" s="27" t="b">
        <v>0</v>
      </c>
      <c r="F53" s="27" t="s">
        <v>17</v>
      </c>
      <c r="G53" s="15">
        <v>3</v>
      </c>
      <c r="H53" s="15">
        <v>6</v>
      </c>
      <c r="I53" s="15">
        <v>3</v>
      </c>
      <c r="J53" s="15">
        <v>5</v>
      </c>
      <c r="K53" s="28">
        <v>4</v>
      </c>
      <c r="L53" s="296">
        <v>42899.375</v>
      </c>
      <c r="M53" s="296">
        <v>42899.791666666664</v>
      </c>
      <c r="N53" s="27"/>
      <c r="O53" s="255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40">
        <v>16.899999999999999</v>
      </c>
      <c r="V53" s="40">
        <v>-78.3</v>
      </c>
      <c r="W53" s="14">
        <v>1</v>
      </c>
      <c r="X53" s="52">
        <f t="shared" si="6"/>
        <v>0.01</v>
      </c>
      <c r="Y53" s="40">
        <v>-36</v>
      </c>
      <c r="Z53" s="41">
        <v>-2.72</v>
      </c>
      <c r="AA53" s="69"/>
    </row>
    <row r="54" spans="1:27" ht="15" x14ac:dyDescent="0.25">
      <c r="A54" s="24">
        <v>60</v>
      </c>
      <c r="B54" s="25" t="s">
        <v>77</v>
      </c>
      <c r="C54" s="26">
        <v>1</v>
      </c>
      <c r="D54" s="26">
        <v>1440</v>
      </c>
      <c r="E54" s="27" t="b">
        <v>0</v>
      </c>
      <c r="F54" s="27" t="s">
        <v>17</v>
      </c>
      <c r="G54" s="15">
        <v>3</v>
      </c>
      <c r="H54" s="15">
        <v>6</v>
      </c>
      <c r="I54" s="15">
        <v>3</v>
      </c>
      <c r="J54" s="15">
        <v>5</v>
      </c>
      <c r="K54" s="28">
        <v>4</v>
      </c>
      <c r="L54" s="296">
        <v>42900.375</v>
      </c>
      <c r="M54" s="296">
        <v>42900.791666666664</v>
      </c>
      <c r="N54" s="27"/>
      <c r="O54" s="255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40">
        <v>48.2</v>
      </c>
      <c r="V54" s="40">
        <v>-192.5</v>
      </c>
      <c r="W54" s="14">
        <v>3</v>
      </c>
      <c r="X54" s="52">
        <f t="shared" si="6"/>
        <v>0.03</v>
      </c>
      <c r="Y54" s="40">
        <v>-43.5</v>
      </c>
      <c r="Z54" s="41">
        <v>-4.51</v>
      </c>
      <c r="AA54" s="69"/>
    </row>
    <row r="55" spans="1:27" ht="15" x14ac:dyDescent="0.25">
      <c r="A55" s="24">
        <v>60</v>
      </c>
      <c r="B55" s="25" t="s">
        <v>77</v>
      </c>
      <c r="C55" s="26">
        <v>1</v>
      </c>
      <c r="D55" s="26">
        <v>1440</v>
      </c>
      <c r="E55" s="27" t="b">
        <v>0</v>
      </c>
      <c r="F55" s="27" t="s">
        <v>17</v>
      </c>
      <c r="G55" s="15">
        <v>3</v>
      </c>
      <c r="H55" s="15">
        <v>6</v>
      </c>
      <c r="I55" s="15">
        <v>3</v>
      </c>
      <c r="J55" s="15">
        <v>5</v>
      </c>
      <c r="K55" s="28">
        <v>4</v>
      </c>
      <c r="L55" s="296">
        <v>42901.302083333336</v>
      </c>
      <c r="M55" s="296">
        <v>42901.791666666664</v>
      </c>
      <c r="N55" s="27"/>
      <c r="O55" s="255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63" t="s">
        <v>70</v>
      </c>
      <c r="V55" s="63" t="s">
        <v>70</v>
      </c>
      <c r="W55" s="14">
        <v>6</v>
      </c>
      <c r="X55" s="52">
        <f t="shared" si="6"/>
        <v>0.06</v>
      </c>
      <c r="Y55" s="40">
        <v>-478.9</v>
      </c>
      <c r="Z55" s="41">
        <v>-40.270000000000003</v>
      </c>
      <c r="AA55" s="69"/>
    </row>
    <row r="56" spans="1:27" ht="15" x14ac:dyDescent="0.25">
      <c r="A56" s="24">
        <v>60</v>
      </c>
      <c r="B56" s="25" t="s">
        <v>77</v>
      </c>
      <c r="C56" s="26">
        <v>1</v>
      </c>
      <c r="D56" s="26">
        <v>1440</v>
      </c>
      <c r="E56" s="27" t="b">
        <v>0</v>
      </c>
      <c r="F56" s="27" t="s">
        <v>17</v>
      </c>
      <c r="G56" s="15">
        <v>3</v>
      </c>
      <c r="H56" s="15">
        <v>6</v>
      </c>
      <c r="I56" s="15">
        <v>3</v>
      </c>
      <c r="J56" s="15">
        <v>5</v>
      </c>
      <c r="K56" s="28">
        <v>4</v>
      </c>
      <c r="L56" s="296">
        <v>42902.302083333336</v>
      </c>
      <c r="M56" s="296">
        <v>42902.791666666664</v>
      </c>
      <c r="N56" s="27"/>
      <c r="O56" s="255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63" t="s">
        <v>70</v>
      </c>
      <c r="V56" s="63" t="s">
        <v>70</v>
      </c>
      <c r="W56" s="14">
        <v>8</v>
      </c>
      <c r="X56" s="52">
        <f t="shared" si="6"/>
        <v>0.08</v>
      </c>
      <c r="Y56" s="40">
        <v>-229.9</v>
      </c>
      <c r="Z56" s="41">
        <v>-20.14</v>
      </c>
      <c r="AA56" s="69"/>
    </row>
    <row r="57" spans="1:27" ht="15.75" thickBot="1" x14ac:dyDescent="0.3">
      <c r="A57" s="34"/>
      <c r="B57" s="35"/>
      <c r="C57" s="36"/>
      <c r="D57" s="36"/>
      <c r="E57" s="35"/>
      <c r="F57" s="35"/>
      <c r="G57" s="37"/>
      <c r="H57" s="37"/>
      <c r="I57" s="37"/>
      <c r="J57" s="37"/>
      <c r="K57" s="37"/>
      <c r="L57" s="38"/>
      <c r="M57" s="38"/>
      <c r="N57" s="35"/>
      <c r="O57" s="203"/>
      <c r="P57" s="39"/>
      <c r="Q57" s="39"/>
      <c r="R57" s="39"/>
      <c r="S57" s="39"/>
      <c r="T57" s="39"/>
      <c r="U57" s="42"/>
      <c r="V57" s="43"/>
      <c r="W57" s="50"/>
      <c r="X57" s="53"/>
      <c r="Y57" s="44">
        <f>SUM(Y50:Y56)</f>
        <v>-740</v>
      </c>
      <c r="Z57" s="45">
        <f>SUM(Z50:Z56)</f>
        <v>-64</v>
      </c>
      <c r="AA57" s="69"/>
    </row>
    <row r="58" spans="1:27" ht="15" x14ac:dyDescent="0.25">
      <c r="A58" s="24">
        <v>70</v>
      </c>
      <c r="B58" s="25" t="s">
        <v>26</v>
      </c>
      <c r="C58" s="26">
        <v>1</v>
      </c>
      <c r="D58" s="26">
        <v>1440</v>
      </c>
      <c r="E58" s="27" t="b">
        <v>0</v>
      </c>
      <c r="F58" s="27" t="s">
        <v>17</v>
      </c>
      <c r="G58" s="15">
        <v>3</v>
      </c>
      <c r="H58" s="15">
        <v>6</v>
      </c>
      <c r="I58" s="15">
        <v>3</v>
      </c>
      <c r="J58" s="15">
        <v>5</v>
      </c>
      <c r="K58" s="28">
        <v>5</v>
      </c>
      <c r="L58" s="296">
        <v>42894.375</v>
      </c>
      <c r="M58" s="296">
        <v>42894.826388888891</v>
      </c>
      <c r="N58" s="27"/>
      <c r="O58" s="255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40">
        <v>27.2</v>
      </c>
      <c r="V58" s="40">
        <v>-56.5</v>
      </c>
      <c r="W58" s="14">
        <v>1</v>
      </c>
      <c r="X58" s="52">
        <f t="shared" ref="X58:X64" si="7">W58/$X$1</f>
        <v>0.01</v>
      </c>
      <c r="Y58" s="40">
        <v>-6.9</v>
      </c>
      <c r="Z58" s="41">
        <v>-0.63</v>
      </c>
      <c r="AA58" s="69"/>
    </row>
    <row r="59" spans="1:27" ht="15" x14ac:dyDescent="0.25">
      <c r="A59" s="24">
        <v>70</v>
      </c>
      <c r="B59" s="25" t="s">
        <v>26</v>
      </c>
      <c r="C59" s="26">
        <v>1</v>
      </c>
      <c r="D59" s="26">
        <v>1440</v>
      </c>
      <c r="E59" s="27" t="b">
        <v>0</v>
      </c>
      <c r="F59" s="27" t="s">
        <v>17</v>
      </c>
      <c r="G59" s="15">
        <v>3</v>
      </c>
      <c r="H59" s="15">
        <v>6</v>
      </c>
      <c r="I59" s="15">
        <v>3</v>
      </c>
      <c r="J59" s="15">
        <v>5</v>
      </c>
      <c r="K59" s="28">
        <v>5</v>
      </c>
      <c r="L59" s="296">
        <v>42895.375</v>
      </c>
      <c r="M59" s="296">
        <v>42895.826388888891</v>
      </c>
      <c r="N59" s="27"/>
      <c r="O59" s="255">
        <v>0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63" t="s">
        <v>70</v>
      </c>
      <c r="V59" s="63" t="s">
        <v>70</v>
      </c>
      <c r="W59" s="14">
        <v>2</v>
      </c>
      <c r="X59" s="52">
        <f t="shared" si="7"/>
        <v>0.02</v>
      </c>
      <c r="Y59" s="40">
        <v>53.1</v>
      </c>
      <c r="Z59" s="41">
        <v>4.07</v>
      </c>
      <c r="AA59" s="69"/>
    </row>
    <row r="60" spans="1:27" ht="15" x14ac:dyDescent="0.25">
      <c r="A60" s="24">
        <v>70</v>
      </c>
      <c r="B60" s="25" t="s">
        <v>26</v>
      </c>
      <c r="C60" s="26">
        <v>1</v>
      </c>
      <c r="D60" s="26">
        <v>1440</v>
      </c>
      <c r="E60" s="27" t="b">
        <v>0</v>
      </c>
      <c r="F60" s="27" t="s">
        <v>17</v>
      </c>
      <c r="G60" s="15">
        <v>3</v>
      </c>
      <c r="H60" s="15">
        <v>6</v>
      </c>
      <c r="I60" s="15">
        <v>3</v>
      </c>
      <c r="J60" s="15">
        <v>5</v>
      </c>
      <c r="K60" s="28">
        <v>5</v>
      </c>
      <c r="L60" s="296">
        <v>42898.375</v>
      </c>
      <c r="M60" s="296">
        <v>42898.826388888891</v>
      </c>
      <c r="N60" s="27"/>
      <c r="O60" s="255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40"/>
      <c r="V60" s="40"/>
      <c r="W60" s="14">
        <v>0</v>
      </c>
      <c r="X60" s="52">
        <f t="shared" si="7"/>
        <v>0</v>
      </c>
      <c r="Y60" s="40">
        <v>0</v>
      </c>
      <c r="Z60" s="41">
        <v>0</v>
      </c>
      <c r="AA60" s="69"/>
    </row>
    <row r="61" spans="1:27" ht="15" x14ac:dyDescent="0.25">
      <c r="A61" s="24">
        <v>70</v>
      </c>
      <c r="B61" s="25" t="s">
        <v>78</v>
      </c>
      <c r="C61" s="26">
        <v>1</v>
      </c>
      <c r="D61" s="26">
        <v>1440</v>
      </c>
      <c r="E61" s="27" t="b">
        <v>0</v>
      </c>
      <c r="F61" s="27" t="s">
        <v>17</v>
      </c>
      <c r="G61" s="15">
        <v>3</v>
      </c>
      <c r="H61" s="15">
        <v>6</v>
      </c>
      <c r="I61" s="15">
        <v>3</v>
      </c>
      <c r="J61" s="15">
        <v>5</v>
      </c>
      <c r="K61" s="28">
        <v>5</v>
      </c>
      <c r="L61" s="296">
        <v>42899.375</v>
      </c>
      <c r="M61" s="296">
        <v>42899.791666666664</v>
      </c>
      <c r="N61" s="27"/>
      <c r="O61" s="255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40">
        <v>17.600000000000001</v>
      </c>
      <c r="V61" s="40">
        <v>-77.599999999999994</v>
      </c>
      <c r="W61" s="14">
        <v>1</v>
      </c>
      <c r="X61" s="52">
        <f t="shared" si="7"/>
        <v>0.01</v>
      </c>
      <c r="Y61" s="40">
        <v>-35.6</v>
      </c>
      <c r="Z61" s="41">
        <v>-2.69</v>
      </c>
      <c r="AA61" s="69"/>
    </row>
    <row r="62" spans="1:27" ht="15" x14ac:dyDescent="0.25">
      <c r="A62" s="24">
        <v>70</v>
      </c>
      <c r="B62" s="25" t="s">
        <v>78</v>
      </c>
      <c r="C62" s="26">
        <v>1</v>
      </c>
      <c r="D62" s="26">
        <v>1440</v>
      </c>
      <c r="E62" s="27" t="b">
        <v>0</v>
      </c>
      <c r="F62" s="27" t="s">
        <v>17</v>
      </c>
      <c r="G62" s="15">
        <v>3</v>
      </c>
      <c r="H62" s="15">
        <v>6</v>
      </c>
      <c r="I62" s="15">
        <v>3</v>
      </c>
      <c r="J62" s="15">
        <v>5</v>
      </c>
      <c r="K62" s="28">
        <v>5</v>
      </c>
      <c r="L62" s="296">
        <v>42900.375</v>
      </c>
      <c r="M62" s="296">
        <v>42900.791666666664</v>
      </c>
      <c r="N62" s="27"/>
      <c r="O62" s="255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40">
        <v>95</v>
      </c>
      <c r="V62" s="40">
        <v>-48</v>
      </c>
      <c r="W62" s="14">
        <v>1</v>
      </c>
      <c r="X62" s="52">
        <f t="shared" si="7"/>
        <v>0.01</v>
      </c>
      <c r="Y62" s="40">
        <v>54.5</v>
      </c>
      <c r="Z62" s="41">
        <v>4.12</v>
      </c>
      <c r="AA62" s="69"/>
    </row>
    <row r="63" spans="1:27" ht="15" x14ac:dyDescent="0.25">
      <c r="A63" s="24">
        <v>70</v>
      </c>
      <c r="B63" s="25" t="s">
        <v>78</v>
      </c>
      <c r="C63" s="26">
        <v>1</v>
      </c>
      <c r="D63" s="26">
        <v>1440</v>
      </c>
      <c r="E63" s="27" t="b">
        <v>0</v>
      </c>
      <c r="F63" s="27" t="s">
        <v>17</v>
      </c>
      <c r="G63" s="15">
        <v>3</v>
      </c>
      <c r="H63" s="15">
        <v>6</v>
      </c>
      <c r="I63" s="15">
        <v>3</v>
      </c>
      <c r="J63" s="15">
        <v>5</v>
      </c>
      <c r="K63" s="28">
        <v>5</v>
      </c>
      <c r="L63" s="296">
        <v>42901.302083333336</v>
      </c>
      <c r="M63" s="296">
        <v>42901.791666666664</v>
      </c>
      <c r="N63" s="27"/>
      <c r="O63" s="255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63" t="s">
        <v>70</v>
      </c>
      <c r="V63" s="63" t="s">
        <v>70</v>
      </c>
      <c r="W63" s="14">
        <v>4</v>
      </c>
      <c r="X63" s="52">
        <f t="shared" si="7"/>
        <v>0.04</v>
      </c>
      <c r="Y63" s="40">
        <v>-403.3</v>
      </c>
      <c r="Z63" s="41">
        <v>-34.79</v>
      </c>
      <c r="AA63" s="69"/>
    </row>
    <row r="64" spans="1:27" ht="15" x14ac:dyDescent="0.25">
      <c r="A64" s="24">
        <v>70</v>
      </c>
      <c r="B64" s="25" t="s">
        <v>78</v>
      </c>
      <c r="C64" s="26">
        <v>1</v>
      </c>
      <c r="D64" s="26">
        <v>1440</v>
      </c>
      <c r="E64" s="27" t="b">
        <v>0</v>
      </c>
      <c r="F64" s="27" t="s">
        <v>17</v>
      </c>
      <c r="G64" s="15">
        <v>3</v>
      </c>
      <c r="H64" s="15">
        <v>6</v>
      </c>
      <c r="I64" s="15">
        <v>3</v>
      </c>
      <c r="J64" s="15">
        <v>5</v>
      </c>
      <c r="K64" s="28">
        <v>5</v>
      </c>
      <c r="L64" s="296">
        <v>42902.302083333336</v>
      </c>
      <c r="M64" s="296">
        <v>42902.791666666664</v>
      </c>
      <c r="N64" s="27"/>
      <c r="O64" s="255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63" t="s">
        <v>70</v>
      </c>
      <c r="V64" s="63" t="s">
        <v>70</v>
      </c>
      <c r="W64" s="14">
        <v>4</v>
      </c>
      <c r="X64" s="52">
        <f t="shared" si="7"/>
        <v>0.04</v>
      </c>
      <c r="Y64" s="40">
        <v>-147.80000000000001</v>
      </c>
      <c r="Z64" s="41">
        <v>-12.63</v>
      </c>
      <c r="AA64" s="69"/>
    </row>
    <row r="65" spans="1:27" ht="15.75" thickBot="1" x14ac:dyDescent="0.3">
      <c r="A65" s="34"/>
      <c r="B65" s="35"/>
      <c r="C65" s="36"/>
      <c r="D65" s="36"/>
      <c r="E65" s="35"/>
      <c r="F65" s="35"/>
      <c r="G65" s="37"/>
      <c r="H65" s="37"/>
      <c r="I65" s="37"/>
      <c r="J65" s="37"/>
      <c r="K65" s="37"/>
      <c r="L65" s="38"/>
      <c r="M65" s="38"/>
      <c r="N65" s="35"/>
      <c r="O65" s="203"/>
      <c r="P65" s="39"/>
      <c r="Q65" s="39"/>
      <c r="R65" s="39"/>
      <c r="S65" s="39"/>
      <c r="T65" s="39"/>
      <c r="U65" s="42"/>
      <c r="V65" s="43"/>
      <c r="W65" s="50"/>
      <c r="X65" s="53"/>
      <c r="Y65" s="44">
        <f>SUM(Y58:Y64)</f>
        <v>-486.00000000000006</v>
      </c>
      <c r="Z65" s="45">
        <f>SUM(Z58:Z64)</f>
        <v>-42.55</v>
      </c>
      <c r="AA65" s="69"/>
    </row>
    <row r="66" spans="1:27" ht="15" x14ac:dyDescent="0.25">
      <c r="A66" s="18">
        <v>80</v>
      </c>
      <c r="B66" s="19" t="s">
        <v>18</v>
      </c>
      <c r="C66" s="20">
        <v>1</v>
      </c>
      <c r="D66" s="20">
        <v>1440</v>
      </c>
      <c r="E66" s="21" t="s">
        <v>17</v>
      </c>
      <c r="F66" s="21" t="b">
        <v>0</v>
      </c>
      <c r="G66" s="15">
        <v>3</v>
      </c>
      <c r="H66" s="15">
        <v>6</v>
      </c>
      <c r="I66" s="15">
        <v>3</v>
      </c>
      <c r="J66" s="15">
        <v>5</v>
      </c>
      <c r="K66" s="22">
        <v>2</v>
      </c>
      <c r="L66" s="297">
        <v>42894.375</v>
      </c>
      <c r="M66" s="297">
        <v>42894.826388888891</v>
      </c>
      <c r="N66" s="21"/>
      <c r="O66" s="204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40">
        <v>145.1</v>
      </c>
      <c r="V66" s="40">
        <v>-139.9</v>
      </c>
      <c r="W66" s="14">
        <v>9</v>
      </c>
      <c r="X66" s="52">
        <f t="shared" ref="X66:X72" si="8">W66/$X$1</f>
        <v>0.09</v>
      </c>
      <c r="Y66" s="40">
        <v>124.6</v>
      </c>
      <c r="Z66" s="41">
        <v>10.52</v>
      </c>
      <c r="AA66" s="69"/>
    </row>
    <row r="67" spans="1:27" ht="15" x14ac:dyDescent="0.25">
      <c r="A67" s="18">
        <v>80</v>
      </c>
      <c r="B67" s="19" t="s">
        <v>18</v>
      </c>
      <c r="C67" s="20">
        <v>1</v>
      </c>
      <c r="D67" s="20">
        <v>1440</v>
      </c>
      <c r="E67" s="21" t="s">
        <v>17</v>
      </c>
      <c r="F67" s="21" t="b">
        <v>0</v>
      </c>
      <c r="G67" s="15">
        <v>3</v>
      </c>
      <c r="H67" s="15">
        <v>6</v>
      </c>
      <c r="I67" s="15">
        <v>3</v>
      </c>
      <c r="J67" s="15">
        <v>5</v>
      </c>
      <c r="K67" s="22">
        <v>2</v>
      </c>
      <c r="L67" s="297">
        <v>42895.375</v>
      </c>
      <c r="M67" s="298">
        <v>42895.376388888886</v>
      </c>
      <c r="N67" s="21"/>
      <c r="O67" s="204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63" t="s">
        <v>70</v>
      </c>
      <c r="V67" s="63" t="s">
        <v>70</v>
      </c>
      <c r="W67" s="14">
        <v>3</v>
      </c>
      <c r="X67" s="52">
        <f t="shared" si="8"/>
        <v>0.03</v>
      </c>
      <c r="Y67" s="40">
        <v>-3</v>
      </c>
      <c r="Z67" s="41">
        <v>-0.3</v>
      </c>
      <c r="AA67" s="69"/>
    </row>
    <row r="68" spans="1:27" ht="15" x14ac:dyDescent="0.25">
      <c r="A68" s="18">
        <v>80</v>
      </c>
      <c r="B68" s="19" t="s">
        <v>18</v>
      </c>
      <c r="C68" s="20">
        <v>1</v>
      </c>
      <c r="D68" s="20">
        <v>1440</v>
      </c>
      <c r="E68" s="21" t="s">
        <v>17</v>
      </c>
      <c r="F68" s="21" t="b">
        <v>0</v>
      </c>
      <c r="G68" s="15">
        <v>3</v>
      </c>
      <c r="H68" s="15">
        <v>6</v>
      </c>
      <c r="I68" s="15">
        <v>3</v>
      </c>
      <c r="J68" s="15">
        <v>5</v>
      </c>
      <c r="K68" s="22">
        <v>2</v>
      </c>
      <c r="L68" s="297">
        <v>42898.375</v>
      </c>
      <c r="M68" s="297">
        <v>42898.826388888891</v>
      </c>
      <c r="N68" s="21"/>
      <c r="O68" s="204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63" t="s">
        <v>70</v>
      </c>
      <c r="V68" s="63" t="s">
        <v>70</v>
      </c>
      <c r="W68" s="14">
        <v>4</v>
      </c>
      <c r="X68" s="52">
        <f t="shared" si="8"/>
        <v>0.04</v>
      </c>
      <c r="Y68" s="40">
        <v>-206.4</v>
      </c>
      <c r="Z68" s="41">
        <v>-16.84</v>
      </c>
      <c r="AA68" s="69"/>
    </row>
    <row r="69" spans="1:27" ht="15" x14ac:dyDescent="0.25">
      <c r="A69" s="18">
        <v>80</v>
      </c>
      <c r="B69" s="19" t="s">
        <v>79</v>
      </c>
      <c r="C69" s="20">
        <v>1</v>
      </c>
      <c r="D69" s="20">
        <v>1440</v>
      </c>
      <c r="E69" s="21" t="s">
        <v>17</v>
      </c>
      <c r="F69" s="21" t="b">
        <v>0</v>
      </c>
      <c r="G69" s="15">
        <v>3</v>
      </c>
      <c r="H69" s="15">
        <v>6</v>
      </c>
      <c r="I69" s="15">
        <v>3</v>
      </c>
      <c r="J69" s="15">
        <v>5</v>
      </c>
      <c r="K69" s="22">
        <v>2</v>
      </c>
      <c r="L69" s="297">
        <v>42899.375</v>
      </c>
      <c r="M69" s="297">
        <v>42899.791666666664</v>
      </c>
      <c r="N69" s="21"/>
      <c r="O69" s="204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40">
        <v>130.19999999999999</v>
      </c>
      <c r="V69" s="40">
        <v>-95.8</v>
      </c>
      <c r="W69" s="14">
        <v>4</v>
      </c>
      <c r="X69" s="52">
        <f t="shared" si="8"/>
        <v>0.04</v>
      </c>
      <c r="Y69" s="40">
        <v>49.9</v>
      </c>
      <c r="Z69" s="41">
        <v>3.63</v>
      </c>
      <c r="AA69" s="69"/>
    </row>
    <row r="70" spans="1:27" ht="15" x14ac:dyDescent="0.25">
      <c r="A70" s="18">
        <v>80</v>
      </c>
      <c r="B70" s="19" t="s">
        <v>79</v>
      </c>
      <c r="C70" s="20">
        <v>1</v>
      </c>
      <c r="D70" s="20">
        <v>1440</v>
      </c>
      <c r="E70" s="21" t="s">
        <v>17</v>
      </c>
      <c r="F70" s="21" t="b">
        <v>0</v>
      </c>
      <c r="G70" s="15">
        <v>3</v>
      </c>
      <c r="H70" s="15">
        <v>6</v>
      </c>
      <c r="I70" s="15">
        <v>3</v>
      </c>
      <c r="J70" s="15">
        <v>5</v>
      </c>
      <c r="K70" s="22">
        <v>2</v>
      </c>
      <c r="L70" s="297">
        <v>42900.375</v>
      </c>
      <c r="M70" s="297">
        <v>42900.791666666664</v>
      </c>
      <c r="N70" s="21"/>
      <c r="O70" s="204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40">
        <v>176</v>
      </c>
      <c r="V70" s="40">
        <v>-188.6</v>
      </c>
      <c r="W70" s="14">
        <v>12</v>
      </c>
      <c r="X70" s="52">
        <f t="shared" si="8"/>
        <v>0.12</v>
      </c>
      <c r="Y70" s="40">
        <v>-140.30000000000001</v>
      </c>
      <c r="Z70" s="41">
        <v>-10.7</v>
      </c>
      <c r="AA70" s="69"/>
    </row>
    <row r="71" spans="1:27" ht="15" x14ac:dyDescent="0.25">
      <c r="A71" s="18">
        <v>80</v>
      </c>
      <c r="B71" s="19" t="s">
        <v>79</v>
      </c>
      <c r="C71" s="20">
        <v>1</v>
      </c>
      <c r="D71" s="20">
        <v>1440</v>
      </c>
      <c r="E71" s="21" t="s">
        <v>17</v>
      </c>
      <c r="F71" s="21" t="b">
        <v>0</v>
      </c>
      <c r="G71" s="15">
        <v>3</v>
      </c>
      <c r="H71" s="15">
        <v>6</v>
      </c>
      <c r="I71" s="15">
        <v>3</v>
      </c>
      <c r="J71" s="15">
        <v>5</v>
      </c>
      <c r="K71" s="22">
        <v>2</v>
      </c>
      <c r="L71" s="297">
        <v>42901.302083333336</v>
      </c>
      <c r="M71" s="297">
        <v>42901.791666666664</v>
      </c>
      <c r="N71" s="21"/>
      <c r="O71" s="204">
        <v>0</v>
      </c>
      <c r="P71" s="23">
        <v>0</v>
      </c>
      <c r="Q71" s="23">
        <v>0</v>
      </c>
      <c r="R71" s="23">
        <v>0</v>
      </c>
      <c r="S71" s="23">
        <v>0</v>
      </c>
      <c r="T71" s="23">
        <v>0</v>
      </c>
      <c r="U71" s="63" t="s">
        <v>70</v>
      </c>
      <c r="V71" s="63" t="s">
        <v>70</v>
      </c>
      <c r="W71" s="14">
        <v>3</v>
      </c>
      <c r="X71" s="52">
        <f t="shared" si="8"/>
        <v>0.03</v>
      </c>
      <c r="Y71" s="40">
        <v>-16.2</v>
      </c>
      <c r="Z71" s="41">
        <v>-1.34</v>
      </c>
      <c r="AA71" s="69"/>
    </row>
    <row r="72" spans="1:27" ht="15" x14ac:dyDescent="0.25">
      <c r="A72" s="18">
        <v>80</v>
      </c>
      <c r="B72" s="19" t="s">
        <v>79</v>
      </c>
      <c r="C72" s="20">
        <v>1</v>
      </c>
      <c r="D72" s="20">
        <v>1440</v>
      </c>
      <c r="E72" s="21" t="s">
        <v>17</v>
      </c>
      <c r="F72" s="21" t="b">
        <v>0</v>
      </c>
      <c r="G72" s="15">
        <v>3</v>
      </c>
      <c r="H72" s="15">
        <v>6</v>
      </c>
      <c r="I72" s="15">
        <v>3</v>
      </c>
      <c r="J72" s="15">
        <v>5</v>
      </c>
      <c r="K72" s="22">
        <v>2</v>
      </c>
      <c r="L72" s="297">
        <v>42902.302083333336</v>
      </c>
      <c r="M72" s="297">
        <v>42902.791666666664</v>
      </c>
      <c r="N72" s="21"/>
      <c r="O72" s="204">
        <v>0</v>
      </c>
      <c r="P72" s="23">
        <v>0</v>
      </c>
      <c r="Q72" s="23">
        <v>0</v>
      </c>
      <c r="R72" s="23">
        <v>0</v>
      </c>
      <c r="S72" s="23">
        <v>0</v>
      </c>
      <c r="T72" s="23">
        <v>0</v>
      </c>
      <c r="U72" s="63" t="s">
        <v>70</v>
      </c>
      <c r="V72" s="63" t="s">
        <v>70</v>
      </c>
      <c r="W72" s="14">
        <v>9</v>
      </c>
      <c r="X72" s="52">
        <f t="shared" si="8"/>
        <v>0.09</v>
      </c>
      <c r="Y72" s="40">
        <v>-67.7</v>
      </c>
      <c r="Z72" s="41">
        <v>-7.01</v>
      </c>
      <c r="AA72" s="69"/>
    </row>
    <row r="73" spans="1:27" ht="15.75" thickBot="1" x14ac:dyDescent="0.3">
      <c r="A73" s="34"/>
      <c r="B73" s="35"/>
      <c r="C73" s="36"/>
      <c r="D73" s="36"/>
      <c r="E73" s="35"/>
      <c r="F73" s="35"/>
      <c r="G73" s="37"/>
      <c r="H73" s="37"/>
      <c r="I73" s="37"/>
      <c r="J73" s="37"/>
      <c r="K73" s="37"/>
      <c r="L73" s="38"/>
      <c r="M73" s="38"/>
      <c r="N73" s="35"/>
      <c r="O73" s="203"/>
      <c r="P73" s="39"/>
      <c r="Q73" s="39"/>
      <c r="R73" s="39"/>
      <c r="S73" s="39"/>
      <c r="T73" s="39"/>
      <c r="U73" s="42"/>
      <c r="V73" s="43"/>
      <c r="W73" s="50"/>
      <c r="X73" s="53"/>
      <c r="Y73" s="44">
        <f>SUM(Y66:Y72)</f>
        <v>-259.10000000000002</v>
      </c>
      <c r="Z73" s="45">
        <f>SUM(Z66:Z72)</f>
        <v>-22.04</v>
      </c>
      <c r="AA73" s="69"/>
    </row>
    <row r="74" spans="1:27" ht="15" x14ac:dyDescent="0.25">
      <c r="A74" s="18">
        <v>90</v>
      </c>
      <c r="B74" s="19" t="s">
        <v>21</v>
      </c>
      <c r="C74" s="20">
        <v>1</v>
      </c>
      <c r="D74" s="20">
        <v>1440</v>
      </c>
      <c r="E74" s="21" t="s">
        <v>17</v>
      </c>
      <c r="F74" s="21" t="b">
        <v>0</v>
      </c>
      <c r="G74" s="15">
        <v>3</v>
      </c>
      <c r="H74" s="15">
        <v>6</v>
      </c>
      <c r="I74" s="15">
        <v>3</v>
      </c>
      <c r="J74" s="15">
        <v>5</v>
      </c>
      <c r="K74" s="22">
        <v>3</v>
      </c>
      <c r="L74" s="297">
        <v>42894.375</v>
      </c>
      <c r="M74" s="297">
        <v>42894.826388888891</v>
      </c>
      <c r="N74" s="21"/>
      <c r="O74" s="204">
        <v>0</v>
      </c>
      <c r="P74" s="23">
        <v>0</v>
      </c>
      <c r="Q74" s="23">
        <v>0</v>
      </c>
      <c r="R74" s="23">
        <v>0</v>
      </c>
      <c r="S74" s="23">
        <v>0</v>
      </c>
      <c r="T74" s="23">
        <v>0</v>
      </c>
      <c r="U74" s="40">
        <v>17.899999999999999</v>
      </c>
      <c r="V74" s="40">
        <v>-15.2</v>
      </c>
      <c r="W74" s="14">
        <v>1</v>
      </c>
      <c r="X74" s="52">
        <f t="shared" ref="X74:X80" si="9">W74/$X$1</f>
        <v>0.01</v>
      </c>
      <c r="Y74" s="40">
        <v>10.8</v>
      </c>
      <c r="Z74" s="41">
        <v>0.8</v>
      </c>
      <c r="AA74" s="69"/>
    </row>
    <row r="75" spans="1:27" ht="15" x14ac:dyDescent="0.25">
      <c r="A75" s="18">
        <v>90</v>
      </c>
      <c r="B75" s="19" t="s">
        <v>21</v>
      </c>
      <c r="C75" s="20">
        <v>1</v>
      </c>
      <c r="D75" s="20">
        <v>1440</v>
      </c>
      <c r="E75" s="21" t="s">
        <v>17</v>
      </c>
      <c r="F75" s="21" t="b">
        <v>0</v>
      </c>
      <c r="G75" s="15">
        <v>3</v>
      </c>
      <c r="H75" s="15">
        <v>6</v>
      </c>
      <c r="I75" s="15">
        <v>3</v>
      </c>
      <c r="J75" s="15">
        <v>5</v>
      </c>
      <c r="K75" s="22">
        <v>3</v>
      </c>
      <c r="L75" s="297">
        <v>42895.375</v>
      </c>
      <c r="M75" s="297">
        <v>42895.826388888891</v>
      </c>
      <c r="N75" s="21"/>
      <c r="O75" s="204">
        <v>0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63" t="s">
        <v>70</v>
      </c>
      <c r="V75" s="63" t="s">
        <v>70</v>
      </c>
      <c r="W75" s="14">
        <v>2</v>
      </c>
      <c r="X75" s="52">
        <f t="shared" si="9"/>
        <v>0.02</v>
      </c>
      <c r="Y75" s="40">
        <v>-18.5</v>
      </c>
      <c r="Z75" s="41">
        <v>-1.55</v>
      </c>
      <c r="AA75" s="69"/>
    </row>
    <row r="76" spans="1:27" ht="15" x14ac:dyDescent="0.25">
      <c r="A76" s="18">
        <v>90</v>
      </c>
      <c r="B76" s="19" t="s">
        <v>21</v>
      </c>
      <c r="C76" s="20">
        <v>1</v>
      </c>
      <c r="D76" s="20">
        <v>1440</v>
      </c>
      <c r="E76" s="21" t="s">
        <v>17</v>
      </c>
      <c r="F76" s="21" t="b">
        <v>0</v>
      </c>
      <c r="G76" s="15">
        <v>3</v>
      </c>
      <c r="H76" s="15">
        <v>6</v>
      </c>
      <c r="I76" s="15">
        <v>3</v>
      </c>
      <c r="J76" s="15">
        <v>5</v>
      </c>
      <c r="K76" s="22">
        <v>3</v>
      </c>
      <c r="L76" s="297">
        <v>42898.375</v>
      </c>
      <c r="M76" s="297">
        <v>42898.826388888891</v>
      </c>
      <c r="N76" s="21"/>
      <c r="O76" s="204">
        <v>0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63" t="s">
        <v>70</v>
      </c>
      <c r="V76" s="40">
        <v>-155.19999999999999</v>
      </c>
      <c r="W76" s="14">
        <v>1</v>
      </c>
      <c r="X76" s="52">
        <f t="shared" si="9"/>
        <v>0.01</v>
      </c>
      <c r="Y76" s="40">
        <v>-136.19999999999999</v>
      </c>
      <c r="Z76" s="41">
        <v>-9.81</v>
      </c>
      <c r="AA76" s="69"/>
    </row>
    <row r="77" spans="1:27" ht="15" x14ac:dyDescent="0.25">
      <c r="A77" s="18">
        <v>90</v>
      </c>
      <c r="B77" s="19" t="s">
        <v>80</v>
      </c>
      <c r="C77" s="20">
        <v>1</v>
      </c>
      <c r="D77" s="20">
        <v>1440</v>
      </c>
      <c r="E77" s="21" t="s">
        <v>17</v>
      </c>
      <c r="F77" s="21" t="b">
        <v>0</v>
      </c>
      <c r="G77" s="15">
        <v>3</v>
      </c>
      <c r="H77" s="15">
        <v>6</v>
      </c>
      <c r="I77" s="15">
        <v>3</v>
      </c>
      <c r="J77" s="15">
        <v>5</v>
      </c>
      <c r="K77" s="22">
        <v>3</v>
      </c>
      <c r="L77" s="297">
        <v>42899.375</v>
      </c>
      <c r="M77" s="297">
        <v>42899.791666666664</v>
      </c>
      <c r="N77" s="21"/>
      <c r="O77" s="204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40"/>
      <c r="V77" s="40"/>
      <c r="W77" s="14">
        <v>0</v>
      </c>
      <c r="X77" s="52">
        <f t="shared" si="9"/>
        <v>0</v>
      </c>
      <c r="Y77" s="40">
        <v>0</v>
      </c>
      <c r="Z77" s="41">
        <v>0</v>
      </c>
      <c r="AA77" s="69"/>
    </row>
    <row r="78" spans="1:27" ht="15" x14ac:dyDescent="0.25">
      <c r="A78" s="18">
        <v>90</v>
      </c>
      <c r="B78" s="19" t="s">
        <v>80</v>
      </c>
      <c r="C78" s="20">
        <v>1</v>
      </c>
      <c r="D78" s="20">
        <v>1440</v>
      </c>
      <c r="E78" s="21" t="s">
        <v>17</v>
      </c>
      <c r="F78" s="21" t="b">
        <v>0</v>
      </c>
      <c r="G78" s="15">
        <v>3</v>
      </c>
      <c r="H78" s="15">
        <v>6</v>
      </c>
      <c r="I78" s="15">
        <v>3</v>
      </c>
      <c r="J78" s="15">
        <v>5</v>
      </c>
      <c r="K78" s="22">
        <v>3</v>
      </c>
      <c r="L78" s="297">
        <v>42900.375</v>
      </c>
      <c r="M78" s="297">
        <v>42900.791666666664</v>
      </c>
      <c r="N78" s="21"/>
      <c r="O78" s="204">
        <v>0</v>
      </c>
      <c r="P78" s="23">
        <v>0</v>
      </c>
      <c r="Q78" s="23">
        <v>0</v>
      </c>
      <c r="R78" s="23">
        <v>0</v>
      </c>
      <c r="S78" s="23">
        <v>0</v>
      </c>
      <c r="T78" s="23">
        <v>0</v>
      </c>
      <c r="U78" s="40">
        <v>79.2</v>
      </c>
      <c r="V78" s="40">
        <v>-150</v>
      </c>
      <c r="W78" s="14">
        <v>4</v>
      </c>
      <c r="X78" s="52">
        <f t="shared" si="9"/>
        <v>0.04</v>
      </c>
      <c r="Y78" s="40">
        <v>-17.899999999999999</v>
      </c>
      <c r="Z78" s="41">
        <v>-0.46</v>
      </c>
      <c r="AA78" s="69"/>
    </row>
    <row r="79" spans="1:27" ht="15" x14ac:dyDescent="0.25">
      <c r="A79" s="18">
        <v>90</v>
      </c>
      <c r="B79" s="19" t="s">
        <v>80</v>
      </c>
      <c r="C79" s="20">
        <v>1</v>
      </c>
      <c r="D79" s="20">
        <v>1440</v>
      </c>
      <c r="E79" s="21" t="s">
        <v>17</v>
      </c>
      <c r="F79" s="21" t="b">
        <v>0</v>
      </c>
      <c r="G79" s="15">
        <v>3</v>
      </c>
      <c r="H79" s="15">
        <v>6</v>
      </c>
      <c r="I79" s="15">
        <v>3</v>
      </c>
      <c r="J79" s="15">
        <v>5</v>
      </c>
      <c r="K79" s="22">
        <v>3</v>
      </c>
      <c r="L79" s="297">
        <v>42901.302083333336</v>
      </c>
      <c r="M79" s="297">
        <v>42901.791666666664</v>
      </c>
      <c r="N79" s="21"/>
      <c r="O79" s="204">
        <v>0</v>
      </c>
      <c r="P79" s="23">
        <v>0</v>
      </c>
      <c r="Q79" s="23">
        <v>0</v>
      </c>
      <c r="R79" s="23">
        <v>0</v>
      </c>
      <c r="S79" s="23">
        <v>0</v>
      </c>
      <c r="T79" s="23">
        <v>0</v>
      </c>
      <c r="U79" s="63" t="s">
        <v>70</v>
      </c>
      <c r="V79" s="63" t="s">
        <v>70</v>
      </c>
      <c r="W79" s="14">
        <v>2</v>
      </c>
      <c r="X79" s="52">
        <f t="shared" si="9"/>
        <v>0.02</v>
      </c>
      <c r="Y79" s="40">
        <v>-2.5</v>
      </c>
      <c r="Z79" s="41">
        <v>-0.31</v>
      </c>
      <c r="AA79" s="69"/>
    </row>
    <row r="80" spans="1:27" ht="15" x14ac:dyDescent="0.25">
      <c r="A80" s="18">
        <v>90</v>
      </c>
      <c r="B80" s="19" t="s">
        <v>80</v>
      </c>
      <c r="C80" s="20">
        <v>1</v>
      </c>
      <c r="D80" s="20">
        <v>1440</v>
      </c>
      <c r="E80" s="21" t="s">
        <v>17</v>
      </c>
      <c r="F80" s="21" t="b">
        <v>0</v>
      </c>
      <c r="G80" s="15">
        <v>3</v>
      </c>
      <c r="H80" s="15">
        <v>6</v>
      </c>
      <c r="I80" s="15">
        <v>3</v>
      </c>
      <c r="J80" s="15">
        <v>5</v>
      </c>
      <c r="K80" s="22">
        <v>3</v>
      </c>
      <c r="L80" s="297">
        <v>42902.302083333336</v>
      </c>
      <c r="M80" s="297">
        <v>42902.791666666664</v>
      </c>
      <c r="N80" s="21"/>
      <c r="O80" s="204">
        <v>0</v>
      </c>
      <c r="P80" s="23">
        <v>0</v>
      </c>
      <c r="Q80" s="23">
        <v>0</v>
      </c>
      <c r="R80" s="23">
        <v>0</v>
      </c>
      <c r="S80" s="23">
        <v>0</v>
      </c>
      <c r="T80" s="23">
        <v>0</v>
      </c>
      <c r="U80" s="63" t="s">
        <v>70</v>
      </c>
      <c r="V80" s="63" t="s">
        <v>70</v>
      </c>
      <c r="W80" s="14">
        <v>3</v>
      </c>
      <c r="X80" s="52">
        <f t="shared" si="9"/>
        <v>0.03</v>
      </c>
      <c r="Y80" s="40">
        <v>-42.2</v>
      </c>
      <c r="Z80" s="41">
        <v>-3.82</v>
      </c>
      <c r="AA80" s="69"/>
    </row>
    <row r="81" spans="1:27" ht="15.75" thickBot="1" x14ac:dyDescent="0.3">
      <c r="A81" s="34"/>
      <c r="B81" s="35"/>
      <c r="C81" s="36"/>
      <c r="D81" s="36"/>
      <c r="E81" s="35"/>
      <c r="F81" s="35"/>
      <c r="G81" s="37"/>
      <c r="H81" s="37"/>
      <c r="I81" s="37"/>
      <c r="J81" s="37"/>
      <c r="K81" s="37"/>
      <c r="L81" s="38"/>
      <c r="M81" s="38"/>
      <c r="N81" s="35"/>
      <c r="O81" s="203"/>
      <c r="P81" s="39"/>
      <c r="Q81" s="39"/>
      <c r="R81" s="39"/>
      <c r="S81" s="39"/>
      <c r="T81" s="39"/>
      <c r="U81" s="42"/>
      <c r="V81" s="43"/>
      <c r="W81" s="50"/>
      <c r="X81" s="53"/>
      <c r="Y81" s="44">
        <f>SUM(Y74:Y80)</f>
        <v>-206.5</v>
      </c>
      <c r="Z81" s="45">
        <f>SUM(Z74:Z80)</f>
        <v>-15.150000000000002</v>
      </c>
      <c r="AA81" s="69"/>
    </row>
    <row r="82" spans="1:27" ht="15" x14ac:dyDescent="0.25">
      <c r="A82" s="18">
        <v>100</v>
      </c>
      <c r="B82" s="19" t="s">
        <v>24</v>
      </c>
      <c r="C82" s="20">
        <v>1</v>
      </c>
      <c r="D82" s="20">
        <v>1440</v>
      </c>
      <c r="E82" s="21" t="s">
        <v>17</v>
      </c>
      <c r="F82" s="21" t="b">
        <v>0</v>
      </c>
      <c r="G82" s="15">
        <v>3</v>
      </c>
      <c r="H82" s="15">
        <v>6</v>
      </c>
      <c r="I82" s="15">
        <v>3</v>
      </c>
      <c r="J82" s="15">
        <v>5</v>
      </c>
      <c r="K82" s="22">
        <v>4</v>
      </c>
      <c r="L82" s="297">
        <v>42894.375</v>
      </c>
      <c r="M82" s="297">
        <v>42894.826388888891</v>
      </c>
      <c r="N82" s="21"/>
      <c r="O82" s="204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40"/>
      <c r="V82" s="40"/>
      <c r="W82" s="14">
        <v>0</v>
      </c>
      <c r="X82" s="52">
        <f>W82/$X$1</f>
        <v>0</v>
      </c>
      <c r="Y82" s="40">
        <v>0</v>
      </c>
      <c r="Z82" s="41">
        <v>0</v>
      </c>
      <c r="AA82" s="69"/>
    </row>
    <row r="83" spans="1:27" ht="15" x14ac:dyDescent="0.25">
      <c r="A83" s="18">
        <v>100</v>
      </c>
      <c r="B83" s="19" t="s">
        <v>24</v>
      </c>
      <c r="C83" s="20">
        <v>1</v>
      </c>
      <c r="D83" s="20">
        <v>1440</v>
      </c>
      <c r="E83" s="21" t="s">
        <v>17</v>
      </c>
      <c r="F83" s="21" t="b">
        <v>0</v>
      </c>
      <c r="G83" s="15">
        <v>3</v>
      </c>
      <c r="H83" s="15">
        <v>6</v>
      </c>
      <c r="I83" s="15">
        <v>3</v>
      </c>
      <c r="J83" s="15">
        <v>5</v>
      </c>
      <c r="K83" s="22">
        <v>4</v>
      </c>
      <c r="L83" s="297">
        <v>42895.375</v>
      </c>
      <c r="M83" s="297">
        <v>42895.826388888891</v>
      </c>
      <c r="N83" s="21"/>
      <c r="O83" s="204">
        <v>0</v>
      </c>
      <c r="P83" s="23">
        <v>0</v>
      </c>
      <c r="Q83" s="23">
        <v>0</v>
      </c>
      <c r="R83" s="23">
        <v>0</v>
      </c>
      <c r="S83" s="23">
        <v>0</v>
      </c>
      <c r="T83" s="23">
        <v>0</v>
      </c>
      <c r="U83" s="40"/>
      <c r="V83" s="40"/>
      <c r="W83" s="14">
        <v>0</v>
      </c>
      <c r="X83" s="52">
        <f>W83/$X$1</f>
        <v>0</v>
      </c>
      <c r="Y83" s="40">
        <v>0</v>
      </c>
      <c r="Z83" s="41">
        <v>0</v>
      </c>
      <c r="AA83" s="69"/>
    </row>
    <row r="84" spans="1:27" ht="15" x14ac:dyDescent="0.25">
      <c r="A84" s="18">
        <v>100</v>
      </c>
      <c r="B84" s="19" t="s">
        <v>24</v>
      </c>
      <c r="C84" s="20">
        <v>1</v>
      </c>
      <c r="D84" s="20">
        <v>1440</v>
      </c>
      <c r="E84" s="21" t="s">
        <v>17</v>
      </c>
      <c r="F84" s="21" t="b">
        <v>0</v>
      </c>
      <c r="G84" s="15">
        <v>3</v>
      </c>
      <c r="H84" s="15">
        <v>6</v>
      </c>
      <c r="I84" s="15">
        <v>3</v>
      </c>
      <c r="J84" s="15">
        <v>5</v>
      </c>
      <c r="K84" s="22">
        <v>4</v>
      </c>
      <c r="L84" s="297">
        <v>42898.375</v>
      </c>
      <c r="M84" s="297">
        <v>42898.826388888891</v>
      </c>
      <c r="N84" s="21"/>
      <c r="O84" s="204">
        <v>0</v>
      </c>
      <c r="P84" s="23">
        <v>0</v>
      </c>
      <c r="Q84" s="23">
        <v>0</v>
      </c>
      <c r="R84" s="23">
        <v>0</v>
      </c>
      <c r="S84" s="23">
        <v>0</v>
      </c>
      <c r="T84" s="23">
        <v>0</v>
      </c>
      <c r="U84" s="40"/>
      <c r="V84" s="40"/>
      <c r="W84" s="14">
        <v>0</v>
      </c>
      <c r="X84" s="52">
        <f>W84/$X$1</f>
        <v>0</v>
      </c>
      <c r="Y84" s="40">
        <v>0</v>
      </c>
      <c r="Z84" s="41">
        <v>0</v>
      </c>
      <c r="AA84" s="69"/>
    </row>
    <row r="85" spans="1:27" ht="15" x14ac:dyDescent="0.25">
      <c r="A85" s="18">
        <v>100</v>
      </c>
      <c r="B85" s="19" t="s">
        <v>81</v>
      </c>
      <c r="C85" s="20">
        <v>1</v>
      </c>
      <c r="D85" s="20">
        <v>1440</v>
      </c>
      <c r="E85" s="21" t="s">
        <v>17</v>
      </c>
      <c r="F85" s="21" t="b">
        <v>0</v>
      </c>
      <c r="G85" s="15">
        <v>3</v>
      </c>
      <c r="H85" s="15">
        <v>6</v>
      </c>
      <c r="I85" s="15">
        <v>3</v>
      </c>
      <c r="J85" s="15">
        <v>5</v>
      </c>
      <c r="K85" s="22">
        <v>4</v>
      </c>
      <c r="L85" s="297">
        <v>42899.375</v>
      </c>
      <c r="M85" s="297">
        <v>42899.791666666664</v>
      </c>
      <c r="N85" s="21"/>
      <c r="O85" s="204">
        <v>0</v>
      </c>
      <c r="P85" s="23">
        <v>0</v>
      </c>
      <c r="Q85" s="23">
        <v>0</v>
      </c>
      <c r="R85" s="23">
        <v>0</v>
      </c>
      <c r="S85" s="23">
        <v>0</v>
      </c>
      <c r="T85" s="23">
        <v>0</v>
      </c>
      <c r="U85" s="40"/>
      <c r="V85" s="40"/>
      <c r="W85" s="14">
        <v>0</v>
      </c>
      <c r="X85" s="52">
        <f>W85/$X$1</f>
        <v>0</v>
      </c>
      <c r="Y85" s="40">
        <v>0</v>
      </c>
      <c r="Z85" s="41">
        <v>0</v>
      </c>
      <c r="AA85" s="69"/>
    </row>
    <row r="86" spans="1:27" ht="15" x14ac:dyDescent="0.25">
      <c r="A86" s="18">
        <v>100</v>
      </c>
      <c r="B86" s="19" t="s">
        <v>81</v>
      </c>
      <c r="C86" s="20">
        <v>1</v>
      </c>
      <c r="D86" s="20">
        <v>1440</v>
      </c>
      <c r="E86" s="21" t="s">
        <v>17</v>
      </c>
      <c r="F86" s="21" t="b">
        <v>0</v>
      </c>
      <c r="G86" s="15">
        <v>3</v>
      </c>
      <c r="H86" s="15">
        <v>6</v>
      </c>
      <c r="I86" s="15">
        <v>3</v>
      </c>
      <c r="J86" s="15">
        <v>5</v>
      </c>
      <c r="K86" s="22">
        <v>4</v>
      </c>
      <c r="L86" s="297">
        <v>42900.375</v>
      </c>
      <c r="M86" s="297">
        <v>42900.791666666664</v>
      </c>
      <c r="N86" s="21"/>
      <c r="O86" s="204">
        <v>0</v>
      </c>
      <c r="P86" s="23">
        <v>0</v>
      </c>
      <c r="Q86" s="23">
        <v>0</v>
      </c>
      <c r="R86" s="23">
        <v>0</v>
      </c>
      <c r="S86" s="23">
        <v>0</v>
      </c>
      <c r="T86" s="23">
        <v>0</v>
      </c>
      <c r="U86" s="40"/>
      <c r="V86" s="40"/>
      <c r="W86" s="14">
        <v>0</v>
      </c>
      <c r="X86" s="52">
        <f>W86/$X$1</f>
        <v>0</v>
      </c>
      <c r="Y86" s="40">
        <v>0</v>
      </c>
      <c r="Z86" s="41">
        <v>0</v>
      </c>
      <c r="AA86" s="69"/>
    </row>
    <row r="87" spans="1:27" ht="15.75" thickBot="1" x14ac:dyDescent="0.3">
      <c r="A87" s="34"/>
      <c r="B87" s="35"/>
      <c r="C87" s="36"/>
      <c r="D87" s="36"/>
      <c r="E87" s="35"/>
      <c r="F87" s="35"/>
      <c r="G87" s="37"/>
      <c r="H87" s="37"/>
      <c r="I87" s="37"/>
      <c r="J87" s="37"/>
      <c r="K87" s="37"/>
      <c r="L87" s="38"/>
      <c r="M87" s="38"/>
      <c r="N87" s="35"/>
      <c r="O87" s="203"/>
      <c r="P87" s="39"/>
      <c r="Q87" s="39"/>
      <c r="R87" s="39"/>
      <c r="S87" s="39"/>
      <c r="T87" s="39"/>
      <c r="U87" s="42"/>
      <c r="V87" s="43"/>
      <c r="W87" s="50"/>
      <c r="X87" s="53"/>
      <c r="Y87" s="44">
        <f>SUM(Y82:Y86)</f>
        <v>0</v>
      </c>
      <c r="Z87" s="45">
        <f>SUM(Z82:Z86)</f>
        <v>0</v>
      </c>
      <c r="AA87" s="69"/>
    </row>
    <row r="88" spans="1:27" ht="15" x14ac:dyDescent="0.25">
      <c r="A88" s="18">
        <v>110</v>
      </c>
      <c r="B88" s="19" t="s">
        <v>27</v>
      </c>
      <c r="C88" s="20">
        <v>1</v>
      </c>
      <c r="D88" s="20">
        <v>1440</v>
      </c>
      <c r="E88" s="21" t="s">
        <v>17</v>
      </c>
      <c r="F88" s="21" t="b">
        <v>0</v>
      </c>
      <c r="G88" s="15">
        <v>3</v>
      </c>
      <c r="H88" s="15">
        <v>6</v>
      </c>
      <c r="I88" s="15">
        <v>3</v>
      </c>
      <c r="J88" s="15">
        <v>5</v>
      </c>
      <c r="K88" s="22">
        <v>5</v>
      </c>
      <c r="L88" s="297">
        <v>42894.375</v>
      </c>
      <c r="M88" s="297">
        <v>42894.826388888891</v>
      </c>
      <c r="N88" s="21"/>
      <c r="O88" s="204">
        <v>0</v>
      </c>
      <c r="P88" s="23">
        <v>0</v>
      </c>
      <c r="Q88" s="23">
        <v>0</v>
      </c>
      <c r="R88" s="23">
        <v>0</v>
      </c>
      <c r="S88" s="23">
        <v>0</v>
      </c>
      <c r="T88" s="23">
        <v>0</v>
      </c>
      <c r="U88" s="40"/>
      <c r="V88" s="40"/>
      <c r="W88" s="14">
        <v>0</v>
      </c>
      <c r="X88" s="52">
        <f>W88/$X$1</f>
        <v>0</v>
      </c>
      <c r="Y88" s="40">
        <v>0</v>
      </c>
      <c r="Z88" s="41">
        <v>0</v>
      </c>
      <c r="AA88" s="69"/>
    </row>
    <row r="89" spans="1:27" ht="15" x14ac:dyDescent="0.25">
      <c r="A89" s="18">
        <v>110</v>
      </c>
      <c r="B89" s="19" t="s">
        <v>27</v>
      </c>
      <c r="C89" s="20">
        <v>1</v>
      </c>
      <c r="D89" s="20">
        <v>1440</v>
      </c>
      <c r="E89" s="21" t="s">
        <v>17</v>
      </c>
      <c r="F89" s="21" t="b">
        <v>0</v>
      </c>
      <c r="G89" s="15">
        <v>3</v>
      </c>
      <c r="H89" s="15">
        <v>6</v>
      </c>
      <c r="I89" s="15">
        <v>3</v>
      </c>
      <c r="J89" s="15">
        <v>5</v>
      </c>
      <c r="K89" s="22">
        <v>5</v>
      </c>
      <c r="L89" s="297">
        <v>42895.375</v>
      </c>
      <c r="M89" s="297">
        <v>42895.826388888891</v>
      </c>
      <c r="N89" s="21"/>
      <c r="O89" s="204">
        <v>0</v>
      </c>
      <c r="P89" s="23">
        <v>0</v>
      </c>
      <c r="Q89" s="23">
        <v>0</v>
      </c>
      <c r="R89" s="23">
        <v>0</v>
      </c>
      <c r="S89" s="23">
        <v>0</v>
      </c>
      <c r="T89" s="23">
        <v>0</v>
      </c>
      <c r="U89" s="40"/>
      <c r="V89" s="40"/>
      <c r="W89" s="14">
        <v>0</v>
      </c>
      <c r="X89" s="52">
        <f>W89/$X$1</f>
        <v>0</v>
      </c>
      <c r="Y89" s="40">
        <v>0</v>
      </c>
      <c r="Z89" s="41">
        <v>0</v>
      </c>
      <c r="AA89" s="69"/>
    </row>
    <row r="90" spans="1:27" ht="15" x14ac:dyDescent="0.25">
      <c r="A90" s="18">
        <v>110</v>
      </c>
      <c r="B90" s="19" t="s">
        <v>27</v>
      </c>
      <c r="C90" s="20">
        <v>1</v>
      </c>
      <c r="D90" s="20">
        <v>1440</v>
      </c>
      <c r="E90" s="21" t="s">
        <v>17</v>
      </c>
      <c r="F90" s="21" t="b">
        <v>0</v>
      </c>
      <c r="G90" s="15">
        <v>3</v>
      </c>
      <c r="H90" s="15">
        <v>6</v>
      </c>
      <c r="I90" s="15">
        <v>3</v>
      </c>
      <c r="J90" s="15">
        <v>5</v>
      </c>
      <c r="K90" s="22">
        <v>5</v>
      </c>
      <c r="L90" s="297">
        <v>42898.375</v>
      </c>
      <c r="M90" s="297">
        <v>42898.826388888891</v>
      </c>
      <c r="N90" s="21"/>
      <c r="O90" s="204">
        <v>0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40"/>
      <c r="V90" s="40"/>
      <c r="W90" s="14">
        <v>0</v>
      </c>
      <c r="X90" s="52">
        <f>W90/$X$1</f>
        <v>0</v>
      </c>
      <c r="Y90" s="40">
        <v>0</v>
      </c>
      <c r="Z90" s="41">
        <v>0</v>
      </c>
      <c r="AA90" s="69"/>
    </row>
    <row r="91" spans="1:27" ht="15" x14ac:dyDescent="0.25">
      <c r="A91" s="18">
        <v>110</v>
      </c>
      <c r="B91" s="19" t="s">
        <v>82</v>
      </c>
      <c r="C91" s="20">
        <v>1</v>
      </c>
      <c r="D91" s="20">
        <v>1440</v>
      </c>
      <c r="E91" s="21" t="s">
        <v>17</v>
      </c>
      <c r="F91" s="21" t="b">
        <v>0</v>
      </c>
      <c r="G91" s="15">
        <v>3</v>
      </c>
      <c r="H91" s="15">
        <v>6</v>
      </c>
      <c r="I91" s="15">
        <v>3</v>
      </c>
      <c r="J91" s="15">
        <v>5</v>
      </c>
      <c r="K91" s="22">
        <v>5</v>
      </c>
      <c r="L91" s="297">
        <v>42899.375</v>
      </c>
      <c r="M91" s="297">
        <v>42899.791666666664</v>
      </c>
      <c r="N91" s="21"/>
      <c r="O91" s="204">
        <v>0</v>
      </c>
      <c r="P91" s="23">
        <v>0</v>
      </c>
      <c r="Q91" s="23">
        <v>0</v>
      </c>
      <c r="R91" s="23">
        <v>0</v>
      </c>
      <c r="S91" s="23">
        <v>0</v>
      </c>
      <c r="T91" s="23">
        <v>0</v>
      </c>
      <c r="U91" s="40"/>
      <c r="V91" s="40"/>
      <c r="W91" s="14">
        <v>0</v>
      </c>
      <c r="X91" s="52">
        <f>W91/$X$1</f>
        <v>0</v>
      </c>
      <c r="Y91" s="40">
        <v>0</v>
      </c>
      <c r="Z91" s="41">
        <v>0</v>
      </c>
      <c r="AA91" s="69"/>
    </row>
    <row r="92" spans="1:27" ht="15" x14ac:dyDescent="0.25">
      <c r="A92" s="18">
        <v>110</v>
      </c>
      <c r="B92" s="19" t="s">
        <v>82</v>
      </c>
      <c r="C92" s="20">
        <v>1</v>
      </c>
      <c r="D92" s="20">
        <v>1440</v>
      </c>
      <c r="E92" s="21" t="s">
        <v>17</v>
      </c>
      <c r="F92" s="21" t="b">
        <v>0</v>
      </c>
      <c r="G92" s="15">
        <v>3</v>
      </c>
      <c r="H92" s="15">
        <v>6</v>
      </c>
      <c r="I92" s="15">
        <v>3</v>
      </c>
      <c r="J92" s="15">
        <v>5</v>
      </c>
      <c r="K92" s="22">
        <v>5</v>
      </c>
      <c r="L92" s="297">
        <v>42900.375</v>
      </c>
      <c r="M92" s="297">
        <v>42900.791666666664</v>
      </c>
      <c r="N92" s="21"/>
      <c r="O92" s="204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40"/>
      <c r="V92" s="40"/>
      <c r="W92" s="14">
        <v>0</v>
      </c>
      <c r="X92" s="52">
        <f>W92/$X$1</f>
        <v>0</v>
      </c>
      <c r="Y92" s="40">
        <v>0</v>
      </c>
      <c r="Z92" s="41">
        <v>0</v>
      </c>
      <c r="AA92" s="69"/>
    </row>
    <row r="93" spans="1:27" ht="15.75" thickBot="1" x14ac:dyDescent="0.3">
      <c r="A93" s="34"/>
      <c r="B93" s="35"/>
      <c r="C93" s="36"/>
      <c r="D93" s="36"/>
      <c r="E93" s="35"/>
      <c r="F93" s="35"/>
      <c r="G93" s="37"/>
      <c r="H93" s="37"/>
      <c r="I93" s="37"/>
      <c r="J93" s="37"/>
      <c r="K93" s="37"/>
      <c r="L93" s="38"/>
      <c r="M93" s="38"/>
      <c r="N93" s="35"/>
      <c r="O93" s="203"/>
      <c r="P93" s="39"/>
      <c r="Q93" s="39"/>
      <c r="R93" s="39"/>
      <c r="S93" s="39"/>
      <c r="T93" s="39"/>
      <c r="U93" s="42"/>
      <c r="V93" s="43"/>
      <c r="W93" s="50"/>
      <c r="X93" s="53"/>
      <c r="Y93" s="44">
        <f>SUM(Y88:Y92)</f>
        <v>0</v>
      </c>
      <c r="Z93" s="45">
        <f>SUM(Z88:Z92)</f>
        <v>0</v>
      </c>
      <c r="AA93" s="69"/>
    </row>
    <row r="94" spans="1:27" ht="15" x14ac:dyDescent="0.25">
      <c r="A94" s="64">
        <v>120</v>
      </c>
      <c r="B94" s="65" t="s">
        <v>83</v>
      </c>
      <c r="C94" s="66">
        <v>1</v>
      </c>
      <c r="D94" s="66">
        <v>1440</v>
      </c>
      <c r="E94" s="67" t="s">
        <v>17</v>
      </c>
      <c r="F94" s="67" t="s">
        <v>17</v>
      </c>
      <c r="G94" s="15">
        <v>3</v>
      </c>
      <c r="H94" s="15">
        <v>6</v>
      </c>
      <c r="I94" s="15">
        <v>3</v>
      </c>
      <c r="J94" s="15">
        <v>5</v>
      </c>
      <c r="K94" s="16">
        <v>2</v>
      </c>
      <c r="L94" s="299"/>
      <c r="M94" s="299"/>
      <c r="N94" s="67"/>
      <c r="O94" s="205">
        <v>0</v>
      </c>
      <c r="P94" s="68">
        <v>0</v>
      </c>
      <c r="Q94" s="68">
        <v>0</v>
      </c>
      <c r="R94" s="68">
        <v>0</v>
      </c>
      <c r="S94" s="68">
        <v>0</v>
      </c>
      <c r="T94" s="68">
        <v>0</v>
      </c>
      <c r="U94" s="40"/>
      <c r="V94" s="40"/>
      <c r="W94" s="14"/>
      <c r="X94" s="52">
        <f t="shared" ref="X94:X152" si="10">W94/$X$1</f>
        <v>0</v>
      </c>
      <c r="Y94" s="40"/>
      <c r="Z94" s="41"/>
      <c r="AA94" s="69"/>
    </row>
    <row r="95" spans="1:27" ht="15" x14ac:dyDescent="0.25">
      <c r="A95" s="64">
        <v>120</v>
      </c>
      <c r="B95" s="65" t="s">
        <v>83</v>
      </c>
      <c r="C95" s="66">
        <v>1</v>
      </c>
      <c r="D95" s="66">
        <v>1440</v>
      </c>
      <c r="E95" s="67" t="s">
        <v>17</v>
      </c>
      <c r="F95" s="67" t="s">
        <v>17</v>
      </c>
      <c r="G95" s="15">
        <v>3</v>
      </c>
      <c r="H95" s="15">
        <v>6</v>
      </c>
      <c r="I95" s="15">
        <v>3</v>
      </c>
      <c r="J95" s="15">
        <v>5</v>
      </c>
      <c r="K95" s="16">
        <v>2</v>
      </c>
      <c r="L95" s="299"/>
      <c r="M95" s="299"/>
      <c r="N95" s="67"/>
      <c r="O95" s="205">
        <v>0</v>
      </c>
      <c r="P95" s="68">
        <v>0</v>
      </c>
      <c r="Q95" s="68">
        <v>0</v>
      </c>
      <c r="R95" s="68">
        <v>0</v>
      </c>
      <c r="S95" s="68">
        <v>0</v>
      </c>
      <c r="T95" s="68">
        <v>0</v>
      </c>
      <c r="U95" s="40"/>
      <c r="V95" s="40"/>
      <c r="W95" s="14"/>
      <c r="X95" s="52">
        <f t="shared" si="10"/>
        <v>0</v>
      </c>
      <c r="Y95" s="40"/>
      <c r="Z95" s="41"/>
      <c r="AA95" s="69"/>
    </row>
    <row r="96" spans="1:27" ht="15" x14ac:dyDescent="0.25">
      <c r="A96" s="64">
        <v>120</v>
      </c>
      <c r="B96" s="65" t="s">
        <v>83</v>
      </c>
      <c r="C96" s="66">
        <v>1</v>
      </c>
      <c r="D96" s="66">
        <v>1440</v>
      </c>
      <c r="E96" s="67" t="s">
        <v>17</v>
      </c>
      <c r="F96" s="67" t="s">
        <v>17</v>
      </c>
      <c r="G96" s="15">
        <v>3</v>
      </c>
      <c r="H96" s="15">
        <v>6</v>
      </c>
      <c r="I96" s="15">
        <v>3</v>
      </c>
      <c r="J96" s="15">
        <v>5</v>
      </c>
      <c r="K96" s="16">
        <v>2</v>
      </c>
      <c r="L96" s="299"/>
      <c r="M96" s="299"/>
      <c r="N96" s="67"/>
      <c r="O96" s="205">
        <v>0</v>
      </c>
      <c r="P96" s="68">
        <v>0</v>
      </c>
      <c r="Q96" s="68">
        <v>0</v>
      </c>
      <c r="R96" s="68">
        <v>0</v>
      </c>
      <c r="S96" s="68">
        <v>0</v>
      </c>
      <c r="T96" s="68">
        <v>0</v>
      </c>
      <c r="U96" s="40"/>
      <c r="V96" s="40"/>
      <c r="W96" s="14"/>
      <c r="X96" s="52">
        <f t="shared" si="10"/>
        <v>0</v>
      </c>
      <c r="Y96" s="40"/>
      <c r="Z96" s="41"/>
      <c r="AA96" s="69"/>
    </row>
    <row r="97" spans="1:27" ht="15" x14ac:dyDescent="0.25">
      <c r="A97" s="64">
        <v>120</v>
      </c>
      <c r="B97" s="65" t="s">
        <v>84</v>
      </c>
      <c r="C97" s="66">
        <v>1</v>
      </c>
      <c r="D97" s="66">
        <v>1440</v>
      </c>
      <c r="E97" s="67" t="s">
        <v>17</v>
      </c>
      <c r="F97" s="67" t="s">
        <v>17</v>
      </c>
      <c r="G97" s="15">
        <v>3</v>
      </c>
      <c r="H97" s="15">
        <v>6</v>
      </c>
      <c r="I97" s="15">
        <v>3</v>
      </c>
      <c r="J97" s="15">
        <v>5</v>
      </c>
      <c r="K97" s="16">
        <v>2</v>
      </c>
      <c r="L97" s="299">
        <v>42899.576388888891</v>
      </c>
      <c r="M97" s="299">
        <v>42899.791666666664</v>
      </c>
      <c r="N97" s="67"/>
      <c r="O97" s="205">
        <v>0</v>
      </c>
      <c r="P97" s="68">
        <v>0</v>
      </c>
      <c r="Q97" s="68">
        <v>0</v>
      </c>
      <c r="R97" s="68">
        <v>0</v>
      </c>
      <c r="S97" s="68">
        <v>0</v>
      </c>
      <c r="T97" s="68">
        <v>0</v>
      </c>
      <c r="U97" s="40">
        <v>47.1</v>
      </c>
      <c r="V97" s="40">
        <v>-201.6</v>
      </c>
      <c r="W97" s="14">
        <v>12</v>
      </c>
      <c r="X97" s="52">
        <f t="shared" si="10"/>
        <v>0.12</v>
      </c>
      <c r="Y97" s="40">
        <v>-15.4</v>
      </c>
      <c r="Z97" s="41">
        <v>-2.57</v>
      </c>
      <c r="AA97" s="69"/>
    </row>
    <row r="98" spans="1:27" ht="15" x14ac:dyDescent="0.25">
      <c r="A98" s="64">
        <v>120</v>
      </c>
      <c r="B98" s="65" t="s">
        <v>84</v>
      </c>
      <c r="C98" s="66">
        <v>1</v>
      </c>
      <c r="D98" s="66">
        <v>1440</v>
      </c>
      <c r="E98" s="67" t="s">
        <v>17</v>
      </c>
      <c r="F98" s="67" t="s">
        <v>17</v>
      </c>
      <c r="G98" s="15">
        <v>3</v>
      </c>
      <c r="H98" s="15">
        <v>6</v>
      </c>
      <c r="I98" s="15">
        <v>3</v>
      </c>
      <c r="J98" s="15">
        <v>5</v>
      </c>
      <c r="K98" s="16">
        <v>2</v>
      </c>
      <c r="L98" s="299">
        <v>42900.375</v>
      </c>
      <c r="M98" s="299">
        <v>42900.791666666664</v>
      </c>
      <c r="N98" s="67"/>
      <c r="O98" s="205">
        <v>0</v>
      </c>
      <c r="P98" s="68">
        <v>0</v>
      </c>
      <c r="Q98" s="68">
        <v>0</v>
      </c>
      <c r="R98" s="68">
        <v>0</v>
      </c>
      <c r="S98" s="68">
        <v>0</v>
      </c>
      <c r="T98" s="68">
        <v>0</v>
      </c>
      <c r="U98" s="40">
        <v>333.4</v>
      </c>
      <c r="V98" s="40">
        <v>-122.2</v>
      </c>
      <c r="W98" s="14">
        <v>6</v>
      </c>
      <c r="X98" s="52">
        <f t="shared" si="10"/>
        <v>0.06</v>
      </c>
      <c r="Y98" s="40">
        <v>59.1</v>
      </c>
      <c r="Z98" s="41">
        <v>4.53</v>
      </c>
      <c r="AA98" s="69"/>
    </row>
    <row r="99" spans="1:27" ht="15" x14ac:dyDescent="0.25">
      <c r="A99" s="64">
        <v>120</v>
      </c>
      <c r="B99" s="65" t="s">
        <v>84</v>
      </c>
      <c r="C99" s="66">
        <v>1</v>
      </c>
      <c r="D99" s="66">
        <v>1440</v>
      </c>
      <c r="E99" s="67" t="s">
        <v>17</v>
      </c>
      <c r="F99" s="67" t="s">
        <v>17</v>
      </c>
      <c r="G99" s="15">
        <v>3</v>
      </c>
      <c r="H99" s="15">
        <v>6</v>
      </c>
      <c r="I99" s="15">
        <v>3</v>
      </c>
      <c r="J99" s="15">
        <v>5</v>
      </c>
      <c r="K99" s="16">
        <v>2</v>
      </c>
      <c r="L99" s="299">
        <v>42901.302083333336</v>
      </c>
      <c r="M99" s="299">
        <v>42901.791666666664</v>
      </c>
      <c r="N99" s="67"/>
      <c r="O99" s="205">
        <v>0</v>
      </c>
      <c r="P99" s="68">
        <v>0</v>
      </c>
      <c r="Q99" s="68">
        <v>0</v>
      </c>
      <c r="R99" s="68">
        <v>0</v>
      </c>
      <c r="S99" s="68">
        <v>0</v>
      </c>
      <c r="T99" s="68">
        <v>0</v>
      </c>
      <c r="U99" s="63" t="s">
        <v>70</v>
      </c>
      <c r="V99" s="63" t="s">
        <v>70</v>
      </c>
      <c r="W99" s="14">
        <v>9</v>
      </c>
      <c r="X99" s="52">
        <f t="shared" si="10"/>
        <v>0.09</v>
      </c>
      <c r="Y99" s="40">
        <v>353.1</v>
      </c>
      <c r="Z99" s="41">
        <v>31.96</v>
      </c>
      <c r="AA99" s="69"/>
    </row>
    <row r="100" spans="1:27" ht="15" x14ac:dyDescent="0.25">
      <c r="A100" s="64">
        <v>120</v>
      </c>
      <c r="B100" s="65" t="s">
        <v>84</v>
      </c>
      <c r="C100" s="66">
        <v>1</v>
      </c>
      <c r="D100" s="66">
        <v>1440</v>
      </c>
      <c r="E100" s="67" t="s">
        <v>17</v>
      </c>
      <c r="F100" s="67" t="s">
        <v>17</v>
      </c>
      <c r="G100" s="15">
        <v>3</v>
      </c>
      <c r="H100" s="15">
        <v>6</v>
      </c>
      <c r="I100" s="15">
        <v>3</v>
      </c>
      <c r="J100" s="15">
        <v>5</v>
      </c>
      <c r="K100" s="16">
        <v>2</v>
      </c>
      <c r="L100" s="299">
        <v>42902.302083333336</v>
      </c>
      <c r="M100" s="299">
        <v>42902.791666666664</v>
      </c>
      <c r="N100" s="67"/>
      <c r="O100" s="205">
        <v>0</v>
      </c>
      <c r="P100" s="68">
        <v>0</v>
      </c>
      <c r="Q100" s="68">
        <v>0</v>
      </c>
      <c r="R100" s="68">
        <v>0</v>
      </c>
      <c r="S100" s="68">
        <v>0</v>
      </c>
      <c r="T100" s="68">
        <v>0</v>
      </c>
      <c r="U100" s="63" t="s">
        <v>70</v>
      </c>
      <c r="V100" s="63" t="s">
        <v>70</v>
      </c>
      <c r="W100" s="14">
        <v>12</v>
      </c>
      <c r="X100" s="52">
        <f t="shared" si="10"/>
        <v>0.12</v>
      </c>
      <c r="Y100" s="40">
        <v>200.4</v>
      </c>
      <c r="Z100" s="41">
        <v>18.14</v>
      </c>
      <c r="AA100" s="69"/>
    </row>
    <row r="101" spans="1:27" ht="15.75" thickBot="1" x14ac:dyDescent="0.3">
      <c r="A101" s="34"/>
      <c r="B101" s="35"/>
      <c r="C101" s="36"/>
      <c r="D101" s="36"/>
      <c r="E101" s="35"/>
      <c r="F101" s="35"/>
      <c r="G101" s="37"/>
      <c r="H101" s="37"/>
      <c r="I101" s="37"/>
      <c r="J101" s="37"/>
      <c r="K101" s="37"/>
      <c r="L101" s="38"/>
      <c r="M101" s="38"/>
      <c r="N101" s="35"/>
      <c r="O101" s="203"/>
      <c r="P101" s="39"/>
      <c r="Q101" s="39"/>
      <c r="R101" s="39"/>
      <c r="S101" s="39"/>
      <c r="T101" s="39"/>
      <c r="U101" s="42"/>
      <c r="V101" s="43"/>
      <c r="W101" s="50"/>
      <c r="X101" s="53"/>
      <c r="Y101" s="44">
        <f>SUM(Y94:Y100)</f>
        <v>597.20000000000005</v>
      </c>
      <c r="Z101" s="45">
        <f>SUM(Z94:Z100)</f>
        <v>52.06</v>
      </c>
      <c r="AA101" s="69"/>
    </row>
    <row r="102" spans="1:27" ht="15" x14ac:dyDescent="0.25">
      <c r="A102" s="64">
        <v>130</v>
      </c>
      <c r="B102" s="65" t="s">
        <v>85</v>
      </c>
      <c r="C102" s="66">
        <v>1</v>
      </c>
      <c r="D102" s="66">
        <v>1440</v>
      </c>
      <c r="E102" s="67" t="s">
        <v>17</v>
      </c>
      <c r="F102" s="67" t="s">
        <v>17</v>
      </c>
      <c r="G102" s="15">
        <v>3</v>
      </c>
      <c r="H102" s="15">
        <v>6</v>
      </c>
      <c r="I102" s="15">
        <v>3</v>
      </c>
      <c r="J102" s="15">
        <v>5</v>
      </c>
      <c r="K102" s="16">
        <v>3</v>
      </c>
      <c r="L102" s="299"/>
      <c r="M102" s="299"/>
      <c r="N102" s="67"/>
      <c r="O102" s="205">
        <v>0</v>
      </c>
      <c r="P102" s="68">
        <v>0</v>
      </c>
      <c r="Q102" s="68">
        <v>0</v>
      </c>
      <c r="R102" s="68">
        <v>0</v>
      </c>
      <c r="S102" s="68">
        <v>0</v>
      </c>
      <c r="T102" s="68">
        <v>0</v>
      </c>
      <c r="U102" s="40"/>
      <c r="V102" s="40"/>
      <c r="W102" s="14"/>
      <c r="X102" s="52">
        <f t="shared" si="10"/>
        <v>0</v>
      </c>
      <c r="Y102" s="40"/>
      <c r="Z102" s="41"/>
      <c r="AA102" s="69"/>
    </row>
    <row r="103" spans="1:27" ht="15" x14ac:dyDescent="0.25">
      <c r="A103" s="64">
        <v>130</v>
      </c>
      <c r="B103" s="65" t="s">
        <v>85</v>
      </c>
      <c r="C103" s="66">
        <v>1</v>
      </c>
      <c r="D103" s="66">
        <v>1440</v>
      </c>
      <c r="E103" s="67" t="s">
        <v>17</v>
      </c>
      <c r="F103" s="67" t="s">
        <v>17</v>
      </c>
      <c r="G103" s="15">
        <v>3</v>
      </c>
      <c r="H103" s="15">
        <v>6</v>
      </c>
      <c r="I103" s="15">
        <v>3</v>
      </c>
      <c r="J103" s="15">
        <v>5</v>
      </c>
      <c r="K103" s="16">
        <v>3</v>
      </c>
      <c r="L103" s="299"/>
      <c r="M103" s="299"/>
      <c r="N103" s="67"/>
      <c r="O103" s="205">
        <v>0</v>
      </c>
      <c r="P103" s="68">
        <v>0</v>
      </c>
      <c r="Q103" s="68">
        <v>0</v>
      </c>
      <c r="R103" s="68">
        <v>0</v>
      </c>
      <c r="S103" s="68">
        <v>0</v>
      </c>
      <c r="T103" s="68">
        <v>0</v>
      </c>
      <c r="U103" s="40"/>
      <c r="V103" s="40"/>
      <c r="W103" s="14"/>
      <c r="X103" s="52">
        <f t="shared" si="10"/>
        <v>0</v>
      </c>
      <c r="Y103" s="40"/>
      <c r="Z103" s="41"/>
      <c r="AA103" s="69"/>
    </row>
    <row r="104" spans="1:27" ht="15" x14ac:dyDescent="0.25">
      <c r="A104" s="64">
        <v>130</v>
      </c>
      <c r="B104" s="65" t="s">
        <v>85</v>
      </c>
      <c r="C104" s="66">
        <v>1</v>
      </c>
      <c r="D104" s="66">
        <v>1440</v>
      </c>
      <c r="E104" s="67" t="s">
        <v>17</v>
      </c>
      <c r="F104" s="67" t="s">
        <v>17</v>
      </c>
      <c r="G104" s="15">
        <v>3</v>
      </c>
      <c r="H104" s="15">
        <v>6</v>
      </c>
      <c r="I104" s="15">
        <v>3</v>
      </c>
      <c r="J104" s="15">
        <v>5</v>
      </c>
      <c r="K104" s="16">
        <v>3</v>
      </c>
      <c r="L104" s="299"/>
      <c r="M104" s="299"/>
      <c r="N104" s="67"/>
      <c r="O104" s="205">
        <v>0</v>
      </c>
      <c r="P104" s="68">
        <v>0</v>
      </c>
      <c r="Q104" s="68">
        <v>0</v>
      </c>
      <c r="R104" s="68">
        <v>0</v>
      </c>
      <c r="S104" s="68">
        <v>0</v>
      </c>
      <c r="T104" s="68">
        <v>0</v>
      </c>
      <c r="U104" s="40"/>
      <c r="V104" s="40"/>
      <c r="W104" s="14"/>
      <c r="X104" s="52">
        <f t="shared" si="10"/>
        <v>0</v>
      </c>
      <c r="Y104" s="40"/>
      <c r="Z104" s="41"/>
      <c r="AA104" s="69"/>
    </row>
    <row r="105" spans="1:27" ht="15" x14ac:dyDescent="0.25">
      <c r="A105" s="64">
        <v>130</v>
      </c>
      <c r="B105" s="65" t="s">
        <v>86</v>
      </c>
      <c r="C105" s="66">
        <v>1</v>
      </c>
      <c r="D105" s="66">
        <v>1440</v>
      </c>
      <c r="E105" s="67" t="s">
        <v>17</v>
      </c>
      <c r="F105" s="67" t="s">
        <v>17</v>
      </c>
      <c r="G105" s="15">
        <v>3</v>
      </c>
      <c r="H105" s="15">
        <v>6</v>
      </c>
      <c r="I105" s="15">
        <v>3</v>
      </c>
      <c r="J105" s="15">
        <v>5</v>
      </c>
      <c r="K105" s="16">
        <v>3</v>
      </c>
      <c r="L105" s="299">
        <v>42899.576388888891</v>
      </c>
      <c r="M105" s="299">
        <v>42899.791666666664</v>
      </c>
      <c r="N105" s="67"/>
      <c r="O105" s="205">
        <v>0</v>
      </c>
      <c r="P105" s="68">
        <v>0</v>
      </c>
      <c r="Q105" s="68">
        <v>0</v>
      </c>
      <c r="R105" s="68">
        <v>0</v>
      </c>
      <c r="S105" s="68">
        <v>0</v>
      </c>
      <c r="T105" s="68">
        <v>0</v>
      </c>
      <c r="U105" s="40">
        <v>95.3</v>
      </c>
      <c r="V105" s="40">
        <v>-44.6</v>
      </c>
      <c r="W105" s="14">
        <v>3</v>
      </c>
      <c r="X105" s="52">
        <f t="shared" si="10"/>
        <v>0.03</v>
      </c>
      <c r="Y105" s="40">
        <v>64.599999999999994</v>
      </c>
      <c r="Z105" s="41">
        <v>5.0199999999999996</v>
      </c>
      <c r="AA105" s="69"/>
    </row>
    <row r="106" spans="1:27" ht="15" x14ac:dyDescent="0.25">
      <c r="A106" s="64">
        <v>130</v>
      </c>
      <c r="B106" s="65" t="s">
        <v>86</v>
      </c>
      <c r="C106" s="66">
        <v>1</v>
      </c>
      <c r="D106" s="66">
        <v>1440</v>
      </c>
      <c r="E106" s="67" t="s">
        <v>17</v>
      </c>
      <c r="F106" s="67" t="s">
        <v>17</v>
      </c>
      <c r="G106" s="15">
        <v>3</v>
      </c>
      <c r="H106" s="15">
        <v>6</v>
      </c>
      <c r="I106" s="15">
        <v>3</v>
      </c>
      <c r="J106" s="15">
        <v>5</v>
      </c>
      <c r="K106" s="16">
        <v>3</v>
      </c>
      <c r="L106" s="299">
        <v>42900.375</v>
      </c>
      <c r="M106" s="299">
        <v>42900.791666666664</v>
      </c>
      <c r="N106" s="67"/>
      <c r="O106" s="205">
        <v>0</v>
      </c>
      <c r="P106" s="68">
        <v>0</v>
      </c>
      <c r="Q106" s="68">
        <v>0</v>
      </c>
      <c r="R106" s="68">
        <v>0</v>
      </c>
      <c r="S106" s="68">
        <v>0</v>
      </c>
      <c r="T106" s="68">
        <v>0</v>
      </c>
      <c r="U106" s="40">
        <v>150.5</v>
      </c>
      <c r="V106" s="40">
        <v>-80.8</v>
      </c>
      <c r="W106" s="14">
        <v>2</v>
      </c>
      <c r="X106" s="52">
        <f t="shared" si="10"/>
        <v>0.02</v>
      </c>
      <c r="Y106" s="40">
        <v>-14.7</v>
      </c>
      <c r="Z106" s="41">
        <v>-1.0900000000000001</v>
      </c>
      <c r="AA106" s="69"/>
    </row>
    <row r="107" spans="1:27" ht="15" x14ac:dyDescent="0.25">
      <c r="A107" s="64">
        <v>130</v>
      </c>
      <c r="B107" s="65" t="s">
        <v>86</v>
      </c>
      <c r="C107" s="66">
        <v>1</v>
      </c>
      <c r="D107" s="66">
        <v>1440</v>
      </c>
      <c r="E107" s="67" t="s">
        <v>17</v>
      </c>
      <c r="F107" s="67" t="s">
        <v>17</v>
      </c>
      <c r="G107" s="15">
        <v>3</v>
      </c>
      <c r="H107" s="15">
        <v>6</v>
      </c>
      <c r="I107" s="15">
        <v>3</v>
      </c>
      <c r="J107" s="15">
        <v>5</v>
      </c>
      <c r="K107" s="16">
        <v>3</v>
      </c>
      <c r="L107" s="299">
        <v>42901.302083333336</v>
      </c>
      <c r="M107" s="299">
        <v>42901.791666666664</v>
      </c>
      <c r="N107" s="67"/>
      <c r="O107" s="205">
        <v>0</v>
      </c>
      <c r="P107" s="68">
        <v>0</v>
      </c>
      <c r="Q107" s="68">
        <v>0</v>
      </c>
      <c r="R107" s="68">
        <v>0</v>
      </c>
      <c r="S107" s="68">
        <v>0</v>
      </c>
      <c r="T107" s="68">
        <v>0</v>
      </c>
      <c r="U107" s="63" t="s">
        <v>70</v>
      </c>
      <c r="V107" s="63" t="s">
        <v>70</v>
      </c>
      <c r="W107" s="14">
        <v>4</v>
      </c>
      <c r="X107" s="52">
        <f t="shared" si="10"/>
        <v>0.04</v>
      </c>
      <c r="Y107" s="40">
        <v>238.5</v>
      </c>
      <c r="Z107" s="41">
        <v>21.5</v>
      </c>
      <c r="AA107" s="69"/>
    </row>
    <row r="108" spans="1:27" ht="15" x14ac:dyDescent="0.25">
      <c r="A108" s="64">
        <v>130</v>
      </c>
      <c r="B108" s="65" t="s">
        <v>86</v>
      </c>
      <c r="C108" s="66">
        <v>1</v>
      </c>
      <c r="D108" s="66">
        <v>1440</v>
      </c>
      <c r="E108" s="67" t="s">
        <v>17</v>
      </c>
      <c r="F108" s="67" t="s">
        <v>17</v>
      </c>
      <c r="G108" s="15">
        <v>3</v>
      </c>
      <c r="H108" s="15">
        <v>6</v>
      </c>
      <c r="I108" s="15">
        <v>3</v>
      </c>
      <c r="J108" s="15">
        <v>5</v>
      </c>
      <c r="K108" s="16">
        <v>3</v>
      </c>
      <c r="L108" s="299">
        <v>42902.302083333336</v>
      </c>
      <c r="M108" s="299">
        <v>42902.791666666664</v>
      </c>
      <c r="N108" s="67"/>
      <c r="O108" s="205">
        <v>0</v>
      </c>
      <c r="P108" s="68">
        <v>0</v>
      </c>
      <c r="Q108" s="68">
        <v>0</v>
      </c>
      <c r="R108" s="68">
        <v>0</v>
      </c>
      <c r="S108" s="68">
        <v>0</v>
      </c>
      <c r="T108" s="68">
        <v>0</v>
      </c>
      <c r="U108" s="63" t="s">
        <v>70</v>
      </c>
      <c r="V108" s="63" t="s">
        <v>70</v>
      </c>
      <c r="W108" s="14">
        <v>8</v>
      </c>
      <c r="X108" s="52">
        <f t="shared" si="10"/>
        <v>0.08</v>
      </c>
      <c r="Y108" s="40">
        <v>137.6</v>
      </c>
      <c r="Z108" s="41">
        <v>11.53</v>
      </c>
      <c r="AA108" s="69"/>
    </row>
    <row r="109" spans="1:27" ht="15.75" thickBot="1" x14ac:dyDescent="0.3">
      <c r="A109" s="34"/>
      <c r="B109" s="35"/>
      <c r="C109" s="36"/>
      <c r="D109" s="36"/>
      <c r="E109" s="35"/>
      <c r="F109" s="35"/>
      <c r="G109" s="37"/>
      <c r="H109" s="37"/>
      <c r="I109" s="37"/>
      <c r="J109" s="37"/>
      <c r="K109" s="37"/>
      <c r="L109" s="38"/>
      <c r="M109" s="38"/>
      <c r="N109" s="35"/>
      <c r="O109" s="203"/>
      <c r="P109" s="39"/>
      <c r="Q109" s="39"/>
      <c r="R109" s="39"/>
      <c r="S109" s="39"/>
      <c r="T109" s="39"/>
      <c r="U109" s="42"/>
      <c r="V109" s="43"/>
      <c r="W109" s="50"/>
      <c r="X109" s="53"/>
      <c r="Y109" s="44">
        <f>SUM(Y102:Y108)</f>
        <v>426</v>
      </c>
      <c r="Z109" s="45">
        <f>SUM(Z102:Z108)</f>
        <v>36.96</v>
      </c>
      <c r="AA109" s="69"/>
    </row>
    <row r="110" spans="1:27" ht="15" x14ac:dyDescent="0.25">
      <c r="A110" s="64">
        <v>140</v>
      </c>
      <c r="B110" s="65" t="s">
        <v>87</v>
      </c>
      <c r="C110" s="66">
        <v>1</v>
      </c>
      <c r="D110" s="66">
        <v>1440</v>
      </c>
      <c r="E110" s="67" t="s">
        <v>17</v>
      </c>
      <c r="F110" s="67" t="s">
        <v>17</v>
      </c>
      <c r="G110" s="15">
        <v>3</v>
      </c>
      <c r="H110" s="15">
        <v>6</v>
      </c>
      <c r="I110" s="15">
        <v>3</v>
      </c>
      <c r="J110" s="15">
        <v>5</v>
      </c>
      <c r="K110" s="16">
        <v>4</v>
      </c>
      <c r="L110" s="299"/>
      <c r="M110" s="299"/>
      <c r="N110" s="67"/>
      <c r="O110" s="205">
        <v>0</v>
      </c>
      <c r="P110" s="68">
        <v>0</v>
      </c>
      <c r="Q110" s="68">
        <v>0</v>
      </c>
      <c r="R110" s="68">
        <v>0</v>
      </c>
      <c r="S110" s="68">
        <v>0</v>
      </c>
      <c r="T110" s="68">
        <v>0</v>
      </c>
      <c r="U110" s="40"/>
      <c r="V110" s="40"/>
      <c r="W110" s="14"/>
      <c r="X110" s="52">
        <f t="shared" si="10"/>
        <v>0</v>
      </c>
      <c r="Y110" s="40"/>
      <c r="Z110" s="41"/>
      <c r="AA110" s="69"/>
    </row>
    <row r="111" spans="1:27" ht="15" x14ac:dyDescent="0.25">
      <c r="A111" s="64">
        <v>140</v>
      </c>
      <c r="B111" s="65" t="s">
        <v>87</v>
      </c>
      <c r="C111" s="66">
        <v>1</v>
      </c>
      <c r="D111" s="66">
        <v>1440</v>
      </c>
      <c r="E111" s="67" t="s">
        <v>17</v>
      </c>
      <c r="F111" s="67" t="s">
        <v>17</v>
      </c>
      <c r="G111" s="15">
        <v>3</v>
      </c>
      <c r="H111" s="15">
        <v>6</v>
      </c>
      <c r="I111" s="15">
        <v>3</v>
      </c>
      <c r="J111" s="15">
        <v>5</v>
      </c>
      <c r="K111" s="16">
        <v>4</v>
      </c>
      <c r="L111" s="299"/>
      <c r="M111" s="299"/>
      <c r="N111" s="67"/>
      <c r="O111" s="205">
        <v>0</v>
      </c>
      <c r="P111" s="68">
        <v>0</v>
      </c>
      <c r="Q111" s="68">
        <v>0</v>
      </c>
      <c r="R111" s="68">
        <v>0</v>
      </c>
      <c r="S111" s="68">
        <v>0</v>
      </c>
      <c r="T111" s="68">
        <v>0</v>
      </c>
      <c r="U111" s="40"/>
      <c r="V111" s="40"/>
      <c r="W111" s="14"/>
      <c r="X111" s="52">
        <f t="shared" si="10"/>
        <v>0</v>
      </c>
      <c r="Y111" s="40"/>
      <c r="Z111" s="41"/>
      <c r="AA111" s="69"/>
    </row>
    <row r="112" spans="1:27" ht="15" x14ac:dyDescent="0.25">
      <c r="A112" s="64">
        <v>140</v>
      </c>
      <c r="B112" s="65" t="s">
        <v>87</v>
      </c>
      <c r="C112" s="66">
        <v>1</v>
      </c>
      <c r="D112" s="66">
        <v>1440</v>
      </c>
      <c r="E112" s="67" t="s">
        <v>17</v>
      </c>
      <c r="F112" s="67" t="s">
        <v>17</v>
      </c>
      <c r="G112" s="15">
        <v>3</v>
      </c>
      <c r="H112" s="15">
        <v>6</v>
      </c>
      <c r="I112" s="15">
        <v>3</v>
      </c>
      <c r="J112" s="15">
        <v>5</v>
      </c>
      <c r="K112" s="16">
        <v>4</v>
      </c>
      <c r="L112" s="299"/>
      <c r="M112" s="299"/>
      <c r="N112" s="67"/>
      <c r="O112" s="205">
        <v>0</v>
      </c>
      <c r="P112" s="68">
        <v>0</v>
      </c>
      <c r="Q112" s="68">
        <v>0</v>
      </c>
      <c r="R112" s="68">
        <v>0</v>
      </c>
      <c r="S112" s="68">
        <v>0</v>
      </c>
      <c r="T112" s="68">
        <v>0</v>
      </c>
      <c r="U112" s="40"/>
      <c r="V112" s="40"/>
      <c r="W112" s="14"/>
      <c r="X112" s="52">
        <f t="shared" si="10"/>
        <v>0</v>
      </c>
      <c r="Y112" s="40"/>
      <c r="Z112" s="41"/>
      <c r="AA112" s="69"/>
    </row>
    <row r="113" spans="1:27" ht="15" x14ac:dyDescent="0.25">
      <c r="A113" s="64">
        <v>140</v>
      </c>
      <c r="B113" s="65" t="s">
        <v>88</v>
      </c>
      <c r="C113" s="66">
        <v>1</v>
      </c>
      <c r="D113" s="66">
        <v>1440</v>
      </c>
      <c r="E113" s="67" t="s">
        <v>17</v>
      </c>
      <c r="F113" s="67" t="s">
        <v>17</v>
      </c>
      <c r="G113" s="15">
        <v>3</v>
      </c>
      <c r="H113" s="15">
        <v>6</v>
      </c>
      <c r="I113" s="15">
        <v>3</v>
      </c>
      <c r="J113" s="15">
        <v>5</v>
      </c>
      <c r="K113" s="16">
        <v>4</v>
      </c>
      <c r="L113" s="299">
        <v>42899.576388888891</v>
      </c>
      <c r="M113" s="299">
        <v>42899.791666666664</v>
      </c>
      <c r="N113" s="67"/>
      <c r="O113" s="205">
        <v>0</v>
      </c>
      <c r="P113" s="68">
        <v>0</v>
      </c>
      <c r="Q113" s="68">
        <v>0</v>
      </c>
      <c r="R113" s="68">
        <v>0</v>
      </c>
      <c r="S113" s="68">
        <v>0</v>
      </c>
      <c r="T113" s="68">
        <v>0</v>
      </c>
      <c r="U113" s="40">
        <v>102.1</v>
      </c>
      <c r="V113" s="40">
        <v>-37.799999999999997</v>
      </c>
      <c r="W113" s="14">
        <v>3</v>
      </c>
      <c r="X113" s="52">
        <f t="shared" si="10"/>
        <v>0.03</v>
      </c>
      <c r="Y113" s="40">
        <v>70.8</v>
      </c>
      <c r="Z113" s="41">
        <v>5.52</v>
      </c>
      <c r="AA113" s="69"/>
    </row>
    <row r="114" spans="1:27" ht="15" x14ac:dyDescent="0.25">
      <c r="A114" s="64">
        <v>140</v>
      </c>
      <c r="B114" s="65" t="s">
        <v>88</v>
      </c>
      <c r="C114" s="66">
        <v>1</v>
      </c>
      <c r="D114" s="66">
        <v>1440</v>
      </c>
      <c r="E114" s="67" t="s">
        <v>17</v>
      </c>
      <c r="F114" s="67" t="s">
        <v>17</v>
      </c>
      <c r="G114" s="15">
        <v>3</v>
      </c>
      <c r="H114" s="15">
        <v>6</v>
      </c>
      <c r="I114" s="15">
        <v>3</v>
      </c>
      <c r="J114" s="15">
        <v>5</v>
      </c>
      <c r="K114" s="16">
        <v>4</v>
      </c>
      <c r="L114" s="299">
        <v>42900.375</v>
      </c>
      <c r="M114" s="299">
        <v>42900.791666666664</v>
      </c>
      <c r="N114" s="67"/>
      <c r="O114" s="205">
        <v>0</v>
      </c>
      <c r="P114" s="68">
        <v>0</v>
      </c>
      <c r="Q114" s="68">
        <v>0</v>
      </c>
      <c r="R114" s="68">
        <v>0</v>
      </c>
      <c r="S114" s="68">
        <v>0</v>
      </c>
      <c r="T114" s="68">
        <v>0</v>
      </c>
      <c r="U114" s="40">
        <v>167.5</v>
      </c>
      <c r="V114" s="40">
        <v>-63.5</v>
      </c>
      <c r="W114" s="14">
        <v>2</v>
      </c>
      <c r="X114" s="52">
        <f t="shared" si="10"/>
        <v>0.02</v>
      </c>
      <c r="Y114" s="40">
        <v>2.2999999999999998</v>
      </c>
      <c r="Z114" s="41">
        <v>0.17</v>
      </c>
      <c r="AA114" s="69"/>
    </row>
    <row r="115" spans="1:27" ht="15" x14ac:dyDescent="0.25">
      <c r="A115" s="64">
        <v>140</v>
      </c>
      <c r="B115" s="65" t="s">
        <v>88</v>
      </c>
      <c r="C115" s="66">
        <v>1</v>
      </c>
      <c r="D115" s="66">
        <v>1440</v>
      </c>
      <c r="E115" s="67" t="s">
        <v>17</v>
      </c>
      <c r="F115" s="67" t="s">
        <v>17</v>
      </c>
      <c r="G115" s="15">
        <v>3</v>
      </c>
      <c r="H115" s="15">
        <v>6</v>
      </c>
      <c r="I115" s="15">
        <v>3</v>
      </c>
      <c r="J115" s="15">
        <v>5</v>
      </c>
      <c r="K115" s="16">
        <v>4</v>
      </c>
      <c r="L115" s="299">
        <v>42901.302083333336</v>
      </c>
      <c r="M115" s="299">
        <v>42901.791666666664</v>
      </c>
      <c r="N115" s="67"/>
      <c r="O115" s="205">
        <v>0</v>
      </c>
      <c r="P115" s="68">
        <v>0</v>
      </c>
      <c r="Q115" s="68">
        <v>0</v>
      </c>
      <c r="R115" s="68">
        <v>0</v>
      </c>
      <c r="S115" s="68">
        <v>0</v>
      </c>
      <c r="T115" s="68">
        <v>0</v>
      </c>
      <c r="U115" s="63" t="s">
        <v>70</v>
      </c>
      <c r="V115" s="63" t="s">
        <v>70</v>
      </c>
      <c r="W115" s="14">
        <v>1</v>
      </c>
      <c r="X115" s="52">
        <f t="shared" si="10"/>
        <v>0.01</v>
      </c>
      <c r="Y115" s="40">
        <v>-9.6999999999999993</v>
      </c>
      <c r="Z115" s="41">
        <v>-1</v>
      </c>
      <c r="AA115" s="69"/>
    </row>
    <row r="116" spans="1:27" ht="15" x14ac:dyDescent="0.25">
      <c r="A116" s="64">
        <v>140</v>
      </c>
      <c r="B116" s="65" t="s">
        <v>88</v>
      </c>
      <c r="C116" s="66">
        <v>1</v>
      </c>
      <c r="D116" s="66">
        <v>1440</v>
      </c>
      <c r="E116" s="67" t="s">
        <v>17</v>
      </c>
      <c r="F116" s="67" t="s">
        <v>17</v>
      </c>
      <c r="G116" s="15">
        <v>3</v>
      </c>
      <c r="H116" s="15">
        <v>6</v>
      </c>
      <c r="I116" s="15">
        <v>3</v>
      </c>
      <c r="J116" s="15">
        <v>5</v>
      </c>
      <c r="K116" s="16">
        <v>4</v>
      </c>
      <c r="L116" s="299">
        <v>42902.302083333336</v>
      </c>
      <c r="M116" s="299">
        <v>42902.791666666664</v>
      </c>
      <c r="N116" s="67"/>
      <c r="O116" s="205">
        <v>0</v>
      </c>
      <c r="P116" s="68">
        <v>0</v>
      </c>
      <c r="Q116" s="68">
        <v>0</v>
      </c>
      <c r="R116" s="68">
        <v>0</v>
      </c>
      <c r="S116" s="68">
        <v>0</v>
      </c>
      <c r="T116" s="68">
        <v>0</v>
      </c>
      <c r="U116" s="63" t="s">
        <v>70</v>
      </c>
      <c r="V116" s="63" t="s">
        <v>70</v>
      </c>
      <c r="W116" s="14">
        <v>4</v>
      </c>
      <c r="X116" s="52">
        <f t="shared" si="10"/>
        <v>0.04</v>
      </c>
      <c r="Y116" s="40">
        <v>132.6</v>
      </c>
      <c r="Z116" s="41">
        <v>11.38</v>
      </c>
      <c r="AA116" s="69"/>
    </row>
    <row r="117" spans="1:27" ht="15.75" thickBot="1" x14ac:dyDescent="0.3">
      <c r="A117" s="34"/>
      <c r="B117" s="35"/>
      <c r="C117" s="36"/>
      <c r="D117" s="36"/>
      <c r="E117" s="35"/>
      <c r="F117" s="35"/>
      <c r="G117" s="37"/>
      <c r="H117" s="37"/>
      <c r="I117" s="37"/>
      <c r="J117" s="37"/>
      <c r="K117" s="37"/>
      <c r="L117" s="38"/>
      <c r="M117" s="38"/>
      <c r="N117" s="35"/>
      <c r="O117" s="203"/>
      <c r="P117" s="39"/>
      <c r="Q117" s="39"/>
      <c r="R117" s="39"/>
      <c r="S117" s="39"/>
      <c r="T117" s="39"/>
      <c r="U117" s="42"/>
      <c r="V117" s="43"/>
      <c r="W117" s="50"/>
      <c r="X117" s="53"/>
      <c r="Y117" s="44">
        <f>SUM(Y110:Y116)</f>
        <v>196</v>
      </c>
      <c r="Z117" s="45">
        <f>SUM(Z110:Z116)</f>
        <v>16.07</v>
      </c>
      <c r="AA117" s="69"/>
    </row>
    <row r="118" spans="1:27" ht="15" x14ac:dyDescent="0.25">
      <c r="A118" s="64">
        <v>150</v>
      </c>
      <c r="B118" s="65" t="s">
        <v>89</v>
      </c>
      <c r="C118" s="66">
        <v>1</v>
      </c>
      <c r="D118" s="66">
        <v>1440</v>
      </c>
      <c r="E118" s="67" t="s">
        <v>17</v>
      </c>
      <c r="F118" s="67" t="s">
        <v>17</v>
      </c>
      <c r="G118" s="15">
        <v>3</v>
      </c>
      <c r="H118" s="15">
        <v>6</v>
      </c>
      <c r="I118" s="15">
        <v>3</v>
      </c>
      <c r="J118" s="15">
        <v>5</v>
      </c>
      <c r="K118" s="16">
        <v>5</v>
      </c>
      <c r="L118" s="299"/>
      <c r="M118" s="299"/>
      <c r="N118" s="67"/>
      <c r="O118" s="205">
        <v>0</v>
      </c>
      <c r="P118" s="68">
        <v>0</v>
      </c>
      <c r="Q118" s="68">
        <v>0</v>
      </c>
      <c r="R118" s="68">
        <v>0</v>
      </c>
      <c r="S118" s="68">
        <v>0</v>
      </c>
      <c r="T118" s="68">
        <v>0</v>
      </c>
      <c r="U118" s="40"/>
      <c r="V118" s="40"/>
      <c r="W118" s="14"/>
      <c r="X118" s="52">
        <f t="shared" si="10"/>
        <v>0</v>
      </c>
      <c r="Y118" s="40"/>
      <c r="Z118" s="41"/>
      <c r="AA118" s="69"/>
    </row>
    <row r="119" spans="1:27" ht="15" x14ac:dyDescent="0.25">
      <c r="A119" s="64">
        <v>150</v>
      </c>
      <c r="B119" s="65" t="s">
        <v>89</v>
      </c>
      <c r="C119" s="66">
        <v>1</v>
      </c>
      <c r="D119" s="66">
        <v>1440</v>
      </c>
      <c r="E119" s="67" t="s">
        <v>17</v>
      </c>
      <c r="F119" s="67" t="s">
        <v>17</v>
      </c>
      <c r="G119" s="15">
        <v>3</v>
      </c>
      <c r="H119" s="15">
        <v>6</v>
      </c>
      <c r="I119" s="15">
        <v>3</v>
      </c>
      <c r="J119" s="15">
        <v>5</v>
      </c>
      <c r="K119" s="16">
        <v>5</v>
      </c>
      <c r="L119" s="299"/>
      <c r="M119" s="299"/>
      <c r="N119" s="67"/>
      <c r="O119" s="205">
        <v>0</v>
      </c>
      <c r="P119" s="68">
        <v>0</v>
      </c>
      <c r="Q119" s="68">
        <v>0</v>
      </c>
      <c r="R119" s="68">
        <v>0</v>
      </c>
      <c r="S119" s="68">
        <v>0</v>
      </c>
      <c r="T119" s="68">
        <v>0</v>
      </c>
      <c r="U119" s="40"/>
      <c r="V119" s="40"/>
      <c r="W119" s="14"/>
      <c r="X119" s="52">
        <f t="shared" si="10"/>
        <v>0</v>
      </c>
      <c r="Y119" s="40"/>
      <c r="Z119" s="41"/>
      <c r="AA119" s="69"/>
    </row>
    <row r="120" spans="1:27" ht="15" x14ac:dyDescent="0.25">
      <c r="A120" s="64">
        <v>150</v>
      </c>
      <c r="B120" s="65" t="s">
        <v>89</v>
      </c>
      <c r="C120" s="66">
        <v>1</v>
      </c>
      <c r="D120" s="66">
        <v>1440</v>
      </c>
      <c r="E120" s="67" t="s">
        <v>17</v>
      </c>
      <c r="F120" s="67" t="s">
        <v>17</v>
      </c>
      <c r="G120" s="15">
        <v>3</v>
      </c>
      <c r="H120" s="15">
        <v>6</v>
      </c>
      <c r="I120" s="15">
        <v>3</v>
      </c>
      <c r="J120" s="15">
        <v>5</v>
      </c>
      <c r="K120" s="16">
        <v>5</v>
      </c>
      <c r="L120" s="299"/>
      <c r="M120" s="299"/>
      <c r="N120" s="67"/>
      <c r="O120" s="205">
        <v>0</v>
      </c>
      <c r="P120" s="68">
        <v>0</v>
      </c>
      <c r="Q120" s="68">
        <v>0</v>
      </c>
      <c r="R120" s="68">
        <v>0</v>
      </c>
      <c r="S120" s="68">
        <v>0</v>
      </c>
      <c r="T120" s="68">
        <v>0</v>
      </c>
      <c r="U120" s="40"/>
      <c r="V120" s="40"/>
      <c r="W120" s="14"/>
      <c r="X120" s="52">
        <f t="shared" si="10"/>
        <v>0</v>
      </c>
      <c r="Y120" s="40"/>
      <c r="Z120" s="41"/>
      <c r="AA120" s="69"/>
    </row>
    <row r="121" spans="1:27" ht="15" x14ac:dyDescent="0.25">
      <c r="A121" s="64">
        <v>150</v>
      </c>
      <c r="B121" s="65" t="s">
        <v>90</v>
      </c>
      <c r="C121" s="66">
        <v>1</v>
      </c>
      <c r="D121" s="66">
        <v>1440</v>
      </c>
      <c r="E121" s="67" t="s">
        <v>17</v>
      </c>
      <c r="F121" s="67" t="s">
        <v>17</v>
      </c>
      <c r="G121" s="15">
        <v>3</v>
      </c>
      <c r="H121" s="15">
        <v>6</v>
      </c>
      <c r="I121" s="15">
        <v>3</v>
      </c>
      <c r="J121" s="15">
        <v>5</v>
      </c>
      <c r="K121" s="16">
        <v>5</v>
      </c>
      <c r="L121" s="299">
        <v>42899.576388888891</v>
      </c>
      <c r="M121" s="299">
        <v>42899.791666666664</v>
      </c>
      <c r="N121" s="67"/>
      <c r="O121" s="205">
        <v>0</v>
      </c>
      <c r="P121" s="68">
        <v>0</v>
      </c>
      <c r="Q121" s="68">
        <v>0</v>
      </c>
      <c r="R121" s="68">
        <v>0</v>
      </c>
      <c r="S121" s="68">
        <v>0</v>
      </c>
      <c r="T121" s="68">
        <v>0</v>
      </c>
      <c r="U121" s="40">
        <v>23</v>
      </c>
      <c r="V121" s="40">
        <v>-25.7</v>
      </c>
      <c r="W121" s="14">
        <v>1</v>
      </c>
      <c r="X121" s="52">
        <f t="shared" si="10"/>
        <v>0.01</v>
      </c>
      <c r="Y121" s="40">
        <v>8</v>
      </c>
      <c r="Z121" s="41">
        <v>0.72</v>
      </c>
      <c r="AA121" s="69"/>
    </row>
    <row r="122" spans="1:27" ht="15" x14ac:dyDescent="0.25">
      <c r="A122" s="64">
        <v>150</v>
      </c>
      <c r="B122" s="65" t="s">
        <v>90</v>
      </c>
      <c r="C122" s="66">
        <v>1</v>
      </c>
      <c r="D122" s="66">
        <v>1440</v>
      </c>
      <c r="E122" s="67" t="s">
        <v>17</v>
      </c>
      <c r="F122" s="67" t="s">
        <v>17</v>
      </c>
      <c r="G122" s="15">
        <v>3</v>
      </c>
      <c r="H122" s="15">
        <v>6</v>
      </c>
      <c r="I122" s="15">
        <v>3</v>
      </c>
      <c r="J122" s="15">
        <v>5</v>
      </c>
      <c r="K122" s="16">
        <v>5</v>
      </c>
      <c r="L122" s="299">
        <v>42900.375</v>
      </c>
      <c r="M122" s="299">
        <v>42900.791666666664</v>
      </c>
      <c r="N122" s="67"/>
      <c r="O122" s="205">
        <v>0</v>
      </c>
      <c r="P122" s="68">
        <v>0</v>
      </c>
      <c r="Q122" s="68">
        <v>0</v>
      </c>
      <c r="R122" s="68">
        <v>0</v>
      </c>
      <c r="S122" s="68">
        <v>0</v>
      </c>
      <c r="T122" s="68">
        <v>0</v>
      </c>
      <c r="U122" s="40">
        <v>165.7</v>
      </c>
      <c r="V122" s="40">
        <v>-65.3</v>
      </c>
      <c r="W122" s="14">
        <v>2</v>
      </c>
      <c r="X122" s="52">
        <f t="shared" si="10"/>
        <v>0.02</v>
      </c>
      <c r="Y122" s="40">
        <v>0.5</v>
      </c>
      <c r="Z122" s="41">
        <v>0.03</v>
      </c>
      <c r="AA122" s="69"/>
    </row>
    <row r="123" spans="1:27" ht="15" x14ac:dyDescent="0.25">
      <c r="A123" s="64">
        <v>150</v>
      </c>
      <c r="B123" s="65" t="s">
        <v>90</v>
      </c>
      <c r="C123" s="66">
        <v>1</v>
      </c>
      <c r="D123" s="66">
        <v>1440</v>
      </c>
      <c r="E123" s="67" t="s">
        <v>17</v>
      </c>
      <c r="F123" s="67" t="s">
        <v>17</v>
      </c>
      <c r="G123" s="15">
        <v>3</v>
      </c>
      <c r="H123" s="15">
        <v>6</v>
      </c>
      <c r="I123" s="15">
        <v>3</v>
      </c>
      <c r="J123" s="15">
        <v>5</v>
      </c>
      <c r="K123" s="16">
        <v>5</v>
      </c>
      <c r="L123" s="299">
        <v>42901.302083333336</v>
      </c>
      <c r="M123" s="299">
        <v>42901.791666666664</v>
      </c>
      <c r="N123" s="67"/>
      <c r="O123" s="205">
        <v>0</v>
      </c>
      <c r="P123" s="68">
        <v>0</v>
      </c>
      <c r="Q123" s="68">
        <v>0</v>
      </c>
      <c r="R123" s="68">
        <v>0</v>
      </c>
      <c r="S123" s="68">
        <v>0</v>
      </c>
      <c r="T123" s="68">
        <v>0</v>
      </c>
      <c r="U123" s="63"/>
      <c r="V123" s="63"/>
      <c r="W123" s="14">
        <v>0</v>
      </c>
      <c r="X123" s="52">
        <f t="shared" si="10"/>
        <v>0</v>
      </c>
      <c r="Y123" s="40">
        <v>0</v>
      </c>
      <c r="Z123" s="41">
        <v>0</v>
      </c>
      <c r="AA123" s="69"/>
    </row>
    <row r="124" spans="1:27" ht="15" x14ac:dyDescent="0.25">
      <c r="A124" s="64">
        <v>150</v>
      </c>
      <c r="B124" s="65" t="s">
        <v>90</v>
      </c>
      <c r="C124" s="66">
        <v>1</v>
      </c>
      <c r="D124" s="66">
        <v>1440</v>
      </c>
      <c r="E124" s="67" t="s">
        <v>17</v>
      </c>
      <c r="F124" s="67" t="s">
        <v>17</v>
      </c>
      <c r="G124" s="15">
        <v>3</v>
      </c>
      <c r="H124" s="15">
        <v>6</v>
      </c>
      <c r="I124" s="15">
        <v>3</v>
      </c>
      <c r="J124" s="15">
        <v>5</v>
      </c>
      <c r="K124" s="16">
        <v>5</v>
      </c>
      <c r="L124" s="299">
        <v>42902.302083333336</v>
      </c>
      <c r="M124" s="299">
        <v>42902.791666666664</v>
      </c>
      <c r="N124" s="67"/>
      <c r="O124" s="205">
        <v>0</v>
      </c>
      <c r="P124" s="68">
        <v>0</v>
      </c>
      <c r="Q124" s="68">
        <v>0</v>
      </c>
      <c r="R124" s="68">
        <v>0</v>
      </c>
      <c r="S124" s="68">
        <v>0</v>
      </c>
      <c r="T124" s="68">
        <v>0</v>
      </c>
      <c r="U124" s="63"/>
      <c r="V124" s="63"/>
      <c r="W124" s="14">
        <v>0</v>
      </c>
      <c r="X124" s="52">
        <f t="shared" si="10"/>
        <v>0</v>
      </c>
      <c r="Y124" s="40">
        <v>0</v>
      </c>
      <c r="Z124" s="41">
        <v>0</v>
      </c>
      <c r="AA124" s="69"/>
    </row>
    <row r="125" spans="1:27" ht="15.75" thickBot="1" x14ac:dyDescent="0.3">
      <c r="A125" s="34"/>
      <c r="B125" s="35"/>
      <c r="C125" s="36"/>
      <c r="D125" s="36"/>
      <c r="E125" s="35"/>
      <c r="F125" s="35"/>
      <c r="G125" s="37"/>
      <c r="H125" s="37"/>
      <c r="I125" s="37"/>
      <c r="J125" s="37"/>
      <c r="K125" s="37"/>
      <c r="L125" s="38"/>
      <c r="M125" s="38"/>
      <c r="N125" s="35"/>
      <c r="O125" s="203"/>
      <c r="P125" s="39"/>
      <c r="Q125" s="39"/>
      <c r="R125" s="39"/>
      <c r="S125" s="39"/>
      <c r="T125" s="39"/>
      <c r="U125" s="42"/>
      <c r="V125" s="43"/>
      <c r="W125" s="50"/>
      <c r="X125" s="53"/>
      <c r="Y125" s="44">
        <f>SUM(Y118:Y124)</f>
        <v>8.5</v>
      </c>
      <c r="Z125" s="45">
        <f>SUM(Z118:Z124)</f>
        <v>0.75</v>
      </c>
      <c r="AA125" s="69"/>
    </row>
    <row r="126" spans="1:27" ht="15" x14ac:dyDescent="0.25">
      <c r="A126" s="8">
        <v>1</v>
      </c>
      <c r="B126" s="9" t="s">
        <v>48</v>
      </c>
      <c r="C126" s="10">
        <v>1</v>
      </c>
      <c r="D126" s="10">
        <v>10080</v>
      </c>
      <c r="E126" s="11" t="b">
        <v>0</v>
      </c>
      <c r="F126" s="11" t="b">
        <v>0</v>
      </c>
      <c r="G126" s="15">
        <v>3</v>
      </c>
      <c r="H126" s="15">
        <v>6</v>
      </c>
      <c r="I126" s="15">
        <v>3</v>
      </c>
      <c r="J126" s="15">
        <v>5</v>
      </c>
      <c r="K126" s="12">
        <v>2</v>
      </c>
      <c r="L126" s="295">
        <v>42894.3</v>
      </c>
      <c r="M126" s="295">
        <v>42894.384027777778</v>
      </c>
      <c r="N126" s="11"/>
      <c r="O126" s="202">
        <v>0</v>
      </c>
      <c r="P126" s="13">
        <v>300</v>
      </c>
      <c r="Q126" s="13">
        <v>-350</v>
      </c>
      <c r="R126" s="13">
        <v>200</v>
      </c>
      <c r="S126" s="13">
        <v>50</v>
      </c>
      <c r="T126" s="13">
        <v>100</v>
      </c>
      <c r="U126" s="40">
        <v>55.6</v>
      </c>
      <c r="V126" s="40">
        <v>-350.3</v>
      </c>
      <c r="W126" s="14">
        <v>16</v>
      </c>
      <c r="X126" s="52">
        <f t="shared" si="10"/>
        <v>0.16</v>
      </c>
      <c r="Y126" s="40">
        <v>-349.5</v>
      </c>
      <c r="Z126" s="41">
        <v>-32.46</v>
      </c>
      <c r="AA126" s="69"/>
    </row>
    <row r="127" spans="1:27" ht="15" x14ac:dyDescent="0.25">
      <c r="A127" s="8">
        <v>1</v>
      </c>
      <c r="B127" s="9" t="s">
        <v>48</v>
      </c>
      <c r="C127" s="10">
        <v>1</v>
      </c>
      <c r="D127" s="10">
        <v>10080</v>
      </c>
      <c r="E127" s="11" t="b">
        <v>0</v>
      </c>
      <c r="F127" s="11" t="b">
        <v>0</v>
      </c>
      <c r="G127" s="15">
        <v>3</v>
      </c>
      <c r="H127" s="15">
        <v>6</v>
      </c>
      <c r="I127" s="15">
        <v>3</v>
      </c>
      <c r="J127" s="15">
        <v>5</v>
      </c>
      <c r="K127" s="12">
        <v>2</v>
      </c>
      <c r="L127" s="295">
        <v>42895.3</v>
      </c>
      <c r="M127" s="295">
        <v>42895.361805555556</v>
      </c>
      <c r="N127" s="11"/>
      <c r="O127" s="202">
        <v>0</v>
      </c>
      <c r="P127" s="13">
        <v>300</v>
      </c>
      <c r="Q127" s="13">
        <v>-350</v>
      </c>
      <c r="R127" s="13">
        <v>200</v>
      </c>
      <c r="S127" s="13">
        <v>50</v>
      </c>
      <c r="T127" s="13">
        <v>100</v>
      </c>
      <c r="U127" s="40">
        <v>80.900000000000006</v>
      </c>
      <c r="V127" s="40">
        <v>-358.4</v>
      </c>
      <c r="W127" s="14">
        <v>16</v>
      </c>
      <c r="X127" s="52">
        <f t="shared" si="10"/>
        <v>0.16</v>
      </c>
      <c r="Y127" s="40">
        <v>-358.2</v>
      </c>
      <c r="Z127" s="41">
        <v>-34.54</v>
      </c>
      <c r="AA127" s="69"/>
    </row>
    <row r="128" spans="1:27" ht="15" x14ac:dyDescent="0.25">
      <c r="A128" s="8">
        <v>1</v>
      </c>
      <c r="B128" s="9" t="s">
        <v>48</v>
      </c>
      <c r="C128" s="10">
        <v>1</v>
      </c>
      <c r="D128" s="10">
        <v>10080</v>
      </c>
      <c r="E128" s="11" t="b">
        <v>0</v>
      </c>
      <c r="F128" s="11" t="b">
        <v>0</v>
      </c>
      <c r="G128" s="15">
        <v>3</v>
      </c>
      <c r="H128" s="15">
        <v>6</v>
      </c>
      <c r="I128" s="15">
        <v>3</v>
      </c>
      <c r="J128" s="15">
        <v>5</v>
      </c>
      <c r="K128" s="12">
        <v>2</v>
      </c>
      <c r="L128" s="295">
        <v>42898.3</v>
      </c>
      <c r="M128" s="295">
        <v>42898.742361111108</v>
      </c>
      <c r="N128" s="11"/>
      <c r="O128" s="202">
        <v>0</v>
      </c>
      <c r="P128" s="13">
        <v>300</v>
      </c>
      <c r="Q128" s="13">
        <v>-350</v>
      </c>
      <c r="R128" s="13">
        <v>200</v>
      </c>
      <c r="S128" s="13">
        <v>50</v>
      </c>
      <c r="T128" s="13">
        <v>100</v>
      </c>
      <c r="U128" s="40">
        <v>501</v>
      </c>
      <c r="V128" s="63" t="s">
        <v>70</v>
      </c>
      <c r="W128" s="14">
        <v>8</v>
      </c>
      <c r="X128" s="52">
        <f t="shared" si="10"/>
        <v>0.08</v>
      </c>
      <c r="Y128" s="40">
        <v>249.2</v>
      </c>
      <c r="Z128" s="41">
        <v>18.91</v>
      </c>
      <c r="AA128" s="69"/>
    </row>
    <row r="129" spans="1:27" ht="15" x14ac:dyDescent="0.25">
      <c r="A129" s="8">
        <v>1</v>
      </c>
      <c r="B129" s="9" t="s">
        <v>48</v>
      </c>
      <c r="C129" s="10">
        <v>1</v>
      </c>
      <c r="D129" s="10">
        <v>10080</v>
      </c>
      <c r="E129" s="11" t="b">
        <v>0</v>
      </c>
      <c r="F129" s="11" t="b">
        <v>0</v>
      </c>
      <c r="G129" s="15">
        <v>3</v>
      </c>
      <c r="H129" s="15">
        <v>6</v>
      </c>
      <c r="I129" s="15">
        <v>3</v>
      </c>
      <c r="J129" s="15">
        <v>5</v>
      </c>
      <c r="K129" s="12">
        <v>2</v>
      </c>
      <c r="L129" s="295">
        <v>42899.299305555556</v>
      </c>
      <c r="M129" s="295">
        <v>42899.529166666667</v>
      </c>
      <c r="N129" s="11"/>
      <c r="O129" s="202">
        <v>0</v>
      </c>
      <c r="P129" s="13">
        <v>300</v>
      </c>
      <c r="Q129" s="13">
        <v>-350</v>
      </c>
      <c r="R129" s="13">
        <v>200</v>
      </c>
      <c r="S129" s="13">
        <v>50</v>
      </c>
      <c r="T129" s="13">
        <v>100</v>
      </c>
      <c r="U129" s="40">
        <v>7.1</v>
      </c>
      <c r="V129" s="63">
        <v>-353.3</v>
      </c>
      <c r="W129" s="14">
        <v>8</v>
      </c>
      <c r="X129" s="52">
        <f t="shared" si="10"/>
        <v>0.08</v>
      </c>
      <c r="Y129" s="40">
        <v>-352</v>
      </c>
      <c r="Z129" s="41">
        <v>-27.15</v>
      </c>
      <c r="AA129" s="69"/>
    </row>
    <row r="130" spans="1:27" ht="15.75" thickBot="1" x14ac:dyDescent="0.3">
      <c r="A130" s="34"/>
      <c r="B130" s="35" t="s">
        <v>47</v>
      </c>
      <c r="C130" s="36"/>
      <c r="D130" s="36"/>
      <c r="E130" s="35"/>
      <c r="F130" s="35"/>
      <c r="G130" s="37"/>
      <c r="H130" s="37"/>
      <c r="I130" s="37"/>
      <c r="J130" s="37"/>
      <c r="K130" s="37"/>
      <c r="L130" s="38"/>
      <c r="M130" s="38"/>
      <c r="N130" s="35"/>
      <c r="O130" s="203"/>
      <c r="P130" s="39"/>
      <c r="Q130" s="39"/>
      <c r="R130" s="39"/>
      <c r="S130" s="39"/>
      <c r="T130" s="39"/>
      <c r="U130" s="42"/>
      <c r="V130" s="43"/>
      <c r="W130" s="50"/>
      <c r="X130" s="53"/>
      <c r="Y130" s="44">
        <f>SUM(Y126:Y129)</f>
        <v>-810.5</v>
      </c>
      <c r="Z130" s="45">
        <f>SUM(Z126:Z129)</f>
        <v>-75.240000000000009</v>
      </c>
      <c r="AA130" s="69"/>
    </row>
    <row r="131" spans="1:27" ht="15" x14ac:dyDescent="0.25">
      <c r="A131" s="56">
        <v>1001</v>
      </c>
      <c r="B131" s="57" t="s">
        <v>49</v>
      </c>
      <c r="C131" s="58">
        <v>1</v>
      </c>
      <c r="D131" s="58">
        <v>10080</v>
      </c>
      <c r="E131" s="59" t="s">
        <v>17</v>
      </c>
      <c r="F131" s="59" t="b">
        <v>0</v>
      </c>
      <c r="G131" s="62">
        <v>3</v>
      </c>
      <c r="H131" s="62">
        <v>6</v>
      </c>
      <c r="I131" s="62">
        <v>3</v>
      </c>
      <c r="J131" s="62">
        <v>5</v>
      </c>
      <c r="K131" s="60">
        <v>2</v>
      </c>
      <c r="L131" s="300">
        <v>42894.3</v>
      </c>
      <c r="M131" s="300">
        <v>42894.875</v>
      </c>
      <c r="N131" s="59"/>
      <c r="O131" s="210">
        <v>0</v>
      </c>
      <c r="P131" s="61">
        <v>300</v>
      </c>
      <c r="Q131" s="61">
        <v>-350</v>
      </c>
      <c r="R131" s="61">
        <v>200</v>
      </c>
      <c r="S131" s="61">
        <v>50</v>
      </c>
      <c r="T131" s="61">
        <v>100</v>
      </c>
      <c r="U131" s="46">
        <v>152.69999999999999</v>
      </c>
      <c r="V131" s="46">
        <v>-391</v>
      </c>
      <c r="W131" s="51">
        <v>12</v>
      </c>
      <c r="X131" s="54">
        <f t="shared" si="10"/>
        <v>0.12</v>
      </c>
      <c r="Y131" s="46">
        <v>-411.5</v>
      </c>
      <c r="Z131" s="47">
        <v>-39.950000000000003</v>
      </c>
      <c r="AA131" s="69"/>
    </row>
    <row r="132" spans="1:27" ht="15" x14ac:dyDescent="0.25">
      <c r="A132" s="18">
        <v>1001</v>
      </c>
      <c r="B132" s="19" t="s">
        <v>49</v>
      </c>
      <c r="C132" s="20">
        <v>1</v>
      </c>
      <c r="D132" s="20">
        <v>10080</v>
      </c>
      <c r="E132" s="21" t="s">
        <v>17</v>
      </c>
      <c r="F132" s="21" t="b">
        <v>0</v>
      </c>
      <c r="G132" s="15">
        <v>3</v>
      </c>
      <c r="H132" s="15">
        <v>6</v>
      </c>
      <c r="I132" s="15">
        <v>3</v>
      </c>
      <c r="J132" s="15">
        <v>5</v>
      </c>
      <c r="K132" s="22">
        <v>2</v>
      </c>
      <c r="L132" s="297">
        <v>42895.3</v>
      </c>
      <c r="M132" s="297">
        <v>42895.491666666669</v>
      </c>
      <c r="N132" s="21"/>
      <c r="O132" s="204">
        <v>0</v>
      </c>
      <c r="P132" s="23">
        <v>300</v>
      </c>
      <c r="Q132" s="23">
        <v>-350</v>
      </c>
      <c r="R132" s="23">
        <v>200</v>
      </c>
      <c r="S132" s="23">
        <v>50</v>
      </c>
      <c r="T132" s="23">
        <v>100</v>
      </c>
      <c r="U132" s="40">
        <v>46.1</v>
      </c>
      <c r="V132" s="40">
        <v>-350</v>
      </c>
      <c r="W132" s="14">
        <v>12</v>
      </c>
      <c r="X132" s="52">
        <f t="shared" si="10"/>
        <v>0.12</v>
      </c>
      <c r="Y132" s="40">
        <v>-349.5</v>
      </c>
      <c r="Z132" s="41">
        <v>-27.24</v>
      </c>
      <c r="AA132" s="69"/>
    </row>
    <row r="133" spans="1:27" ht="15" x14ac:dyDescent="0.25">
      <c r="A133" s="18">
        <v>1001</v>
      </c>
      <c r="B133" s="19" t="s">
        <v>49</v>
      </c>
      <c r="C133" s="20">
        <v>1</v>
      </c>
      <c r="D133" s="20">
        <v>10080</v>
      </c>
      <c r="E133" s="21" t="s">
        <v>17</v>
      </c>
      <c r="F133" s="21" t="b">
        <v>0</v>
      </c>
      <c r="G133" s="15">
        <v>3</v>
      </c>
      <c r="H133" s="15">
        <v>6</v>
      </c>
      <c r="I133" s="15">
        <v>3</v>
      </c>
      <c r="J133" s="15">
        <v>5</v>
      </c>
      <c r="K133" s="22">
        <v>2</v>
      </c>
      <c r="L133" s="297">
        <v>42898.3</v>
      </c>
      <c r="M133" s="297">
        <v>42898.746527777781</v>
      </c>
      <c r="N133" s="21"/>
      <c r="O133" s="204">
        <v>0</v>
      </c>
      <c r="P133" s="23">
        <v>300</v>
      </c>
      <c r="Q133" s="23">
        <v>-350</v>
      </c>
      <c r="R133" s="23">
        <v>200</v>
      </c>
      <c r="S133" s="23">
        <v>50</v>
      </c>
      <c r="T133" s="23">
        <v>100</v>
      </c>
      <c r="U133" s="63" t="s">
        <v>70</v>
      </c>
      <c r="V133" s="40">
        <v>-355.1</v>
      </c>
      <c r="W133" s="14">
        <v>12</v>
      </c>
      <c r="X133" s="52">
        <f t="shared" si="10"/>
        <v>0.12</v>
      </c>
      <c r="Y133" s="40">
        <v>-356.9</v>
      </c>
      <c r="Z133" s="41">
        <v>-36.299999999999997</v>
      </c>
      <c r="AA133" s="69"/>
    </row>
    <row r="134" spans="1:27" ht="15" x14ac:dyDescent="0.25">
      <c r="A134" s="18">
        <v>1001</v>
      </c>
      <c r="B134" s="19" t="s">
        <v>49</v>
      </c>
      <c r="C134" s="20">
        <v>1</v>
      </c>
      <c r="D134" s="20">
        <v>10080</v>
      </c>
      <c r="E134" s="21" t="s">
        <v>17</v>
      </c>
      <c r="F134" s="21" t="b">
        <v>0</v>
      </c>
      <c r="G134" s="15">
        <v>3</v>
      </c>
      <c r="H134" s="15">
        <v>6</v>
      </c>
      <c r="I134" s="15">
        <v>3</v>
      </c>
      <c r="J134" s="15">
        <v>5</v>
      </c>
      <c r="K134" s="22">
        <v>2</v>
      </c>
      <c r="L134" s="297">
        <v>42899.3</v>
      </c>
      <c r="M134" s="297">
        <v>42899.478472222225</v>
      </c>
      <c r="N134" s="21"/>
      <c r="O134" s="204">
        <v>0</v>
      </c>
      <c r="P134" s="23">
        <v>300</v>
      </c>
      <c r="Q134" s="23">
        <v>-350</v>
      </c>
      <c r="R134" s="23">
        <v>200</v>
      </c>
      <c r="S134" s="23">
        <v>50</v>
      </c>
      <c r="T134" s="23">
        <v>100</v>
      </c>
      <c r="U134" s="40">
        <v>0</v>
      </c>
      <c r="V134" s="40">
        <v>-354.3</v>
      </c>
      <c r="W134" s="14">
        <v>16</v>
      </c>
      <c r="X134" s="52">
        <f t="shared" si="10"/>
        <v>0.16</v>
      </c>
      <c r="Y134" s="40">
        <v>-354.6</v>
      </c>
      <c r="Z134" s="41">
        <v>-29.21</v>
      </c>
      <c r="AA134" s="69"/>
    </row>
    <row r="135" spans="1:27" ht="15.75" thickBot="1" x14ac:dyDescent="0.3">
      <c r="A135" s="34"/>
      <c r="B135" s="35" t="s">
        <v>47</v>
      </c>
      <c r="C135" s="36"/>
      <c r="D135" s="36"/>
      <c r="E135" s="35"/>
      <c r="F135" s="35"/>
      <c r="G135" s="37"/>
      <c r="H135" s="37"/>
      <c r="I135" s="37"/>
      <c r="J135" s="37"/>
      <c r="K135" s="37"/>
      <c r="L135" s="38"/>
      <c r="M135" s="38"/>
      <c r="N135" s="35"/>
      <c r="O135" s="203"/>
      <c r="P135" s="39"/>
      <c r="Q135" s="39"/>
      <c r="R135" s="39"/>
      <c r="S135" s="39"/>
      <c r="T135" s="39"/>
      <c r="U135" s="42"/>
      <c r="V135" s="43"/>
      <c r="W135" s="50"/>
      <c r="X135" s="53"/>
      <c r="Y135" s="44">
        <f>SUM(Y131:Y134)</f>
        <v>-1472.5</v>
      </c>
      <c r="Z135" s="45">
        <f>SUM(Z131:Z134)</f>
        <v>-132.69999999999999</v>
      </c>
      <c r="AA135" s="69"/>
    </row>
    <row r="136" spans="1:27" ht="15" x14ac:dyDescent="0.25">
      <c r="A136" s="8">
        <v>2001</v>
      </c>
      <c r="B136" s="9" t="s">
        <v>50</v>
      </c>
      <c r="C136" s="10">
        <v>1</v>
      </c>
      <c r="D136" s="10">
        <v>10080</v>
      </c>
      <c r="E136" s="11" t="b">
        <v>0</v>
      </c>
      <c r="F136" s="11" t="b">
        <v>0</v>
      </c>
      <c r="G136" s="16">
        <v>3</v>
      </c>
      <c r="H136" s="16">
        <v>6</v>
      </c>
      <c r="I136" s="16">
        <v>5</v>
      </c>
      <c r="J136" s="16">
        <v>12</v>
      </c>
      <c r="K136" s="12">
        <v>2</v>
      </c>
      <c r="L136" s="295">
        <v>42894.3</v>
      </c>
      <c r="M136" s="295">
        <v>42894.931944444441</v>
      </c>
      <c r="N136" s="11"/>
      <c r="O136" s="202">
        <v>0</v>
      </c>
      <c r="P136" s="13">
        <v>300</v>
      </c>
      <c r="Q136" s="13">
        <v>-350</v>
      </c>
      <c r="R136" s="13">
        <v>200</v>
      </c>
      <c r="S136" s="13">
        <v>50</v>
      </c>
      <c r="T136" s="13">
        <v>0</v>
      </c>
      <c r="U136" s="40">
        <v>832.3</v>
      </c>
      <c r="V136" s="40">
        <v>-312.8</v>
      </c>
      <c r="W136" s="14">
        <v>12</v>
      </c>
      <c r="X136" s="52">
        <f t="shared" si="10"/>
        <v>0.12</v>
      </c>
      <c r="Y136" s="40">
        <v>394.8</v>
      </c>
      <c r="Z136" s="41">
        <v>35.24</v>
      </c>
      <c r="AA136" s="69"/>
    </row>
    <row r="137" spans="1:27" ht="15" x14ac:dyDescent="0.25">
      <c r="A137" s="8">
        <v>2001</v>
      </c>
      <c r="B137" s="9" t="s">
        <v>50</v>
      </c>
      <c r="C137" s="10">
        <v>1</v>
      </c>
      <c r="D137" s="10">
        <v>10080</v>
      </c>
      <c r="E137" s="11" t="b">
        <v>0</v>
      </c>
      <c r="F137" s="11" t="b">
        <v>0</v>
      </c>
      <c r="G137" s="16">
        <v>3</v>
      </c>
      <c r="H137" s="16">
        <v>6</v>
      </c>
      <c r="I137" s="16">
        <v>5</v>
      </c>
      <c r="J137" s="16">
        <v>12</v>
      </c>
      <c r="K137" s="12">
        <v>2</v>
      </c>
      <c r="L137" s="295">
        <v>42895.3</v>
      </c>
      <c r="M137" s="295">
        <v>42895.365277777775</v>
      </c>
      <c r="N137" s="11"/>
      <c r="O137" s="202">
        <v>0</v>
      </c>
      <c r="P137" s="13">
        <v>300</v>
      </c>
      <c r="Q137" s="13">
        <v>-350</v>
      </c>
      <c r="R137" s="13">
        <v>200</v>
      </c>
      <c r="S137" s="13">
        <v>50</v>
      </c>
      <c r="T137" s="13">
        <v>0</v>
      </c>
      <c r="U137" s="40">
        <v>27.8</v>
      </c>
      <c r="V137" s="40">
        <v>-350.2</v>
      </c>
      <c r="W137" s="14">
        <v>12</v>
      </c>
      <c r="X137" s="52">
        <f t="shared" si="10"/>
        <v>0.12</v>
      </c>
      <c r="Y137" s="40">
        <v>-350.8</v>
      </c>
      <c r="Z137" s="41">
        <v>-33.880000000000003</v>
      </c>
      <c r="AA137" s="69"/>
    </row>
    <row r="138" spans="1:27" ht="15" x14ac:dyDescent="0.25">
      <c r="A138" s="8">
        <v>2001</v>
      </c>
      <c r="B138" s="9" t="s">
        <v>50</v>
      </c>
      <c r="C138" s="10">
        <v>1</v>
      </c>
      <c r="D138" s="10">
        <v>10080</v>
      </c>
      <c r="E138" s="11" t="b">
        <v>0</v>
      </c>
      <c r="F138" s="11" t="b">
        <v>0</v>
      </c>
      <c r="G138" s="16">
        <v>3</v>
      </c>
      <c r="H138" s="16">
        <v>6</v>
      </c>
      <c r="I138" s="16">
        <v>5</v>
      </c>
      <c r="J138" s="16">
        <v>12</v>
      </c>
      <c r="K138" s="12">
        <v>2</v>
      </c>
      <c r="L138" s="295">
        <v>42898.3</v>
      </c>
      <c r="M138" s="295">
        <v>42899.344444444447</v>
      </c>
      <c r="N138" s="11"/>
      <c r="O138" s="202">
        <v>0</v>
      </c>
      <c r="P138" s="13">
        <v>300</v>
      </c>
      <c r="Q138" s="13">
        <v>-350</v>
      </c>
      <c r="R138" s="13">
        <v>200</v>
      </c>
      <c r="S138" s="13">
        <v>50</v>
      </c>
      <c r="T138" s="13">
        <v>0</v>
      </c>
      <c r="U138" s="40">
        <v>961.4</v>
      </c>
      <c r="V138" s="63" t="s">
        <v>70</v>
      </c>
      <c r="W138" s="14">
        <v>12</v>
      </c>
      <c r="X138" s="52">
        <f t="shared" si="10"/>
        <v>0.12</v>
      </c>
      <c r="Y138" s="40">
        <v>454.5</v>
      </c>
      <c r="Z138" s="41">
        <v>37.270000000000003</v>
      </c>
      <c r="AA138" s="69"/>
    </row>
    <row r="139" spans="1:27" ht="15.75" thickBot="1" x14ac:dyDescent="0.3">
      <c r="A139" s="30"/>
      <c r="B139" s="31" t="s">
        <v>47</v>
      </c>
      <c r="C139" s="30"/>
      <c r="D139" s="30"/>
      <c r="E139" s="31"/>
      <c r="F139" s="31"/>
      <c r="G139" s="32"/>
      <c r="H139" s="32"/>
      <c r="I139" s="32"/>
      <c r="J139" s="32"/>
      <c r="K139" s="32"/>
      <c r="L139" s="301"/>
      <c r="M139" s="301"/>
      <c r="N139" s="31"/>
      <c r="O139" s="256"/>
      <c r="P139" s="33"/>
      <c r="Q139" s="33"/>
      <c r="R139" s="33"/>
      <c r="S139" s="33"/>
      <c r="T139" s="33"/>
      <c r="U139" s="48"/>
      <c r="V139" s="48"/>
      <c r="W139" s="50"/>
      <c r="X139" s="53"/>
      <c r="Y139" s="44">
        <f>SUM(Y136:Y138)</f>
        <v>498.5</v>
      </c>
      <c r="Z139" s="45">
        <f>SUM(Z136:Z138)</f>
        <v>38.630000000000003</v>
      </c>
      <c r="AA139" s="69"/>
    </row>
    <row r="140" spans="1:27" ht="15" x14ac:dyDescent="0.25">
      <c r="A140" s="18">
        <v>3001</v>
      </c>
      <c r="B140" s="19" t="s">
        <v>51</v>
      </c>
      <c r="C140" s="20">
        <v>1</v>
      </c>
      <c r="D140" s="20">
        <v>10080</v>
      </c>
      <c r="E140" s="21" t="s">
        <v>17</v>
      </c>
      <c r="F140" s="21" t="b">
        <v>0</v>
      </c>
      <c r="G140" s="16">
        <v>3</v>
      </c>
      <c r="H140" s="16">
        <v>6</v>
      </c>
      <c r="I140" s="16">
        <v>5</v>
      </c>
      <c r="J140" s="16">
        <v>12</v>
      </c>
      <c r="K140" s="22">
        <v>2</v>
      </c>
      <c r="L140" s="297">
        <v>42894.3</v>
      </c>
      <c r="M140" s="297">
        <v>42894.565972222219</v>
      </c>
      <c r="N140" s="21"/>
      <c r="O140" s="204">
        <v>0</v>
      </c>
      <c r="P140" s="23">
        <v>300</v>
      </c>
      <c r="Q140" s="23">
        <v>-350</v>
      </c>
      <c r="R140" s="23">
        <v>200</v>
      </c>
      <c r="S140" s="23">
        <v>50</v>
      </c>
      <c r="T140" s="23">
        <v>0</v>
      </c>
      <c r="U140" s="40">
        <v>235.9</v>
      </c>
      <c r="V140" s="40">
        <v>-273.8</v>
      </c>
      <c r="W140" s="14">
        <v>16</v>
      </c>
      <c r="X140" s="52">
        <f t="shared" si="10"/>
        <v>0.16</v>
      </c>
      <c r="Y140" s="40">
        <v>96.1</v>
      </c>
      <c r="Z140" s="41">
        <v>4.38</v>
      </c>
      <c r="AA140" s="69"/>
    </row>
    <row r="141" spans="1:27" ht="15" x14ac:dyDescent="0.25">
      <c r="A141" s="18">
        <v>3001</v>
      </c>
      <c r="B141" s="19" t="s">
        <v>51</v>
      </c>
      <c r="C141" s="20">
        <v>1</v>
      </c>
      <c r="D141" s="20">
        <v>10080</v>
      </c>
      <c r="E141" s="21" t="s">
        <v>17</v>
      </c>
      <c r="F141" s="21" t="b">
        <v>0</v>
      </c>
      <c r="G141" s="16">
        <v>3</v>
      </c>
      <c r="H141" s="16">
        <v>6</v>
      </c>
      <c r="I141" s="16">
        <v>5</v>
      </c>
      <c r="J141" s="16">
        <v>12</v>
      </c>
      <c r="K141" s="22">
        <v>2</v>
      </c>
      <c r="L141" s="297">
        <v>42895.3</v>
      </c>
      <c r="M141" s="297">
        <v>42895.361111111109</v>
      </c>
      <c r="N141" s="21"/>
      <c r="O141" s="204">
        <v>0</v>
      </c>
      <c r="P141" s="23">
        <v>300</v>
      </c>
      <c r="Q141" s="23">
        <v>-350</v>
      </c>
      <c r="R141" s="23">
        <v>200</v>
      </c>
      <c r="S141" s="23">
        <v>50</v>
      </c>
      <c r="T141" s="23">
        <v>0</v>
      </c>
      <c r="U141" s="40">
        <v>39.700000000000003</v>
      </c>
      <c r="V141" s="40">
        <v>-352.1</v>
      </c>
      <c r="W141" s="14">
        <v>16</v>
      </c>
      <c r="X141" s="52">
        <f t="shared" si="10"/>
        <v>0.16</v>
      </c>
      <c r="Y141" s="40">
        <v>-356.7</v>
      </c>
      <c r="Z141" s="41">
        <v>-31</v>
      </c>
      <c r="AA141" s="69"/>
    </row>
    <row r="142" spans="1:27" ht="15" x14ac:dyDescent="0.25">
      <c r="A142" s="18">
        <v>3001</v>
      </c>
      <c r="B142" s="19" t="s">
        <v>51</v>
      </c>
      <c r="C142" s="20">
        <v>1</v>
      </c>
      <c r="D142" s="20">
        <v>10080</v>
      </c>
      <c r="E142" s="21" t="s">
        <v>17</v>
      </c>
      <c r="F142" s="21" t="b">
        <v>0</v>
      </c>
      <c r="G142" s="16">
        <v>3</v>
      </c>
      <c r="H142" s="16">
        <v>6</v>
      </c>
      <c r="I142" s="16">
        <v>5</v>
      </c>
      <c r="J142" s="16">
        <v>12</v>
      </c>
      <c r="K142" s="22">
        <v>2</v>
      </c>
      <c r="L142" s="297">
        <v>42898.3</v>
      </c>
      <c r="M142" s="297">
        <v>42899.328472222223</v>
      </c>
      <c r="N142" s="21"/>
      <c r="O142" s="204">
        <v>0</v>
      </c>
      <c r="P142" s="23">
        <v>300</v>
      </c>
      <c r="Q142" s="23">
        <v>-350</v>
      </c>
      <c r="R142" s="23">
        <v>200</v>
      </c>
      <c r="S142" s="23">
        <v>50</v>
      </c>
      <c r="T142" s="23">
        <v>0</v>
      </c>
      <c r="U142" s="40">
        <v>920.8</v>
      </c>
      <c r="V142" s="63" t="s">
        <v>70</v>
      </c>
      <c r="W142" s="14">
        <v>9</v>
      </c>
      <c r="X142" s="52">
        <f t="shared" si="10"/>
        <v>0.09</v>
      </c>
      <c r="Y142" s="40">
        <v>450.3</v>
      </c>
      <c r="Z142" s="41">
        <v>35.520000000000003</v>
      </c>
      <c r="AA142" s="69"/>
    </row>
    <row r="143" spans="1:27" ht="15.75" thickBot="1" x14ac:dyDescent="0.3">
      <c r="A143" s="34"/>
      <c r="B143" s="35" t="s">
        <v>47</v>
      </c>
      <c r="C143" s="36"/>
      <c r="D143" s="36"/>
      <c r="E143" s="35"/>
      <c r="F143" s="35"/>
      <c r="G143" s="37"/>
      <c r="H143" s="37"/>
      <c r="I143" s="37"/>
      <c r="J143" s="37"/>
      <c r="K143" s="37"/>
      <c r="L143" s="38"/>
      <c r="M143" s="38"/>
      <c r="N143" s="35"/>
      <c r="O143" s="203"/>
      <c r="P143" s="39"/>
      <c r="Q143" s="39"/>
      <c r="R143" s="39"/>
      <c r="S143" s="39"/>
      <c r="T143" s="39"/>
      <c r="U143" s="42"/>
      <c r="V143" s="43"/>
      <c r="W143" s="50"/>
      <c r="X143" s="53"/>
      <c r="Y143" s="44">
        <f>SUM(Y140:Y142)</f>
        <v>189.7</v>
      </c>
      <c r="Z143" s="45">
        <f>SUM(Z140:Z142)</f>
        <v>8.9000000000000021</v>
      </c>
      <c r="AA143" s="69"/>
    </row>
    <row r="144" spans="1:27" ht="15" x14ac:dyDescent="0.25">
      <c r="A144" s="8">
        <v>4001</v>
      </c>
      <c r="B144" s="9" t="s">
        <v>52</v>
      </c>
      <c r="C144" s="10">
        <v>1</v>
      </c>
      <c r="D144" s="10">
        <v>10080</v>
      </c>
      <c r="E144" s="11" t="b">
        <v>0</v>
      </c>
      <c r="F144" s="11" t="b">
        <v>0</v>
      </c>
      <c r="G144" s="17">
        <v>3</v>
      </c>
      <c r="H144" s="17">
        <v>6</v>
      </c>
      <c r="I144" s="17">
        <v>6</v>
      </c>
      <c r="J144" s="17">
        <v>9</v>
      </c>
      <c r="K144" s="12">
        <v>2</v>
      </c>
      <c r="L144" s="295">
        <v>42894.3</v>
      </c>
      <c r="M144" s="295">
        <v>42894.570138888892</v>
      </c>
      <c r="N144" s="11"/>
      <c r="O144" s="202">
        <v>0</v>
      </c>
      <c r="P144" s="13">
        <v>300</v>
      </c>
      <c r="Q144" s="13">
        <v>-350</v>
      </c>
      <c r="R144" s="13">
        <v>200</v>
      </c>
      <c r="S144" s="13">
        <v>50</v>
      </c>
      <c r="T144" s="13">
        <v>0</v>
      </c>
      <c r="U144" s="40">
        <v>244</v>
      </c>
      <c r="V144" s="40">
        <v>-227.8</v>
      </c>
      <c r="W144" s="14">
        <v>12</v>
      </c>
      <c r="X144" s="52">
        <f t="shared" si="10"/>
        <v>0.12</v>
      </c>
      <c r="Y144" s="40">
        <v>100.6</v>
      </c>
      <c r="Z144" s="41">
        <v>4.5199999999999996</v>
      </c>
      <c r="AA144" s="69"/>
    </row>
    <row r="145" spans="1:27" ht="15" x14ac:dyDescent="0.25">
      <c r="A145" s="8">
        <v>4001</v>
      </c>
      <c r="B145" s="9" t="s">
        <v>52</v>
      </c>
      <c r="C145" s="10">
        <v>1</v>
      </c>
      <c r="D145" s="10">
        <v>10080</v>
      </c>
      <c r="E145" s="11" t="b">
        <v>0</v>
      </c>
      <c r="F145" s="11" t="b">
        <v>0</v>
      </c>
      <c r="G145" s="17">
        <v>3</v>
      </c>
      <c r="H145" s="17">
        <v>6</v>
      </c>
      <c r="I145" s="17">
        <v>6</v>
      </c>
      <c r="J145" s="17">
        <v>9</v>
      </c>
      <c r="K145" s="12">
        <v>2</v>
      </c>
      <c r="L145" s="295">
        <v>42895.3</v>
      </c>
      <c r="M145" s="295">
        <v>42895.418055555558</v>
      </c>
      <c r="N145" s="11"/>
      <c r="O145" s="202">
        <v>0</v>
      </c>
      <c r="P145" s="13">
        <v>300</v>
      </c>
      <c r="Q145" s="13">
        <v>-350</v>
      </c>
      <c r="R145" s="13">
        <v>200</v>
      </c>
      <c r="S145" s="13">
        <v>50</v>
      </c>
      <c r="T145" s="13">
        <v>0</v>
      </c>
      <c r="U145" s="40">
        <v>0</v>
      </c>
      <c r="V145" s="40">
        <v>-356.4</v>
      </c>
      <c r="W145" s="14">
        <v>12</v>
      </c>
      <c r="X145" s="52">
        <f t="shared" si="10"/>
        <v>0.12</v>
      </c>
      <c r="Y145" s="40">
        <v>-357.3</v>
      </c>
      <c r="Z145" s="41">
        <v>-31.28</v>
      </c>
      <c r="AA145" s="69"/>
    </row>
    <row r="146" spans="1:27" ht="15" x14ac:dyDescent="0.25">
      <c r="A146" s="8">
        <v>4001</v>
      </c>
      <c r="B146" s="9" t="s">
        <v>52</v>
      </c>
      <c r="C146" s="10">
        <v>1</v>
      </c>
      <c r="D146" s="10">
        <v>10080</v>
      </c>
      <c r="E146" s="11" t="b">
        <v>0</v>
      </c>
      <c r="F146" s="11" t="b">
        <v>0</v>
      </c>
      <c r="G146" s="17">
        <v>3</v>
      </c>
      <c r="H146" s="17">
        <v>6</v>
      </c>
      <c r="I146" s="17">
        <v>6</v>
      </c>
      <c r="J146" s="17">
        <v>9</v>
      </c>
      <c r="K146" s="12">
        <v>2</v>
      </c>
      <c r="L146" s="295">
        <v>42898.3</v>
      </c>
      <c r="M146" s="295">
        <v>42901.599305555559</v>
      </c>
      <c r="N146" s="11"/>
      <c r="O146" s="202">
        <v>0</v>
      </c>
      <c r="P146" s="13">
        <v>300</v>
      </c>
      <c r="Q146" s="13">
        <v>-350</v>
      </c>
      <c r="R146" s="13">
        <v>200</v>
      </c>
      <c r="S146" s="13">
        <v>50</v>
      </c>
      <c r="T146" s="13">
        <v>0</v>
      </c>
      <c r="U146" s="40">
        <v>1968.2</v>
      </c>
      <c r="V146" s="63" t="s">
        <v>70</v>
      </c>
      <c r="W146" s="14">
        <v>12</v>
      </c>
      <c r="X146" s="52">
        <f t="shared" si="10"/>
        <v>0.12</v>
      </c>
      <c r="Y146" s="40">
        <v>953.8</v>
      </c>
      <c r="Z146" s="41">
        <v>72.73</v>
      </c>
      <c r="AA146" s="69"/>
    </row>
    <row r="147" spans="1:27" ht="15.75" thickBot="1" x14ac:dyDescent="0.3">
      <c r="A147" s="34"/>
      <c r="B147" s="35" t="s">
        <v>47</v>
      </c>
      <c r="C147" s="36"/>
      <c r="D147" s="36"/>
      <c r="E147" s="35"/>
      <c r="F147" s="35"/>
      <c r="G147" s="37"/>
      <c r="H147" s="37"/>
      <c r="I147" s="37"/>
      <c r="J147" s="37"/>
      <c r="K147" s="37"/>
      <c r="L147" s="38"/>
      <c r="M147" s="38"/>
      <c r="N147" s="35"/>
      <c r="O147" s="203"/>
      <c r="P147" s="39"/>
      <c r="Q147" s="39"/>
      <c r="R147" s="39"/>
      <c r="S147" s="39"/>
      <c r="T147" s="39"/>
      <c r="U147" s="42"/>
      <c r="V147" s="43"/>
      <c r="W147" s="50"/>
      <c r="X147" s="53"/>
      <c r="Y147" s="44">
        <f>SUM(Y144:Y146)</f>
        <v>697.09999999999991</v>
      </c>
      <c r="Z147" s="45">
        <f>SUM(Z144:Z146)</f>
        <v>45.97</v>
      </c>
      <c r="AA147" s="69"/>
    </row>
    <row r="148" spans="1:27" ht="15" x14ac:dyDescent="0.25">
      <c r="A148" s="18">
        <v>5001</v>
      </c>
      <c r="B148" s="19" t="s">
        <v>53</v>
      </c>
      <c r="C148" s="20">
        <v>1</v>
      </c>
      <c r="D148" s="20">
        <v>10080</v>
      </c>
      <c r="E148" s="21" t="s">
        <v>17</v>
      </c>
      <c r="F148" s="21" t="b">
        <v>0</v>
      </c>
      <c r="G148" s="17">
        <v>3</v>
      </c>
      <c r="H148" s="17">
        <v>6</v>
      </c>
      <c r="I148" s="17">
        <v>6</v>
      </c>
      <c r="J148" s="17">
        <v>9</v>
      </c>
      <c r="K148" s="22">
        <v>2</v>
      </c>
      <c r="L148" s="297">
        <v>42894.3</v>
      </c>
      <c r="M148" s="297">
        <v>42894.570138888892</v>
      </c>
      <c r="N148" s="21"/>
      <c r="O148" s="204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40">
        <v>321.5</v>
      </c>
      <c r="V148" s="40">
        <v>-171.5</v>
      </c>
      <c r="W148" s="14">
        <v>9</v>
      </c>
      <c r="X148" s="52">
        <f t="shared" si="10"/>
        <v>0.09</v>
      </c>
      <c r="Y148" s="40">
        <v>153.80000000000001</v>
      </c>
      <c r="Z148" s="41">
        <v>9.7100000000000009</v>
      </c>
      <c r="AA148" s="69"/>
    </row>
    <row r="149" spans="1:27" ht="15" x14ac:dyDescent="0.25">
      <c r="A149" s="18">
        <v>5001</v>
      </c>
      <c r="B149" s="19" t="s">
        <v>53</v>
      </c>
      <c r="C149" s="20">
        <v>1</v>
      </c>
      <c r="D149" s="20">
        <v>10080</v>
      </c>
      <c r="E149" s="21" t="s">
        <v>17</v>
      </c>
      <c r="F149" s="21" t="b">
        <v>0</v>
      </c>
      <c r="G149" s="17">
        <v>3</v>
      </c>
      <c r="H149" s="17">
        <v>6</v>
      </c>
      <c r="I149" s="17">
        <v>6</v>
      </c>
      <c r="J149" s="17">
        <v>9</v>
      </c>
      <c r="K149" s="22">
        <v>2</v>
      </c>
      <c r="L149" s="297">
        <v>42895.3</v>
      </c>
      <c r="M149" s="297">
        <v>42895.479166666664</v>
      </c>
      <c r="N149" s="21"/>
      <c r="O149" s="204">
        <v>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40">
        <v>43</v>
      </c>
      <c r="V149" s="40">
        <v>-352.2</v>
      </c>
      <c r="W149" s="14">
        <v>9</v>
      </c>
      <c r="X149" s="52">
        <f t="shared" si="10"/>
        <v>0.09</v>
      </c>
      <c r="Y149" s="40">
        <v>-352.3</v>
      </c>
      <c r="Z149" s="41">
        <v>-27.64</v>
      </c>
      <c r="AA149" s="69"/>
    </row>
    <row r="150" spans="1:27" ht="15" x14ac:dyDescent="0.25">
      <c r="A150" s="18">
        <v>5001</v>
      </c>
      <c r="B150" s="19" t="s">
        <v>53</v>
      </c>
      <c r="C150" s="20">
        <v>1</v>
      </c>
      <c r="D150" s="20">
        <v>10080</v>
      </c>
      <c r="E150" s="21" t="s">
        <v>17</v>
      </c>
      <c r="F150" s="21" t="b">
        <v>0</v>
      </c>
      <c r="G150" s="17">
        <v>3</v>
      </c>
      <c r="H150" s="17">
        <v>6</v>
      </c>
      <c r="I150" s="17">
        <v>6</v>
      </c>
      <c r="J150" s="17">
        <v>9</v>
      </c>
      <c r="K150" s="22">
        <v>2</v>
      </c>
      <c r="L150" s="297">
        <v>42898.3</v>
      </c>
      <c r="M150" s="297">
        <v>42899.318055555559</v>
      </c>
      <c r="N150" s="21"/>
      <c r="O150" s="204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40">
        <v>1065.4000000000001</v>
      </c>
      <c r="V150" s="63" t="s">
        <v>70</v>
      </c>
      <c r="W150" s="14">
        <v>12</v>
      </c>
      <c r="X150" s="52">
        <f t="shared" si="10"/>
        <v>0.12</v>
      </c>
      <c r="Y150" s="40">
        <v>499.6</v>
      </c>
      <c r="Z150" s="41">
        <v>40.51</v>
      </c>
      <c r="AA150" s="69"/>
    </row>
    <row r="151" spans="1:27" ht="15.75" thickBot="1" x14ac:dyDescent="0.3">
      <c r="A151" s="34"/>
      <c r="B151" s="35" t="s">
        <v>47</v>
      </c>
      <c r="C151" s="36"/>
      <c r="D151" s="36"/>
      <c r="E151" s="35"/>
      <c r="F151" s="35"/>
      <c r="G151" s="37"/>
      <c r="H151" s="37"/>
      <c r="I151" s="37"/>
      <c r="J151" s="37"/>
      <c r="K151" s="37"/>
      <c r="L151" s="38"/>
      <c r="M151" s="38"/>
      <c r="N151" s="35"/>
      <c r="O151" s="203"/>
      <c r="P151" s="39"/>
      <c r="Q151" s="39"/>
      <c r="R151" s="39"/>
      <c r="S151" s="39"/>
      <c r="T151" s="39"/>
      <c r="U151" s="42"/>
      <c r="V151" s="43"/>
      <c r="W151" s="50"/>
      <c r="X151" s="53"/>
      <c r="Y151" s="44">
        <f>SUM(Y148:Y150)</f>
        <v>301.10000000000002</v>
      </c>
      <c r="Z151" s="45">
        <f>SUM(Z148:Z150)</f>
        <v>22.58</v>
      </c>
      <c r="AA151" s="69"/>
    </row>
    <row r="152" spans="1:27" ht="15" x14ac:dyDescent="0.25">
      <c r="A152" s="8">
        <v>3001</v>
      </c>
      <c r="B152" s="9" t="s">
        <v>31</v>
      </c>
      <c r="C152" s="10">
        <v>1</v>
      </c>
      <c r="D152" s="10">
        <v>10080</v>
      </c>
      <c r="E152" s="11" t="b">
        <v>0</v>
      </c>
      <c r="F152" s="11" t="b">
        <v>0</v>
      </c>
      <c r="G152" s="15">
        <v>3</v>
      </c>
      <c r="H152" s="15">
        <v>6</v>
      </c>
      <c r="I152" s="15">
        <v>3</v>
      </c>
      <c r="J152" s="15">
        <v>5</v>
      </c>
      <c r="K152" s="12">
        <v>6</v>
      </c>
      <c r="L152" s="295">
        <v>42894.375</v>
      </c>
      <c r="M152" s="295">
        <v>42895.826388888891</v>
      </c>
      <c r="N152" s="11"/>
      <c r="O152" s="202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40">
        <v>691.3</v>
      </c>
      <c r="V152" s="40">
        <v>-67.7</v>
      </c>
      <c r="W152" s="14">
        <v>6</v>
      </c>
      <c r="X152" s="52">
        <f t="shared" si="10"/>
        <v>0.06</v>
      </c>
      <c r="Y152" s="40">
        <v>499.9</v>
      </c>
      <c r="Z152" s="41">
        <v>40.68</v>
      </c>
      <c r="AA152" s="69"/>
    </row>
    <row r="153" spans="1:27" ht="15" x14ac:dyDescent="0.25">
      <c r="A153" s="8">
        <v>3001</v>
      </c>
      <c r="B153" s="9" t="s">
        <v>31</v>
      </c>
      <c r="C153" s="10">
        <v>1</v>
      </c>
      <c r="D153" s="10">
        <v>10080</v>
      </c>
      <c r="E153" s="11" t="b">
        <v>0</v>
      </c>
      <c r="F153" s="11" t="b">
        <v>0</v>
      </c>
      <c r="G153" s="15">
        <v>3</v>
      </c>
      <c r="H153" s="15">
        <v>6</v>
      </c>
      <c r="I153" s="15">
        <v>3</v>
      </c>
      <c r="J153" s="15">
        <v>5</v>
      </c>
      <c r="K153" s="12">
        <v>6</v>
      </c>
      <c r="L153" s="295">
        <v>42898.375</v>
      </c>
      <c r="M153" s="295">
        <v>42900.404861111114</v>
      </c>
      <c r="N153" s="11"/>
      <c r="O153" s="202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40">
        <v>173</v>
      </c>
      <c r="V153" s="63" t="s">
        <v>70</v>
      </c>
      <c r="W153" s="14">
        <v>1</v>
      </c>
      <c r="X153" s="52">
        <f>W153/$X$1</f>
        <v>0.01</v>
      </c>
      <c r="Y153" s="40">
        <v>152.30000000000001</v>
      </c>
      <c r="Z153" s="41">
        <v>11.12</v>
      </c>
      <c r="AA153" s="69"/>
    </row>
    <row r="154" spans="1:27" ht="15.75" thickBot="1" x14ac:dyDescent="0.3">
      <c r="A154" s="34"/>
      <c r="B154" s="35" t="s">
        <v>45</v>
      </c>
      <c r="C154" s="36"/>
      <c r="D154" s="36"/>
      <c r="E154" s="35"/>
      <c r="F154" s="35"/>
      <c r="G154" s="37"/>
      <c r="H154" s="37"/>
      <c r="I154" s="37"/>
      <c r="J154" s="37"/>
      <c r="K154" s="37"/>
      <c r="L154" s="38"/>
      <c r="M154" s="38"/>
      <c r="N154" s="35"/>
      <c r="O154" s="203"/>
      <c r="P154" s="39"/>
      <c r="Q154" s="39"/>
      <c r="R154" s="39"/>
      <c r="S154" s="39"/>
      <c r="T154" s="39"/>
      <c r="U154" s="42"/>
      <c r="V154" s="43"/>
      <c r="W154" s="50"/>
      <c r="X154" s="53"/>
      <c r="Y154" s="44">
        <f>SUM(Y152:Y153)</f>
        <v>652.20000000000005</v>
      </c>
      <c r="Z154" s="45">
        <f>SUM(Z152:Z153)</f>
        <v>51.8</v>
      </c>
      <c r="AA154" s="69"/>
    </row>
    <row r="155" spans="1:27" ht="15" x14ac:dyDescent="0.25">
      <c r="A155" s="8">
        <v>6001</v>
      </c>
      <c r="B155" s="9" t="s">
        <v>33</v>
      </c>
      <c r="C155" s="10">
        <v>1</v>
      </c>
      <c r="D155" s="10">
        <v>10080</v>
      </c>
      <c r="E155" s="11" t="b">
        <v>0</v>
      </c>
      <c r="F155" s="11" t="b">
        <v>0</v>
      </c>
      <c r="G155" s="15">
        <v>3</v>
      </c>
      <c r="H155" s="15">
        <v>6</v>
      </c>
      <c r="I155" s="15">
        <v>3</v>
      </c>
      <c r="J155" s="15">
        <v>5</v>
      </c>
      <c r="K155" s="12">
        <v>7</v>
      </c>
      <c r="L155" s="295">
        <v>42894.375</v>
      </c>
      <c r="M155" s="295">
        <v>42895.826388888891</v>
      </c>
      <c r="N155" s="11"/>
      <c r="O155" s="202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40">
        <v>727.8</v>
      </c>
      <c r="V155" s="40">
        <v>-50.7</v>
      </c>
      <c r="W155" s="14">
        <v>4</v>
      </c>
      <c r="X155" s="52">
        <f>W155/$X$1</f>
        <v>0.04</v>
      </c>
      <c r="Y155" s="40">
        <v>530.79999999999995</v>
      </c>
      <c r="Z155" s="41">
        <v>43.91</v>
      </c>
      <c r="AA155" s="69"/>
    </row>
    <row r="156" spans="1:27" ht="15" x14ac:dyDescent="0.25">
      <c r="A156" s="8">
        <v>6001</v>
      </c>
      <c r="B156" s="9" t="s">
        <v>33</v>
      </c>
      <c r="C156" s="10">
        <v>1</v>
      </c>
      <c r="D156" s="10">
        <v>10080</v>
      </c>
      <c r="E156" s="11" t="b">
        <v>0</v>
      </c>
      <c r="F156" s="11" t="b">
        <v>0</v>
      </c>
      <c r="G156" s="15">
        <v>3</v>
      </c>
      <c r="H156" s="15">
        <v>6</v>
      </c>
      <c r="I156" s="15">
        <v>3</v>
      </c>
      <c r="J156" s="15">
        <v>5</v>
      </c>
      <c r="K156" s="12">
        <v>7</v>
      </c>
      <c r="L156" s="295">
        <v>42898.375</v>
      </c>
      <c r="M156" s="295">
        <v>42900.404861111114</v>
      </c>
      <c r="N156" s="11"/>
      <c r="O156" s="202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40"/>
      <c r="V156" s="40"/>
      <c r="W156" s="14">
        <v>0</v>
      </c>
      <c r="X156" s="52">
        <f>W156/$X$1</f>
        <v>0</v>
      </c>
      <c r="Y156" s="40">
        <v>0</v>
      </c>
      <c r="Z156" s="41">
        <v>0</v>
      </c>
      <c r="AA156" s="69"/>
    </row>
    <row r="157" spans="1:27" ht="15.75" thickBot="1" x14ac:dyDescent="0.3">
      <c r="A157" s="34"/>
      <c r="B157" s="35" t="s">
        <v>45</v>
      </c>
      <c r="C157" s="36"/>
      <c r="D157" s="36"/>
      <c r="E157" s="35"/>
      <c r="F157" s="35"/>
      <c r="G157" s="37"/>
      <c r="H157" s="37"/>
      <c r="I157" s="37"/>
      <c r="J157" s="37"/>
      <c r="K157" s="37"/>
      <c r="L157" s="38"/>
      <c r="M157" s="38"/>
      <c r="N157" s="35"/>
      <c r="O157" s="203"/>
      <c r="P157" s="39"/>
      <c r="Q157" s="39"/>
      <c r="R157" s="39"/>
      <c r="S157" s="39"/>
      <c r="T157" s="39"/>
      <c r="U157" s="42"/>
      <c r="V157" s="43"/>
      <c r="W157" s="50"/>
      <c r="X157" s="53"/>
      <c r="Y157" s="44">
        <f>SUM(Y155:Y156)</f>
        <v>530.79999999999995</v>
      </c>
      <c r="Z157" s="45">
        <f>SUM(Z155:Z156)</f>
        <v>43.91</v>
      </c>
      <c r="AA157" s="69"/>
    </row>
    <row r="158" spans="1:27" ht="15" x14ac:dyDescent="0.25">
      <c r="A158" s="8">
        <v>9001</v>
      </c>
      <c r="B158" s="9" t="s">
        <v>36</v>
      </c>
      <c r="C158" s="10">
        <v>1</v>
      </c>
      <c r="D158" s="10">
        <v>10080</v>
      </c>
      <c r="E158" s="11" t="b">
        <v>0</v>
      </c>
      <c r="F158" s="11" t="b">
        <v>0</v>
      </c>
      <c r="G158" s="15">
        <v>3</v>
      </c>
      <c r="H158" s="15">
        <v>6</v>
      </c>
      <c r="I158" s="15">
        <v>3</v>
      </c>
      <c r="J158" s="15">
        <v>5</v>
      </c>
      <c r="K158" s="12">
        <v>8</v>
      </c>
      <c r="L158" s="295">
        <v>42894.375</v>
      </c>
      <c r="M158" s="295">
        <v>42895.826388888891</v>
      </c>
      <c r="N158" s="11"/>
      <c r="O158" s="202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40">
        <v>33.200000000000003</v>
      </c>
      <c r="V158" s="40">
        <v>-10.3</v>
      </c>
      <c r="W158" s="14">
        <v>1</v>
      </c>
      <c r="X158" s="52">
        <f>W158/$X$1</f>
        <v>0.01</v>
      </c>
      <c r="Y158" s="40">
        <v>23.8</v>
      </c>
      <c r="Z158" s="41">
        <v>1.71</v>
      </c>
      <c r="AA158" s="69"/>
    </row>
    <row r="159" spans="1:27" ht="15" x14ac:dyDescent="0.25">
      <c r="A159" s="8">
        <v>9001</v>
      </c>
      <c r="B159" s="9" t="s">
        <v>36</v>
      </c>
      <c r="C159" s="10">
        <v>1</v>
      </c>
      <c r="D159" s="10">
        <v>10080</v>
      </c>
      <c r="E159" s="11" t="b">
        <v>0</v>
      </c>
      <c r="F159" s="11" t="b">
        <v>0</v>
      </c>
      <c r="G159" s="15">
        <v>3</v>
      </c>
      <c r="H159" s="15">
        <v>6</v>
      </c>
      <c r="I159" s="15">
        <v>3</v>
      </c>
      <c r="J159" s="15">
        <v>5</v>
      </c>
      <c r="K159" s="12">
        <v>8</v>
      </c>
      <c r="L159" s="295">
        <v>42898.375</v>
      </c>
      <c r="M159" s="295">
        <v>42900.404861111114</v>
      </c>
      <c r="N159" s="11"/>
      <c r="O159" s="202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40"/>
      <c r="V159" s="40"/>
      <c r="W159" s="14">
        <v>0</v>
      </c>
      <c r="X159" s="52">
        <f>W159/$X$1</f>
        <v>0</v>
      </c>
      <c r="Y159" s="40">
        <v>0</v>
      </c>
      <c r="Z159" s="41">
        <v>0</v>
      </c>
      <c r="AA159" s="69"/>
    </row>
    <row r="160" spans="1:27" ht="15.75" thickBot="1" x14ac:dyDescent="0.3">
      <c r="A160" s="34"/>
      <c r="B160" s="35" t="s">
        <v>45</v>
      </c>
      <c r="C160" s="36"/>
      <c r="D160" s="36"/>
      <c r="E160" s="35"/>
      <c r="F160" s="35"/>
      <c r="G160" s="37"/>
      <c r="H160" s="37"/>
      <c r="I160" s="37"/>
      <c r="J160" s="37"/>
      <c r="K160" s="37"/>
      <c r="L160" s="38"/>
      <c r="M160" s="38"/>
      <c r="N160" s="35"/>
      <c r="O160" s="203"/>
      <c r="P160" s="39"/>
      <c r="Q160" s="39"/>
      <c r="R160" s="39"/>
      <c r="S160" s="39"/>
      <c r="T160" s="39"/>
      <c r="U160" s="42"/>
      <c r="V160" s="43"/>
      <c r="W160" s="50"/>
      <c r="X160" s="53"/>
      <c r="Y160" s="44">
        <f>SUM(Y158:Y159)</f>
        <v>23.8</v>
      </c>
      <c r="Z160" s="45">
        <f>SUM(Z158:Z159)</f>
        <v>1.71</v>
      </c>
      <c r="AA160" s="69"/>
    </row>
    <row r="161" spans="1:27" ht="15" x14ac:dyDescent="0.25">
      <c r="A161" s="8">
        <v>12001</v>
      </c>
      <c r="B161" s="9" t="s">
        <v>39</v>
      </c>
      <c r="C161" s="10">
        <v>1</v>
      </c>
      <c r="D161" s="10">
        <v>10080</v>
      </c>
      <c r="E161" s="11" t="b">
        <v>0</v>
      </c>
      <c r="F161" s="11" t="b">
        <v>0</v>
      </c>
      <c r="G161" s="15">
        <v>3</v>
      </c>
      <c r="H161" s="15">
        <v>6</v>
      </c>
      <c r="I161" s="15">
        <v>3</v>
      </c>
      <c r="J161" s="15">
        <v>5</v>
      </c>
      <c r="K161" s="12">
        <v>9</v>
      </c>
      <c r="L161" s="295">
        <v>42894.375</v>
      </c>
      <c r="M161" s="295">
        <v>42895.826388888891</v>
      </c>
      <c r="N161" s="11"/>
      <c r="O161" s="202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40">
        <v>33.200000000000003</v>
      </c>
      <c r="V161" s="40">
        <v>-10.3</v>
      </c>
      <c r="W161" s="14">
        <v>1</v>
      </c>
      <c r="X161" s="52">
        <f>W161/$X$1</f>
        <v>0.01</v>
      </c>
      <c r="Y161" s="40">
        <v>23.8</v>
      </c>
      <c r="Z161" s="41">
        <v>1.71</v>
      </c>
      <c r="AA161" s="69"/>
    </row>
    <row r="162" spans="1:27" ht="15" x14ac:dyDescent="0.25">
      <c r="A162" s="8">
        <v>12001</v>
      </c>
      <c r="B162" s="9" t="s">
        <v>39</v>
      </c>
      <c r="C162" s="10">
        <v>1</v>
      </c>
      <c r="D162" s="10">
        <v>10080</v>
      </c>
      <c r="E162" s="11" t="b">
        <v>0</v>
      </c>
      <c r="F162" s="11" t="b">
        <v>0</v>
      </c>
      <c r="G162" s="15">
        <v>3</v>
      </c>
      <c r="H162" s="15">
        <v>6</v>
      </c>
      <c r="I162" s="15">
        <v>3</v>
      </c>
      <c r="J162" s="15">
        <v>5</v>
      </c>
      <c r="K162" s="12">
        <v>9</v>
      </c>
      <c r="L162" s="295">
        <v>42898.375</v>
      </c>
      <c r="M162" s="295">
        <v>42900.404861111114</v>
      </c>
      <c r="N162" s="11"/>
      <c r="O162" s="202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40"/>
      <c r="V162" s="40"/>
      <c r="W162" s="14">
        <v>0</v>
      </c>
      <c r="X162" s="52">
        <f>W162/$X$1</f>
        <v>0</v>
      </c>
      <c r="Y162" s="40">
        <v>0</v>
      </c>
      <c r="Z162" s="41">
        <v>0</v>
      </c>
      <c r="AA162" s="69"/>
    </row>
    <row r="163" spans="1:27" ht="15.75" thickBot="1" x14ac:dyDescent="0.3">
      <c r="A163" s="34"/>
      <c r="B163" s="35" t="s">
        <v>45</v>
      </c>
      <c r="C163" s="36"/>
      <c r="D163" s="36"/>
      <c r="E163" s="35"/>
      <c r="F163" s="35"/>
      <c r="G163" s="37"/>
      <c r="H163" s="37"/>
      <c r="I163" s="37"/>
      <c r="J163" s="37"/>
      <c r="K163" s="37"/>
      <c r="L163" s="38"/>
      <c r="M163" s="38"/>
      <c r="N163" s="35"/>
      <c r="O163" s="203"/>
      <c r="P163" s="39"/>
      <c r="Q163" s="39"/>
      <c r="R163" s="39"/>
      <c r="S163" s="39"/>
      <c r="T163" s="39"/>
      <c r="U163" s="42"/>
      <c r="V163" s="43"/>
      <c r="W163" s="50"/>
      <c r="X163" s="53"/>
      <c r="Y163" s="44">
        <f>SUM(Y161:Y162)</f>
        <v>23.8</v>
      </c>
      <c r="Z163" s="45">
        <f>SUM(Z161:Z162)</f>
        <v>1.71</v>
      </c>
      <c r="AA163" s="69"/>
    </row>
    <row r="164" spans="1:27" ht="15" x14ac:dyDescent="0.25">
      <c r="A164" s="8">
        <v>15001</v>
      </c>
      <c r="B164" s="9" t="s">
        <v>42</v>
      </c>
      <c r="C164" s="10">
        <v>1</v>
      </c>
      <c r="D164" s="10">
        <v>10080</v>
      </c>
      <c r="E164" s="11" t="b">
        <v>0</v>
      </c>
      <c r="F164" s="11" t="b">
        <v>0</v>
      </c>
      <c r="G164" s="15">
        <v>3</v>
      </c>
      <c r="H164" s="15">
        <v>6</v>
      </c>
      <c r="I164" s="15">
        <v>3</v>
      </c>
      <c r="J164" s="15">
        <v>5</v>
      </c>
      <c r="K164" s="12">
        <v>10</v>
      </c>
      <c r="L164" s="295">
        <v>42894.375</v>
      </c>
      <c r="M164" s="295">
        <v>42895.826388888891</v>
      </c>
      <c r="N164" s="11"/>
      <c r="O164" s="202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40">
        <v>0</v>
      </c>
      <c r="V164" s="40">
        <v>0</v>
      </c>
      <c r="W164" s="14">
        <v>0</v>
      </c>
      <c r="X164" s="52">
        <f>W164/$X$1</f>
        <v>0</v>
      </c>
      <c r="Y164" s="40">
        <v>0</v>
      </c>
      <c r="Z164" s="41">
        <v>0</v>
      </c>
      <c r="AA164" s="69"/>
    </row>
    <row r="165" spans="1:27" ht="15" x14ac:dyDescent="0.25">
      <c r="A165" s="8">
        <v>15001</v>
      </c>
      <c r="B165" s="9" t="s">
        <v>42</v>
      </c>
      <c r="C165" s="10">
        <v>1</v>
      </c>
      <c r="D165" s="10">
        <v>10080</v>
      </c>
      <c r="E165" s="11" t="b">
        <v>0</v>
      </c>
      <c r="F165" s="11" t="b">
        <v>0</v>
      </c>
      <c r="G165" s="15">
        <v>3</v>
      </c>
      <c r="H165" s="15">
        <v>6</v>
      </c>
      <c r="I165" s="15">
        <v>3</v>
      </c>
      <c r="J165" s="15">
        <v>5</v>
      </c>
      <c r="K165" s="12">
        <v>10</v>
      </c>
      <c r="L165" s="295">
        <v>42898.375</v>
      </c>
      <c r="M165" s="295">
        <v>42900.404861111114</v>
      </c>
      <c r="N165" s="11"/>
      <c r="O165" s="202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40"/>
      <c r="V165" s="40"/>
      <c r="W165" s="14">
        <v>0</v>
      </c>
      <c r="X165" s="52">
        <f>W165/$X$1</f>
        <v>0</v>
      </c>
      <c r="Y165" s="40"/>
      <c r="Z165" s="41"/>
      <c r="AA165" s="69"/>
    </row>
    <row r="166" spans="1:27" ht="15.75" thickBot="1" x14ac:dyDescent="0.3">
      <c r="A166" s="34"/>
      <c r="B166" s="35" t="s">
        <v>45</v>
      </c>
      <c r="C166" s="36"/>
      <c r="D166" s="36"/>
      <c r="E166" s="35"/>
      <c r="F166" s="35"/>
      <c r="G166" s="37"/>
      <c r="H166" s="37"/>
      <c r="I166" s="37"/>
      <c r="J166" s="37"/>
      <c r="K166" s="37"/>
      <c r="L166" s="38"/>
      <c r="M166" s="38"/>
      <c r="N166" s="35"/>
      <c r="O166" s="203"/>
      <c r="P166" s="39"/>
      <c r="Q166" s="39"/>
      <c r="R166" s="39"/>
      <c r="S166" s="39"/>
      <c r="T166" s="39"/>
      <c r="U166" s="42"/>
      <c r="V166" s="43"/>
      <c r="W166" s="50"/>
      <c r="X166" s="53"/>
      <c r="Y166" s="44">
        <f>SUM(Y164:Y165)</f>
        <v>0</v>
      </c>
      <c r="Z166" s="45">
        <f>SUM(Z164:Z165)</f>
        <v>0</v>
      </c>
      <c r="AA166" s="69"/>
    </row>
    <row r="167" spans="1:27" ht="15" x14ac:dyDescent="0.25">
      <c r="A167" s="24">
        <v>1001</v>
      </c>
      <c r="B167" s="25" t="s">
        <v>28</v>
      </c>
      <c r="C167" s="26">
        <v>1</v>
      </c>
      <c r="D167" s="26">
        <v>10080</v>
      </c>
      <c r="E167" s="27" t="b">
        <v>0</v>
      </c>
      <c r="F167" s="27" t="s">
        <v>17</v>
      </c>
      <c r="G167" s="15">
        <v>3</v>
      </c>
      <c r="H167" s="15">
        <v>6</v>
      </c>
      <c r="I167" s="15">
        <v>3</v>
      </c>
      <c r="J167" s="15">
        <v>5</v>
      </c>
      <c r="K167" s="28">
        <v>5</v>
      </c>
      <c r="L167" s="296">
        <v>42894.375</v>
      </c>
      <c r="M167" s="296">
        <v>42895.826388888891</v>
      </c>
      <c r="N167" s="27"/>
      <c r="O167" s="255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40">
        <v>26.5</v>
      </c>
      <c r="V167" s="40">
        <v>-1493.3</v>
      </c>
      <c r="W167" s="14">
        <v>9</v>
      </c>
      <c r="X167" s="52">
        <f>W167/$X$1</f>
        <v>0.09</v>
      </c>
      <c r="Y167" s="40">
        <v>-1287.0999999999999</v>
      </c>
      <c r="Z167" s="41">
        <v>-97.67</v>
      </c>
      <c r="AA167" s="69"/>
    </row>
    <row r="168" spans="1:27" ht="15" x14ac:dyDescent="0.25">
      <c r="A168" s="24">
        <v>1001</v>
      </c>
      <c r="B168" s="25" t="s">
        <v>28</v>
      </c>
      <c r="C168" s="26">
        <v>1</v>
      </c>
      <c r="D168" s="26">
        <v>10080</v>
      </c>
      <c r="E168" s="27" t="b">
        <v>0</v>
      </c>
      <c r="F168" s="27" t="s">
        <v>17</v>
      </c>
      <c r="G168" s="15">
        <v>3</v>
      </c>
      <c r="H168" s="15">
        <v>6</v>
      </c>
      <c r="I168" s="15">
        <v>3</v>
      </c>
      <c r="J168" s="15">
        <v>5</v>
      </c>
      <c r="K168" s="28">
        <v>5</v>
      </c>
      <c r="L168" s="296">
        <v>42898.375</v>
      </c>
      <c r="M168" s="296">
        <v>42900.404166666667</v>
      </c>
      <c r="N168" s="27"/>
      <c r="O168" s="255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40">
        <v>1062.5</v>
      </c>
      <c r="V168" s="63" t="s">
        <v>70</v>
      </c>
      <c r="W168" s="14">
        <v>6</v>
      </c>
      <c r="X168" s="52">
        <f>W168/$X$1</f>
        <v>0.06</v>
      </c>
      <c r="Y168" s="40">
        <v>1051.2</v>
      </c>
      <c r="Z168" s="41">
        <v>85.87</v>
      </c>
      <c r="AA168" s="69"/>
    </row>
    <row r="169" spans="1:27" ht="15.75" thickBot="1" x14ac:dyDescent="0.3">
      <c r="A169" s="34"/>
      <c r="B169" s="35" t="s">
        <v>45</v>
      </c>
      <c r="C169" s="36"/>
      <c r="D169" s="36"/>
      <c r="E169" s="35"/>
      <c r="F169" s="35"/>
      <c r="G169" s="37"/>
      <c r="H169" s="37"/>
      <c r="I169" s="37"/>
      <c r="J169" s="37"/>
      <c r="K169" s="37"/>
      <c r="L169" s="38"/>
      <c r="M169" s="38"/>
      <c r="N169" s="35"/>
      <c r="O169" s="203"/>
      <c r="P169" s="39"/>
      <c r="Q169" s="39"/>
      <c r="R169" s="39"/>
      <c r="S169" s="39"/>
      <c r="T169" s="39"/>
      <c r="U169" s="42"/>
      <c r="V169" s="43"/>
      <c r="W169" s="50"/>
      <c r="X169" s="53"/>
      <c r="Y169" s="44">
        <f>SUM(Y167:Y168)</f>
        <v>-235.89999999999986</v>
      </c>
      <c r="Z169" s="45">
        <f>SUM(Z167:Z168)</f>
        <v>-11.799999999999997</v>
      </c>
      <c r="AA169" s="69"/>
    </row>
    <row r="170" spans="1:27" ht="15" x14ac:dyDescent="0.25">
      <c r="A170" s="24">
        <v>4001</v>
      </c>
      <c r="B170" s="25" t="s">
        <v>32</v>
      </c>
      <c r="C170" s="26">
        <v>1</v>
      </c>
      <c r="D170" s="26">
        <v>10080</v>
      </c>
      <c r="E170" s="27" t="b">
        <v>0</v>
      </c>
      <c r="F170" s="27" t="s">
        <v>17</v>
      </c>
      <c r="G170" s="15">
        <v>3</v>
      </c>
      <c r="H170" s="15">
        <v>6</v>
      </c>
      <c r="I170" s="15">
        <v>3</v>
      </c>
      <c r="J170" s="15">
        <v>5</v>
      </c>
      <c r="K170" s="28">
        <v>6</v>
      </c>
      <c r="L170" s="296">
        <v>42894.375</v>
      </c>
      <c r="M170" s="296">
        <v>42895.826388888891</v>
      </c>
      <c r="N170" s="27"/>
      <c r="O170" s="255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40">
        <v>22.3</v>
      </c>
      <c r="V170" s="40">
        <v>-1124.0999999999999</v>
      </c>
      <c r="W170" s="14">
        <v>6</v>
      </c>
      <c r="X170" s="52">
        <f>W170/$X$1</f>
        <v>0.06</v>
      </c>
      <c r="Y170" s="40">
        <v>-966.9</v>
      </c>
      <c r="Z170" s="41">
        <v>-73.13</v>
      </c>
      <c r="AA170" s="69"/>
    </row>
    <row r="171" spans="1:27" ht="15" x14ac:dyDescent="0.25">
      <c r="A171" s="24">
        <v>4001</v>
      </c>
      <c r="B171" s="25" t="s">
        <v>32</v>
      </c>
      <c r="C171" s="26">
        <v>1</v>
      </c>
      <c r="D171" s="26">
        <v>10080</v>
      </c>
      <c r="E171" s="27" t="b">
        <v>0</v>
      </c>
      <c r="F171" s="27" t="s">
        <v>17</v>
      </c>
      <c r="G171" s="15">
        <v>3</v>
      </c>
      <c r="H171" s="15">
        <v>6</v>
      </c>
      <c r="I171" s="15">
        <v>3</v>
      </c>
      <c r="J171" s="15">
        <v>5</v>
      </c>
      <c r="K171" s="28">
        <v>6</v>
      </c>
      <c r="L171" s="296">
        <v>42898.375</v>
      </c>
      <c r="M171" s="296">
        <v>42900.404861111114</v>
      </c>
      <c r="N171" s="27"/>
      <c r="O171" s="255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40">
        <v>1062.0999999999999</v>
      </c>
      <c r="V171" s="63" t="s">
        <v>70</v>
      </c>
      <c r="W171" s="14">
        <v>6</v>
      </c>
      <c r="X171" s="52">
        <f>W171/$X$1</f>
        <v>0.06</v>
      </c>
      <c r="Y171" s="40">
        <v>1043.0999999999999</v>
      </c>
      <c r="Z171" s="41">
        <v>85.22</v>
      </c>
      <c r="AA171" s="69"/>
    </row>
    <row r="172" spans="1:27" ht="15.75" thickBot="1" x14ac:dyDescent="0.3">
      <c r="A172" s="34"/>
      <c r="B172" s="35" t="s">
        <v>45</v>
      </c>
      <c r="C172" s="36"/>
      <c r="D172" s="36"/>
      <c r="E172" s="35"/>
      <c r="F172" s="35"/>
      <c r="G172" s="37"/>
      <c r="H172" s="37"/>
      <c r="I172" s="37"/>
      <c r="J172" s="37"/>
      <c r="K172" s="37"/>
      <c r="L172" s="38"/>
      <c r="M172" s="38"/>
      <c r="N172" s="35"/>
      <c r="O172" s="203"/>
      <c r="P172" s="39"/>
      <c r="Q172" s="39"/>
      <c r="R172" s="39"/>
      <c r="S172" s="39"/>
      <c r="T172" s="39"/>
      <c r="U172" s="42"/>
      <c r="V172" s="43"/>
      <c r="W172" s="50"/>
      <c r="X172" s="53"/>
      <c r="Y172" s="44">
        <f>SUM(Y170:Y171)</f>
        <v>76.199999999999932</v>
      </c>
      <c r="Z172" s="45">
        <f>SUM(Z170:Z171)</f>
        <v>12.090000000000003</v>
      </c>
      <c r="AA172" s="69"/>
    </row>
    <row r="173" spans="1:27" ht="15" x14ac:dyDescent="0.25">
      <c r="A173" s="24">
        <v>7001</v>
      </c>
      <c r="B173" s="25" t="s">
        <v>34</v>
      </c>
      <c r="C173" s="26">
        <v>1</v>
      </c>
      <c r="D173" s="26">
        <v>10080</v>
      </c>
      <c r="E173" s="27" t="b">
        <v>0</v>
      </c>
      <c r="F173" s="27" t="s">
        <v>17</v>
      </c>
      <c r="G173" s="15">
        <v>3</v>
      </c>
      <c r="H173" s="15">
        <v>6</v>
      </c>
      <c r="I173" s="15">
        <v>3</v>
      </c>
      <c r="J173" s="15">
        <v>5</v>
      </c>
      <c r="K173" s="28">
        <v>7</v>
      </c>
      <c r="L173" s="296">
        <v>42894.375</v>
      </c>
      <c r="M173" s="296">
        <v>42895.826388888891</v>
      </c>
      <c r="N173" s="27"/>
      <c r="O173" s="255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40">
        <v>15.4</v>
      </c>
      <c r="V173" s="40">
        <v>-893.3</v>
      </c>
      <c r="W173" s="14">
        <v>4</v>
      </c>
      <c r="X173" s="52">
        <f>W173/$X$1</f>
        <v>0.04</v>
      </c>
      <c r="Y173" s="40">
        <v>-768.5</v>
      </c>
      <c r="Z173" s="41">
        <v>-58.44</v>
      </c>
      <c r="AA173" s="69"/>
    </row>
    <row r="174" spans="1:27" ht="15" x14ac:dyDescent="0.25">
      <c r="A174" s="24">
        <v>7001</v>
      </c>
      <c r="B174" s="25" t="s">
        <v>34</v>
      </c>
      <c r="C174" s="26">
        <v>1</v>
      </c>
      <c r="D174" s="26">
        <v>10080</v>
      </c>
      <c r="E174" s="27" t="b">
        <v>0</v>
      </c>
      <c r="F174" s="27" t="s">
        <v>17</v>
      </c>
      <c r="G174" s="15">
        <v>3</v>
      </c>
      <c r="H174" s="15">
        <v>6</v>
      </c>
      <c r="I174" s="15">
        <v>3</v>
      </c>
      <c r="J174" s="15">
        <v>5</v>
      </c>
      <c r="K174" s="28">
        <v>7</v>
      </c>
      <c r="L174" s="296">
        <v>42898.375</v>
      </c>
      <c r="M174" s="296">
        <v>42900.404861111114</v>
      </c>
      <c r="N174" s="27"/>
      <c r="O174" s="255">
        <v>0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40">
        <v>1062.0999999999999</v>
      </c>
      <c r="V174" s="63" t="s">
        <v>70</v>
      </c>
      <c r="W174" s="14">
        <v>6</v>
      </c>
      <c r="X174" s="52">
        <f>W174/$X$1</f>
        <v>0.06</v>
      </c>
      <c r="Y174" s="40">
        <v>1042.9000000000001</v>
      </c>
      <c r="Z174" s="41">
        <v>85.18</v>
      </c>
      <c r="AA174" s="69"/>
    </row>
    <row r="175" spans="1:27" ht="15.75" thickBot="1" x14ac:dyDescent="0.3">
      <c r="A175" s="34"/>
      <c r="B175" s="35" t="s">
        <v>45</v>
      </c>
      <c r="C175" s="36"/>
      <c r="D175" s="36"/>
      <c r="E175" s="35"/>
      <c r="F175" s="35"/>
      <c r="G175" s="37"/>
      <c r="H175" s="37"/>
      <c r="I175" s="37"/>
      <c r="J175" s="37"/>
      <c r="K175" s="37"/>
      <c r="L175" s="38"/>
      <c r="M175" s="38"/>
      <c r="N175" s="35"/>
      <c r="O175" s="203"/>
      <c r="P175" s="39"/>
      <c r="Q175" s="39"/>
      <c r="R175" s="39"/>
      <c r="S175" s="39"/>
      <c r="T175" s="39"/>
      <c r="U175" s="42"/>
      <c r="V175" s="43"/>
      <c r="W175" s="50"/>
      <c r="X175" s="53"/>
      <c r="Y175" s="44">
        <f>SUM(Y173:Y174)</f>
        <v>274.40000000000009</v>
      </c>
      <c r="Z175" s="45">
        <f>SUM(Z173:Z174)</f>
        <v>26.740000000000009</v>
      </c>
      <c r="AA175" s="69"/>
    </row>
    <row r="176" spans="1:27" ht="15" x14ac:dyDescent="0.25">
      <c r="A176" s="24">
        <v>10001</v>
      </c>
      <c r="B176" s="25" t="s">
        <v>37</v>
      </c>
      <c r="C176" s="26">
        <v>1</v>
      </c>
      <c r="D176" s="26">
        <v>10080</v>
      </c>
      <c r="E176" s="27" t="b">
        <v>0</v>
      </c>
      <c r="F176" s="27" t="s">
        <v>17</v>
      </c>
      <c r="G176" s="15">
        <v>3</v>
      </c>
      <c r="H176" s="15">
        <v>6</v>
      </c>
      <c r="I176" s="15">
        <v>3</v>
      </c>
      <c r="J176" s="15">
        <v>5</v>
      </c>
      <c r="K176" s="28">
        <v>8</v>
      </c>
      <c r="L176" s="296">
        <v>42894.375</v>
      </c>
      <c r="M176" s="296">
        <v>42895.826388888891</v>
      </c>
      <c r="N176" s="27"/>
      <c r="O176" s="255">
        <v>0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40">
        <v>15.4</v>
      </c>
      <c r="V176" s="40">
        <v>-893.3</v>
      </c>
      <c r="W176" s="14">
        <v>4</v>
      </c>
      <c r="X176" s="52">
        <f>W176/$X$1</f>
        <v>0.04</v>
      </c>
      <c r="Y176" s="40">
        <v>-767.9</v>
      </c>
      <c r="Z176" s="41">
        <v>-58.39</v>
      </c>
      <c r="AA176" s="69"/>
    </row>
    <row r="177" spans="1:27" ht="15" x14ac:dyDescent="0.25">
      <c r="A177" s="24">
        <v>10001</v>
      </c>
      <c r="B177" s="25" t="s">
        <v>37</v>
      </c>
      <c r="C177" s="26">
        <v>1</v>
      </c>
      <c r="D177" s="26">
        <v>10080</v>
      </c>
      <c r="E177" s="27" t="b">
        <v>0</v>
      </c>
      <c r="F177" s="27" t="s">
        <v>17</v>
      </c>
      <c r="G177" s="15">
        <v>3</v>
      </c>
      <c r="H177" s="15">
        <v>6</v>
      </c>
      <c r="I177" s="15">
        <v>3</v>
      </c>
      <c r="J177" s="15">
        <v>5</v>
      </c>
      <c r="K177" s="28">
        <v>8</v>
      </c>
      <c r="L177" s="296">
        <v>42898.375</v>
      </c>
      <c r="M177" s="296">
        <v>42900.404861111114</v>
      </c>
      <c r="N177" s="27"/>
      <c r="O177" s="255">
        <v>0</v>
      </c>
      <c r="P177" s="29">
        <v>0</v>
      </c>
      <c r="Q177" s="29">
        <v>0</v>
      </c>
      <c r="R177" s="29">
        <v>0</v>
      </c>
      <c r="S177" s="29">
        <v>0</v>
      </c>
      <c r="T177" s="29">
        <v>0</v>
      </c>
      <c r="U177" s="40">
        <v>1062.5</v>
      </c>
      <c r="V177" s="63" t="s">
        <v>70</v>
      </c>
      <c r="W177" s="14">
        <v>6</v>
      </c>
      <c r="X177" s="52">
        <f>W177/$X$1</f>
        <v>0.06</v>
      </c>
      <c r="Y177" s="40">
        <v>1042</v>
      </c>
      <c r="Z177" s="41">
        <v>85.12</v>
      </c>
      <c r="AA177" s="69"/>
    </row>
    <row r="178" spans="1:27" ht="15.75" thickBot="1" x14ac:dyDescent="0.3">
      <c r="A178" s="34"/>
      <c r="B178" s="35" t="s">
        <v>45</v>
      </c>
      <c r="C178" s="36"/>
      <c r="D178" s="36"/>
      <c r="E178" s="35"/>
      <c r="F178" s="35"/>
      <c r="G178" s="37"/>
      <c r="H178" s="37"/>
      <c r="I178" s="37"/>
      <c r="J178" s="37"/>
      <c r="K178" s="37"/>
      <c r="L178" s="38"/>
      <c r="M178" s="38"/>
      <c r="N178" s="35"/>
      <c r="O178" s="203"/>
      <c r="P178" s="39"/>
      <c r="Q178" s="39"/>
      <c r="R178" s="39"/>
      <c r="S178" s="39"/>
      <c r="T178" s="39"/>
      <c r="U178" s="42"/>
      <c r="V178" s="43"/>
      <c r="W178" s="50"/>
      <c r="X178" s="53"/>
      <c r="Y178" s="44">
        <f>SUM(Y176:Y177)</f>
        <v>274.10000000000002</v>
      </c>
      <c r="Z178" s="45">
        <f>SUM(Z176:Z177)</f>
        <v>26.730000000000004</v>
      </c>
      <c r="AA178" s="69"/>
    </row>
    <row r="179" spans="1:27" ht="15" x14ac:dyDescent="0.25">
      <c r="A179" s="24">
        <v>13001</v>
      </c>
      <c r="B179" s="25" t="s">
        <v>40</v>
      </c>
      <c r="C179" s="26">
        <v>1</v>
      </c>
      <c r="D179" s="26">
        <v>10080</v>
      </c>
      <c r="E179" s="27" t="b">
        <v>0</v>
      </c>
      <c r="F179" s="27" t="s">
        <v>17</v>
      </c>
      <c r="G179" s="15">
        <v>3</v>
      </c>
      <c r="H179" s="15">
        <v>6</v>
      </c>
      <c r="I179" s="15">
        <v>3</v>
      </c>
      <c r="J179" s="15">
        <v>5</v>
      </c>
      <c r="K179" s="28">
        <v>9</v>
      </c>
      <c r="L179" s="296">
        <v>42894.375</v>
      </c>
      <c r="M179" s="296">
        <v>42895.826388888891</v>
      </c>
      <c r="N179" s="27"/>
      <c r="O179" s="255">
        <v>0</v>
      </c>
      <c r="P179" s="29">
        <v>0</v>
      </c>
      <c r="Q179" s="29">
        <v>0</v>
      </c>
      <c r="R179" s="29">
        <v>0</v>
      </c>
      <c r="S179" s="29">
        <v>0</v>
      </c>
      <c r="T179" s="29">
        <v>0</v>
      </c>
      <c r="U179" s="40">
        <v>7</v>
      </c>
      <c r="V179" s="40">
        <v>-425.4</v>
      </c>
      <c r="W179" s="14">
        <v>1</v>
      </c>
      <c r="X179" s="52">
        <f>W179/$X$1</f>
        <v>0.01</v>
      </c>
      <c r="Y179" s="40">
        <v>-370.8</v>
      </c>
      <c r="Z179" s="41">
        <v>-27.55</v>
      </c>
      <c r="AA179" s="69"/>
    </row>
    <row r="180" spans="1:27" ht="15" x14ac:dyDescent="0.25">
      <c r="A180" s="24">
        <v>13001</v>
      </c>
      <c r="B180" s="25" t="s">
        <v>40</v>
      </c>
      <c r="C180" s="26">
        <v>1</v>
      </c>
      <c r="D180" s="26">
        <v>10080</v>
      </c>
      <c r="E180" s="27" t="b">
        <v>0</v>
      </c>
      <c r="F180" s="27" t="s">
        <v>17</v>
      </c>
      <c r="G180" s="15">
        <v>3</v>
      </c>
      <c r="H180" s="15">
        <v>6</v>
      </c>
      <c r="I180" s="15">
        <v>3</v>
      </c>
      <c r="J180" s="15">
        <v>5</v>
      </c>
      <c r="K180" s="28">
        <v>9</v>
      </c>
      <c r="L180" s="296">
        <v>42898.375</v>
      </c>
      <c r="M180" s="296">
        <v>42900.404861111114</v>
      </c>
      <c r="N180" s="27"/>
      <c r="O180" s="255">
        <v>0</v>
      </c>
      <c r="P180" s="29">
        <v>0</v>
      </c>
      <c r="Q180" s="29">
        <v>0</v>
      </c>
      <c r="R180" s="29">
        <v>0</v>
      </c>
      <c r="S180" s="29">
        <v>0</v>
      </c>
      <c r="T180" s="29">
        <v>0</v>
      </c>
      <c r="U180" s="40">
        <v>640.4</v>
      </c>
      <c r="V180" s="63" t="s">
        <v>70</v>
      </c>
      <c r="W180" s="14">
        <v>4</v>
      </c>
      <c r="X180" s="52">
        <f>W180/$X$1</f>
        <v>0.04</v>
      </c>
      <c r="Y180" s="40">
        <v>638.1</v>
      </c>
      <c r="Z180" s="41">
        <v>54.44</v>
      </c>
      <c r="AA180" s="69"/>
    </row>
    <row r="181" spans="1:27" ht="15.75" thickBot="1" x14ac:dyDescent="0.3">
      <c r="A181" s="34"/>
      <c r="B181" s="35" t="s">
        <v>45</v>
      </c>
      <c r="C181" s="36"/>
      <c r="D181" s="36"/>
      <c r="E181" s="35"/>
      <c r="F181" s="35"/>
      <c r="G181" s="37"/>
      <c r="H181" s="37"/>
      <c r="I181" s="37"/>
      <c r="J181" s="37"/>
      <c r="K181" s="37"/>
      <c r="L181" s="38"/>
      <c r="M181" s="38"/>
      <c r="N181" s="35"/>
      <c r="O181" s="203"/>
      <c r="P181" s="39"/>
      <c r="Q181" s="39"/>
      <c r="R181" s="39"/>
      <c r="S181" s="39"/>
      <c r="T181" s="39"/>
      <c r="U181" s="42"/>
      <c r="V181" s="43"/>
      <c r="W181" s="50"/>
      <c r="X181" s="53"/>
      <c r="Y181" s="44">
        <f>SUM(Y179:Y180)</f>
        <v>267.3</v>
      </c>
      <c r="Z181" s="45">
        <f>SUM(Z179:Z180)</f>
        <v>26.889999999999997</v>
      </c>
      <c r="AA181" s="69"/>
    </row>
    <row r="182" spans="1:27" ht="15" x14ac:dyDescent="0.25">
      <c r="A182" s="24">
        <v>16001</v>
      </c>
      <c r="B182" s="25" t="s">
        <v>43</v>
      </c>
      <c r="C182" s="26">
        <v>1</v>
      </c>
      <c r="D182" s="26">
        <v>10080</v>
      </c>
      <c r="E182" s="27" t="b">
        <v>0</v>
      </c>
      <c r="F182" s="27" t="s">
        <v>17</v>
      </c>
      <c r="G182" s="15">
        <v>3</v>
      </c>
      <c r="H182" s="15">
        <v>6</v>
      </c>
      <c r="I182" s="15">
        <v>3</v>
      </c>
      <c r="J182" s="15">
        <v>5</v>
      </c>
      <c r="K182" s="28">
        <v>10</v>
      </c>
      <c r="L182" s="296">
        <v>42894.375</v>
      </c>
      <c r="M182" s="296">
        <v>42895.826388888891</v>
      </c>
      <c r="N182" s="27"/>
      <c r="O182" s="255">
        <v>0</v>
      </c>
      <c r="P182" s="29">
        <v>0</v>
      </c>
      <c r="Q182" s="29">
        <v>0</v>
      </c>
      <c r="R182" s="29">
        <v>0</v>
      </c>
      <c r="S182" s="29">
        <v>0</v>
      </c>
      <c r="T182" s="29">
        <v>0</v>
      </c>
      <c r="U182" s="40">
        <v>7</v>
      </c>
      <c r="V182" s="40">
        <v>-425.4</v>
      </c>
      <c r="W182" s="14">
        <v>1</v>
      </c>
      <c r="X182" s="52">
        <f>W182/$X$1</f>
        <v>0.01</v>
      </c>
      <c r="Y182" s="40">
        <v>-371.5</v>
      </c>
      <c r="Z182" s="41">
        <v>-27.61</v>
      </c>
      <c r="AA182" s="69"/>
    </row>
    <row r="183" spans="1:27" ht="15" x14ac:dyDescent="0.25">
      <c r="A183" s="24">
        <v>16001</v>
      </c>
      <c r="B183" s="25" t="s">
        <v>43</v>
      </c>
      <c r="C183" s="26">
        <v>1</v>
      </c>
      <c r="D183" s="26">
        <v>10080</v>
      </c>
      <c r="E183" s="27" t="b">
        <v>0</v>
      </c>
      <c r="F183" s="27" t="s">
        <v>17</v>
      </c>
      <c r="G183" s="15">
        <v>3</v>
      </c>
      <c r="H183" s="15">
        <v>6</v>
      </c>
      <c r="I183" s="15">
        <v>3</v>
      </c>
      <c r="J183" s="15">
        <v>5</v>
      </c>
      <c r="K183" s="28">
        <v>10</v>
      </c>
      <c r="L183" s="296">
        <v>42898.375</v>
      </c>
      <c r="M183" s="296">
        <v>42900.405555555553</v>
      </c>
      <c r="N183" s="27"/>
      <c r="O183" s="255">
        <v>0</v>
      </c>
      <c r="P183" s="29">
        <v>0</v>
      </c>
      <c r="Q183" s="29">
        <v>0</v>
      </c>
      <c r="R183" s="29">
        <v>0</v>
      </c>
      <c r="S183" s="29">
        <v>0</v>
      </c>
      <c r="T183" s="29">
        <v>0</v>
      </c>
      <c r="U183" s="40">
        <v>183.2</v>
      </c>
      <c r="V183" s="40">
        <v>-15</v>
      </c>
      <c r="W183" s="14">
        <v>2</v>
      </c>
      <c r="X183" s="52">
        <f>W183/$X$1</f>
        <v>0.02</v>
      </c>
      <c r="Y183" s="40">
        <v>183</v>
      </c>
      <c r="Z183" s="41">
        <v>15.74</v>
      </c>
      <c r="AA183" s="69"/>
    </row>
    <row r="184" spans="1:27" ht="15.75" thickBot="1" x14ac:dyDescent="0.3">
      <c r="A184" s="34"/>
      <c r="B184" s="35" t="s">
        <v>45</v>
      </c>
      <c r="C184" s="36"/>
      <c r="D184" s="36"/>
      <c r="E184" s="35"/>
      <c r="F184" s="35"/>
      <c r="G184" s="37"/>
      <c r="H184" s="37"/>
      <c r="I184" s="37"/>
      <c r="J184" s="37"/>
      <c r="K184" s="37"/>
      <c r="L184" s="38"/>
      <c r="M184" s="38"/>
      <c r="N184" s="35"/>
      <c r="O184" s="203"/>
      <c r="P184" s="39"/>
      <c r="Q184" s="39"/>
      <c r="R184" s="39"/>
      <c r="S184" s="39"/>
      <c r="T184" s="39"/>
      <c r="U184" s="42"/>
      <c r="V184" s="43"/>
      <c r="W184" s="50"/>
      <c r="X184" s="53"/>
      <c r="Y184" s="44">
        <f>SUM(Y182:Y183)</f>
        <v>-188.5</v>
      </c>
      <c r="Z184" s="45">
        <f>SUM(Z182:Z183)</f>
        <v>-11.87</v>
      </c>
      <c r="AA184" s="69"/>
    </row>
    <row r="185" spans="1:27" ht="15" x14ac:dyDescent="0.25">
      <c r="A185" s="18">
        <v>2001</v>
      </c>
      <c r="B185" s="19" t="s">
        <v>29</v>
      </c>
      <c r="C185" s="20">
        <v>1</v>
      </c>
      <c r="D185" s="20">
        <v>10080</v>
      </c>
      <c r="E185" s="21" t="s">
        <v>17</v>
      </c>
      <c r="F185" s="21" t="b">
        <v>0</v>
      </c>
      <c r="G185" s="15">
        <v>3</v>
      </c>
      <c r="H185" s="15">
        <v>6</v>
      </c>
      <c r="I185" s="15">
        <v>3</v>
      </c>
      <c r="J185" s="15">
        <v>5</v>
      </c>
      <c r="K185" s="22">
        <v>5</v>
      </c>
      <c r="L185" s="297">
        <v>42894.375</v>
      </c>
      <c r="M185" s="297">
        <v>42895.826388888891</v>
      </c>
      <c r="N185" s="21"/>
      <c r="O185" s="204">
        <v>0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40">
        <v>90.9</v>
      </c>
      <c r="V185" s="40">
        <v>-526.70000000000005</v>
      </c>
      <c r="W185" s="14">
        <v>4</v>
      </c>
      <c r="X185" s="52">
        <f>W185/$X$1</f>
        <v>0.04</v>
      </c>
      <c r="Y185" s="40">
        <v>-448.4</v>
      </c>
      <c r="Z185" s="41">
        <v>-39.71</v>
      </c>
      <c r="AA185" s="69"/>
    </row>
    <row r="186" spans="1:27" ht="15" x14ac:dyDescent="0.25">
      <c r="A186" s="18">
        <v>2001</v>
      </c>
      <c r="B186" s="19" t="s">
        <v>29</v>
      </c>
      <c r="C186" s="20">
        <v>1</v>
      </c>
      <c r="D186" s="20">
        <v>10080</v>
      </c>
      <c r="E186" s="21" t="s">
        <v>17</v>
      </c>
      <c r="F186" s="21" t="b">
        <v>0</v>
      </c>
      <c r="G186" s="15">
        <v>3</v>
      </c>
      <c r="H186" s="15">
        <v>6</v>
      </c>
      <c r="I186" s="15">
        <v>3</v>
      </c>
      <c r="J186" s="15">
        <v>5</v>
      </c>
      <c r="K186" s="22">
        <v>5</v>
      </c>
      <c r="L186" s="297">
        <v>42898.375</v>
      </c>
      <c r="M186" s="297">
        <v>42900.40347222222</v>
      </c>
      <c r="N186" s="21"/>
      <c r="O186" s="204">
        <v>0</v>
      </c>
      <c r="P186" s="23">
        <v>0</v>
      </c>
      <c r="Q186" s="23">
        <v>0</v>
      </c>
      <c r="R186" s="23">
        <v>0</v>
      </c>
      <c r="S186" s="23">
        <v>0</v>
      </c>
      <c r="T186" s="23">
        <v>0</v>
      </c>
      <c r="U186" s="63" t="s">
        <v>70</v>
      </c>
      <c r="V186" s="63" t="s">
        <v>70</v>
      </c>
      <c r="W186" s="14">
        <v>1</v>
      </c>
      <c r="X186" s="52">
        <f>W186/$X$1</f>
        <v>0.01</v>
      </c>
      <c r="Y186" s="40">
        <v>62.3</v>
      </c>
      <c r="Z186" s="41">
        <v>6.49</v>
      </c>
      <c r="AA186" s="69"/>
    </row>
    <row r="187" spans="1:27" ht="15.75" thickBot="1" x14ac:dyDescent="0.3">
      <c r="A187" s="34"/>
      <c r="B187" s="35" t="s">
        <v>45</v>
      </c>
      <c r="C187" s="36"/>
      <c r="D187" s="36"/>
      <c r="E187" s="35"/>
      <c r="F187" s="35"/>
      <c r="G187" s="37"/>
      <c r="H187" s="37"/>
      <c r="I187" s="37"/>
      <c r="J187" s="37"/>
      <c r="K187" s="37"/>
      <c r="L187" s="38"/>
      <c r="M187" s="38"/>
      <c r="N187" s="35"/>
      <c r="O187" s="203"/>
      <c r="P187" s="39"/>
      <c r="Q187" s="39"/>
      <c r="R187" s="39"/>
      <c r="S187" s="39"/>
      <c r="T187" s="39"/>
      <c r="U187" s="42"/>
      <c r="V187" s="43"/>
      <c r="W187" s="50"/>
      <c r="X187" s="53"/>
      <c r="Y187" s="44">
        <f>SUM(Y185:Y186)</f>
        <v>-386.09999999999997</v>
      </c>
      <c r="Z187" s="45">
        <f>SUM(Z185:Z186)</f>
        <v>-33.22</v>
      </c>
      <c r="AA187" s="69"/>
    </row>
    <row r="188" spans="1:27" ht="15" x14ac:dyDescent="0.25">
      <c r="A188" s="18">
        <v>5001</v>
      </c>
      <c r="B188" s="19" t="s">
        <v>30</v>
      </c>
      <c r="C188" s="20">
        <v>1</v>
      </c>
      <c r="D188" s="20">
        <v>10080</v>
      </c>
      <c r="E188" s="21" t="s">
        <v>17</v>
      </c>
      <c r="F188" s="21" t="b">
        <v>0</v>
      </c>
      <c r="G188" s="15">
        <v>3</v>
      </c>
      <c r="H188" s="15">
        <v>6</v>
      </c>
      <c r="I188" s="15">
        <v>3</v>
      </c>
      <c r="J188" s="15">
        <v>5</v>
      </c>
      <c r="K188" s="22">
        <v>6</v>
      </c>
      <c r="L188" s="297">
        <v>42894.375</v>
      </c>
      <c r="M188" s="297">
        <v>42895.826388888891</v>
      </c>
      <c r="N188" s="21"/>
      <c r="O188" s="204">
        <v>0</v>
      </c>
      <c r="P188" s="23">
        <v>0</v>
      </c>
      <c r="Q188" s="23">
        <v>0</v>
      </c>
      <c r="R188" s="23">
        <v>0</v>
      </c>
      <c r="S188" s="23">
        <v>0</v>
      </c>
      <c r="T188" s="23">
        <v>0</v>
      </c>
      <c r="U188" s="40">
        <v>145.30000000000001</v>
      </c>
      <c r="V188" s="40">
        <v>-21.5</v>
      </c>
      <c r="W188" s="14">
        <v>2</v>
      </c>
      <c r="X188" s="52">
        <f>W188/$X$1</f>
        <v>0.02</v>
      </c>
      <c r="Y188" s="40">
        <v>40.4</v>
      </c>
      <c r="Z188" s="41">
        <v>2.9</v>
      </c>
      <c r="AA188" s="69"/>
    </row>
    <row r="189" spans="1:27" ht="15" x14ac:dyDescent="0.25">
      <c r="A189" s="18">
        <v>5001</v>
      </c>
      <c r="B189" s="19" t="s">
        <v>30</v>
      </c>
      <c r="C189" s="20">
        <v>1</v>
      </c>
      <c r="D189" s="20">
        <v>10080</v>
      </c>
      <c r="E189" s="21" t="s">
        <v>17</v>
      </c>
      <c r="F189" s="21" t="b">
        <v>0</v>
      </c>
      <c r="G189" s="15">
        <v>3</v>
      </c>
      <c r="H189" s="15">
        <v>6</v>
      </c>
      <c r="I189" s="15">
        <v>3</v>
      </c>
      <c r="J189" s="15">
        <v>5</v>
      </c>
      <c r="K189" s="22">
        <v>6</v>
      </c>
      <c r="L189" s="297">
        <v>42898.375</v>
      </c>
      <c r="M189" s="297">
        <v>42900.404861111114</v>
      </c>
      <c r="N189" s="21"/>
      <c r="O189" s="204">
        <v>0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40"/>
      <c r="V189" s="40"/>
      <c r="W189" s="14">
        <v>0</v>
      </c>
      <c r="X189" s="52">
        <f>W189/$X$1</f>
        <v>0</v>
      </c>
      <c r="Y189" s="40">
        <v>0</v>
      </c>
      <c r="Z189" s="41">
        <v>0</v>
      </c>
      <c r="AA189" s="69"/>
    </row>
    <row r="190" spans="1:27" ht="15.75" thickBot="1" x14ac:dyDescent="0.3">
      <c r="A190" s="34"/>
      <c r="B190" s="35" t="s">
        <v>45</v>
      </c>
      <c r="C190" s="36"/>
      <c r="D190" s="36"/>
      <c r="E190" s="35"/>
      <c r="F190" s="35"/>
      <c r="G190" s="37"/>
      <c r="H190" s="37"/>
      <c r="I190" s="37"/>
      <c r="J190" s="37"/>
      <c r="K190" s="37"/>
      <c r="L190" s="38"/>
      <c r="M190" s="38"/>
      <c r="N190" s="35"/>
      <c r="O190" s="203"/>
      <c r="P190" s="39"/>
      <c r="Q190" s="39"/>
      <c r="R190" s="39"/>
      <c r="S190" s="39"/>
      <c r="T190" s="39"/>
      <c r="U190" s="42"/>
      <c r="V190" s="43"/>
      <c r="W190" s="50"/>
      <c r="X190" s="53"/>
      <c r="Y190" s="44">
        <f>SUM(Y188:Y189)</f>
        <v>40.4</v>
      </c>
      <c r="Z190" s="45">
        <f>SUM(Z188:Z189)</f>
        <v>2.9</v>
      </c>
      <c r="AA190" s="69"/>
    </row>
    <row r="191" spans="1:27" ht="15" x14ac:dyDescent="0.25">
      <c r="A191" s="18">
        <v>8001</v>
      </c>
      <c r="B191" s="19" t="s">
        <v>35</v>
      </c>
      <c r="C191" s="20">
        <v>1</v>
      </c>
      <c r="D191" s="20">
        <v>10080</v>
      </c>
      <c r="E191" s="21" t="s">
        <v>17</v>
      </c>
      <c r="F191" s="21" t="b">
        <v>0</v>
      </c>
      <c r="G191" s="15">
        <v>3</v>
      </c>
      <c r="H191" s="15">
        <v>6</v>
      </c>
      <c r="I191" s="15">
        <v>3</v>
      </c>
      <c r="J191" s="15">
        <v>5</v>
      </c>
      <c r="K191" s="22">
        <v>7</v>
      </c>
      <c r="L191" s="297">
        <v>42894.375</v>
      </c>
      <c r="M191" s="297">
        <v>42895.826388888891</v>
      </c>
      <c r="N191" s="21"/>
      <c r="O191" s="204">
        <v>0</v>
      </c>
      <c r="P191" s="23">
        <v>0</v>
      </c>
      <c r="Q191" s="23">
        <v>0</v>
      </c>
      <c r="R191" s="23">
        <v>0</v>
      </c>
      <c r="S191" s="23">
        <v>0</v>
      </c>
      <c r="T191" s="23">
        <v>0</v>
      </c>
      <c r="U191" s="40">
        <v>23.7</v>
      </c>
      <c r="V191" s="40">
        <v>-72.7</v>
      </c>
      <c r="W191" s="14">
        <v>1</v>
      </c>
      <c r="X191" s="52">
        <f>W191/$X$1</f>
        <v>0.01</v>
      </c>
      <c r="Y191" s="40">
        <v>-31</v>
      </c>
      <c r="Z191" s="41">
        <v>-2.2799999999999998</v>
      </c>
      <c r="AA191" s="69"/>
    </row>
    <row r="192" spans="1:27" ht="15" x14ac:dyDescent="0.25">
      <c r="A192" s="18">
        <v>8001</v>
      </c>
      <c r="B192" s="19" t="s">
        <v>35</v>
      </c>
      <c r="C192" s="20">
        <v>1</v>
      </c>
      <c r="D192" s="20">
        <v>10080</v>
      </c>
      <c r="E192" s="21" t="s">
        <v>17</v>
      </c>
      <c r="F192" s="21" t="b">
        <v>0</v>
      </c>
      <c r="G192" s="15">
        <v>3</v>
      </c>
      <c r="H192" s="15">
        <v>6</v>
      </c>
      <c r="I192" s="15">
        <v>3</v>
      </c>
      <c r="J192" s="15">
        <v>5</v>
      </c>
      <c r="K192" s="22">
        <v>7</v>
      </c>
      <c r="L192" s="297">
        <v>42898.375</v>
      </c>
      <c r="M192" s="297">
        <v>42900.404861111114</v>
      </c>
      <c r="N192" s="21"/>
      <c r="O192" s="204">
        <v>0</v>
      </c>
      <c r="P192" s="23">
        <v>0</v>
      </c>
      <c r="Q192" s="23">
        <v>0</v>
      </c>
      <c r="R192" s="23">
        <v>0</v>
      </c>
      <c r="S192" s="23">
        <v>0</v>
      </c>
      <c r="T192" s="23">
        <v>0</v>
      </c>
      <c r="U192" s="40"/>
      <c r="V192" s="40"/>
      <c r="W192" s="14">
        <v>0</v>
      </c>
      <c r="X192" s="52">
        <f>W192/$X$1</f>
        <v>0</v>
      </c>
      <c r="Y192" s="40">
        <v>0</v>
      </c>
      <c r="Z192" s="41">
        <v>0</v>
      </c>
      <c r="AA192" s="69"/>
    </row>
    <row r="193" spans="1:27" ht="15.75" thickBot="1" x14ac:dyDescent="0.3">
      <c r="A193" s="34"/>
      <c r="B193" s="35" t="s">
        <v>45</v>
      </c>
      <c r="C193" s="36"/>
      <c r="D193" s="36"/>
      <c r="E193" s="35"/>
      <c r="F193" s="35"/>
      <c r="G193" s="37"/>
      <c r="H193" s="37"/>
      <c r="I193" s="37"/>
      <c r="J193" s="37"/>
      <c r="K193" s="37"/>
      <c r="L193" s="38"/>
      <c r="M193" s="38"/>
      <c r="N193" s="35"/>
      <c r="O193" s="203"/>
      <c r="P193" s="39"/>
      <c r="Q193" s="39"/>
      <c r="R193" s="39"/>
      <c r="S193" s="39"/>
      <c r="T193" s="39"/>
      <c r="U193" s="42"/>
      <c r="V193" s="43"/>
      <c r="W193" s="50"/>
      <c r="X193" s="53"/>
      <c r="Y193" s="44">
        <f>SUM(Y191:Y192)</f>
        <v>-31</v>
      </c>
      <c r="Z193" s="45">
        <f>SUM(Z191:Z192)</f>
        <v>-2.2799999999999998</v>
      </c>
      <c r="AA193" s="69"/>
    </row>
    <row r="194" spans="1:27" ht="15" x14ac:dyDescent="0.25">
      <c r="A194" s="18">
        <v>11001</v>
      </c>
      <c r="B194" s="19" t="s">
        <v>38</v>
      </c>
      <c r="C194" s="20">
        <v>1</v>
      </c>
      <c r="D194" s="20">
        <v>10080</v>
      </c>
      <c r="E194" s="21" t="s">
        <v>17</v>
      </c>
      <c r="F194" s="21" t="b">
        <v>0</v>
      </c>
      <c r="G194" s="15">
        <v>3</v>
      </c>
      <c r="H194" s="15">
        <v>6</v>
      </c>
      <c r="I194" s="15">
        <v>3</v>
      </c>
      <c r="J194" s="15">
        <v>5</v>
      </c>
      <c r="K194" s="22">
        <v>8</v>
      </c>
      <c r="L194" s="297">
        <v>42894.375</v>
      </c>
      <c r="M194" s="297">
        <v>42895.826388888891</v>
      </c>
      <c r="N194" s="21"/>
      <c r="O194" s="204">
        <v>0</v>
      </c>
      <c r="P194" s="23">
        <v>0</v>
      </c>
      <c r="Q194" s="23">
        <v>0</v>
      </c>
      <c r="R194" s="23">
        <v>0</v>
      </c>
      <c r="S194" s="23">
        <v>0</v>
      </c>
      <c r="T194" s="23">
        <v>0</v>
      </c>
      <c r="U194" s="40">
        <v>0</v>
      </c>
      <c r="V194" s="40">
        <v>0</v>
      </c>
      <c r="W194" s="14">
        <v>0</v>
      </c>
      <c r="X194" s="52">
        <f>W194/$X$1</f>
        <v>0</v>
      </c>
      <c r="Y194" s="40">
        <v>0</v>
      </c>
      <c r="Z194" s="41">
        <v>0</v>
      </c>
      <c r="AA194" s="69"/>
    </row>
    <row r="195" spans="1:27" ht="15" x14ac:dyDescent="0.25">
      <c r="A195" s="18">
        <v>11001</v>
      </c>
      <c r="B195" s="19" t="s">
        <v>38</v>
      </c>
      <c r="C195" s="20">
        <v>1</v>
      </c>
      <c r="D195" s="20">
        <v>10080</v>
      </c>
      <c r="E195" s="21" t="s">
        <v>17</v>
      </c>
      <c r="F195" s="21" t="b">
        <v>0</v>
      </c>
      <c r="G195" s="15">
        <v>3</v>
      </c>
      <c r="H195" s="15">
        <v>6</v>
      </c>
      <c r="I195" s="15">
        <v>3</v>
      </c>
      <c r="J195" s="15">
        <v>5</v>
      </c>
      <c r="K195" s="22">
        <v>8</v>
      </c>
      <c r="L195" s="297">
        <v>42898.375</v>
      </c>
      <c r="M195" s="297">
        <v>42900.404861111114</v>
      </c>
      <c r="N195" s="21"/>
      <c r="O195" s="204">
        <v>0</v>
      </c>
      <c r="P195" s="23">
        <v>0</v>
      </c>
      <c r="Q195" s="23">
        <v>0</v>
      </c>
      <c r="R195" s="23">
        <v>0</v>
      </c>
      <c r="S195" s="23">
        <v>0</v>
      </c>
      <c r="T195" s="23">
        <v>0</v>
      </c>
      <c r="U195" s="40"/>
      <c r="V195" s="40"/>
      <c r="W195" s="14">
        <v>0</v>
      </c>
      <c r="X195" s="52">
        <f>W195/$X$1</f>
        <v>0</v>
      </c>
      <c r="Y195" s="40">
        <v>0</v>
      </c>
      <c r="Z195" s="41">
        <v>0</v>
      </c>
      <c r="AA195" s="69"/>
    </row>
    <row r="196" spans="1:27" ht="15.75" thickBot="1" x14ac:dyDescent="0.3">
      <c r="A196" s="34"/>
      <c r="B196" s="35" t="s">
        <v>45</v>
      </c>
      <c r="C196" s="36"/>
      <c r="D196" s="36"/>
      <c r="E196" s="35"/>
      <c r="F196" s="35"/>
      <c r="G196" s="37"/>
      <c r="H196" s="37"/>
      <c r="I196" s="37"/>
      <c r="J196" s="37"/>
      <c r="K196" s="37"/>
      <c r="L196" s="38"/>
      <c r="M196" s="38"/>
      <c r="N196" s="35"/>
      <c r="O196" s="203"/>
      <c r="P196" s="39"/>
      <c r="Q196" s="39"/>
      <c r="R196" s="39"/>
      <c r="S196" s="39"/>
      <c r="T196" s="39"/>
      <c r="U196" s="42"/>
      <c r="V196" s="43"/>
      <c r="W196" s="50"/>
      <c r="X196" s="53"/>
      <c r="Y196" s="44">
        <f>SUM(Y194:Y195)</f>
        <v>0</v>
      </c>
      <c r="Z196" s="45">
        <f>SUM(Z194:Z195)</f>
        <v>0</v>
      </c>
      <c r="AA196" s="69"/>
    </row>
    <row r="197" spans="1:27" ht="15" x14ac:dyDescent="0.25">
      <c r="A197" s="18">
        <v>14001</v>
      </c>
      <c r="B197" s="19" t="s">
        <v>41</v>
      </c>
      <c r="C197" s="20">
        <v>1</v>
      </c>
      <c r="D197" s="20">
        <v>10080</v>
      </c>
      <c r="E197" s="21" t="s">
        <v>17</v>
      </c>
      <c r="F197" s="21" t="b">
        <v>0</v>
      </c>
      <c r="G197" s="15">
        <v>3</v>
      </c>
      <c r="H197" s="15">
        <v>6</v>
      </c>
      <c r="I197" s="15">
        <v>3</v>
      </c>
      <c r="J197" s="15">
        <v>5</v>
      </c>
      <c r="K197" s="22">
        <v>9</v>
      </c>
      <c r="L197" s="297">
        <v>42894.375</v>
      </c>
      <c r="M197" s="297">
        <v>42895.826388888891</v>
      </c>
      <c r="N197" s="21"/>
      <c r="O197" s="204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40">
        <v>0</v>
      </c>
      <c r="V197" s="40">
        <v>0</v>
      </c>
      <c r="W197" s="14">
        <v>0</v>
      </c>
      <c r="X197" s="52">
        <f>W197/$X$1</f>
        <v>0</v>
      </c>
      <c r="Y197" s="40">
        <v>0</v>
      </c>
      <c r="Z197" s="41">
        <v>0</v>
      </c>
      <c r="AA197" s="69"/>
    </row>
    <row r="198" spans="1:27" ht="15" x14ac:dyDescent="0.25">
      <c r="A198" s="18">
        <v>14001</v>
      </c>
      <c r="B198" s="19" t="s">
        <v>41</v>
      </c>
      <c r="C198" s="20">
        <v>1</v>
      </c>
      <c r="D198" s="20">
        <v>10080</v>
      </c>
      <c r="E198" s="21" t="s">
        <v>17</v>
      </c>
      <c r="F198" s="21" t="b">
        <v>0</v>
      </c>
      <c r="G198" s="15">
        <v>3</v>
      </c>
      <c r="H198" s="15">
        <v>6</v>
      </c>
      <c r="I198" s="15">
        <v>3</v>
      </c>
      <c r="J198" s="15">
        <v>5</v>
      </c>
      <c r="K198" s="22">
        <v>9</v>
      </c>
      <c r="L198" s="297">
        <v>42898.375</v>
      </c>
      <c r="M198" s="297">
        <v>42900.404861111114</v>
      </c>
      <c r="N198" s="21"/>
      <c r="O198" s="204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40"/>
      <c r="V198" s="40"/>
      <c r="W198" s="14">
        <v>0</v>
      </c>
      <c r="X198" s="52">
        <f>W198/$X$1</f>
        <v>0</v>
      </c>
      <c r="Y198" s="40">
        <v>0</v>
      </c>
      <c r="Z198" s="41">
        <v>0</v>
      </c>
      <c r="AA198" s="69"/>
    </row>
    <row r="199" spans="1:27" ht="15.75" thickBot="1" x14ac:dyDescent="0.3">
      <c r="A199" s="34"/>
      <c r="B199" s="35" t="s">
        <v>45</v>
      </c>
      <c r="C199" s="36"/>
      <c r="D199" s="36"/>
      <c r="E199" s="35"/>
      <c r="F199" s="35"/>
      <c r="G199" s="37"/>
      <c r="H199" s="37"/>
      <c r="I199" s="37"/>
      <c r="J199" s="37"/>
      <c r="K199" s="37"/>
      <c r="L199" s="38"/>
      <c r="M199" s="38"/>
      <c r="N199" s="35"/>
      <c r="O199" s="203"/>
      <c r="P199" s="39"/>
      <c r="Q199" s="39"/>
      <c r="R199" s="39"/>
      <c r="S199" s="39"/>
      <c r="T199" s="39"/>
      <c r="U199" s="42"/>
      <c r="V199" s="43"/>
      <c r="W199" s="50"/>
      <c r="X199" s="53"/>
      <c r="Y199" s="44">
        <f>SUM(Y197:Y198)</f>
        <v>0</v>
      </c>
      <c r="Z199" s="45">
        <f>SUM(Z197:Z198)</f>
        <v>0</v>
      </c>
      <c r="AA199" s="69"/>
    </row>
    <row r="200" spans="1:27" ht="15" x14ac:dyDescent="0.25">
      <c r="A200" s="18">
        <v>17001</v>
      </c>
      <c r="B200" s="19" t="s">
        <v>44</v>
      </c>
      <c r="C200" s="20">
        <v>1</v>
      </c>
      <c r="D200" s="20">
        <v>10080</v>
      </c>
      <c r="E200" s="21" t="s">
        <v>17</v>
      </c>
      <c r="F200" s="21" t="b">
        <v>0</v>
      </c>
      <c r="G200" s="15">
        <v>3</v>
      </c>
      <c r="H200" s="15">
        <v>6</v>
      </c>
      <c r="I200" s="15">
        <v>3</v>
      </c>
      <c r="J200" s="15">
        <v>5</v>
      </c>
      <c r="K200" s="22">
        <v>10</v>
      </c>
      <c r="L200" s="297">
        <v>42894.375</v>
      </c>
      <c r="M200" s="297">
        <v>42895.826388888891</v>
      </c>
      <c r="N200" s="21"/>
      <c r="O200" s="204">
        <v>0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40">
        <v>0</v>
      </c>
      <c r="V200" s="40">
        <v>0</v>
      </c>
      <c r="W200" s="14">
        <v>0</v>
      </c>
      <c r="X200" s="52">
        <f>W200/$X$1</f>
        <v>0</v>
      </c>
      <c r="Y200" s="40">
        <v>0</v>
      </c>
      <c r="Z200" s="41">
        <v>0</v>
      </c>
      <c r="AA200" s="69"/>
    </row>
    <row r="201" spans="1:27" ht="15" x14ac:dyDescent="0.25">
      <c r="A201" s="18">
        <v>17001</v>
      </c>
      <c r="B201" s="19" t="s">
        <v>44</v>
      </c>
      <c r="C201" s="20">
        <v>1</v>
      </c>
      <c r="D201" s="20">
        <v>10080</v>
      </c>
      <c r="E201" s="21" t="s">
        <v>17</v>
      </c>
      <c r="F201" s="21" t="b">
        <v>0</v>
      </c>
      <c r="G201" s="15">
        <v>3</v>
      </c>
      <c r="H201" s="15">
        <v>6</v>
      </c>
      <c r="I201" s="15">
        <v>3</v>
      </c>
      <c r="J201" s="15">
        <v>5</v>
      </c>
      <c r="K201" s="22">
        <v>10</v>
      </c>
      <c r="L201" s="297">
        <v>42898.375</v>
      </c>
      <c r="M201" s="297">
        <v>42900.404861111114</v>
      </c>
      <c r="N201" s="21"/>
      <c r="O201" s="204">
        <v>0</v>
      </c>
      <c r="P201" s="23">
        <v>0</v>
      </c>
      <c r="Q201" s="23">
        <v>0</v>
      </c>
      <c r="R201" s="23">
        <v>0</v>
      </c>
      <c r="S201" s="23">
        <v>0</v>
      </c>
      <c r="T201" s="23">
        <v>0</v>
      </c>
      <c r="U201" s="40"/>
      <c r="V201" s="40"/>
      <c r="W201" s="14">
        <v>0</v>
      </c>
      <c r="X201" s="52">
        <f>W201/$X$1</f>
        <v>0</v>
      </c>
      <c r="Y201" s="40">
        <v>0</v>
      </c>
      <c r="Z201" s="41">
        <v>0</v>
      </c>
      <c r="AA201" s="69"/>
    </row>
    <row r="202" spans="1:27" ht="15.75" thickBot="1" x14ac:dyDescent="0.3">
      <c r="A202" s="34"/>
      <c r="B202" s="35" t="s">
        <v>45</v>
      </c>
      <c r="C202" s="36"/>
      <c r="D202" s="36"/>
      <c r="E202" s="35"/>
      <c r="F202" s="35"/>
      <c r="G202" s="37"/>
      <c r="H202" s="37"/>
      <c r="I202" s="37"/>
      <c r="J202" s="37"/>
      <c r="K202" s="37"/>
      <c r="L202" s="38"/>
      <c r="M202" s="38"/>
      <c r="N202" s="35"/>
      <c r="O202" s="203"/>
      <c r="P202" s="39"/>
      <c r="Q202" s="39"/>
      <c r="R202" s="39"/>
      <c r="S202" s="39"/>
      <c r="T202" s="39"/>
      <c r="U202" s="42"/>
      <c r="V202" s="43"/>
      <c r="W202" s="50"/>
      <c r="X202" s="53"/>
      <c r="Y202" s="44">
        <f>SUM(Y200:Y201)</f>
        <v>0</v>
      </c>
      <c r="Z202" s="45">
        <f>SUM(Z200:Z201)</f>
        <v>0</v>
      </c>
      <c r="AA202" s="69"/>
    </row>
    <row r="203" spans="1:27" ht="15" x14ac:dyDescent="0.25">
      <c r="A203" s="8">
        <v>7001</v>
      </c>
      <c r="B203" s="9" t="s">
        <v>62</v>
      </c>
      <c r="C203" s="10">
        <v>1</v>
      </c>
      <c r="D203" s="10">
        <v>43200</v>
      </c>
      <c r="E203" s="11" t="b">
        <v>0</v>
      </c>
      <c r="F203" s="11" t="b">
        <v>0</v>
      </c>
      <c r="G203" s="15">
        <v>3</v>
      </c>
      <c r="H203" s="15">
        <v>6</v>
      </c>
      <c r="I203" s="15">
        <v>3</v>
      </c>
      <c r="J203" s="15">
        <v>5</v>
      </c>
      <c r="K203" s="12">
        <v>5</v>
      </c>
      <c r="L203" s="295"/>
      <c r="M203" s="295"/>
      <c r="N203" s="11"/>
      <c r="O203" s="202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40"/>
      <c r="V203" s="40"/>
      <c r="W203" s="14"/>
      <c r="X203" s="52">
        <f>W203/$X$1</f>
        <v>0</v>
      </c>
      <c r="Y203" s="40"/>
      <c r="Z203" s="41"/>
      <c r="AA203" s="69"/>
    </row>
    <row r="204" spans="1:27" ht="15" x14ac:dyDescent="0.25">
      <c r="A204" s="8">
        <v>7001</v>
      </c>
      <c r="B204" s="9" t="s">
        <v>62</v>
      </c>
      <c r="C204" s="10">
        <v>1</v>
      </c>
      <c r="D204" s="10">
        <v>43200</v>
      </c>
      <c r="E204" s="11" t="b">
        <v>0</v>
      </c>
      <c r="F204" s="11" t="b">
        <v>0</v>
      </c>
      <c r="G204" s="15">
        <v>3</v>
      </c>
      <c r="H204" s="15">
        <v>6</v>
      </c>
      <c r="I204" s="15">
        <v>3</v>
      </c>
      <c r="J204" s="15">
        <v>5</v>
      </c>
      <c r="K204" s="12">
        <v>5</v>
      </c>
      <c r="L204" s="295">
        <v>42898.375</v>
      </c>
      <c r="M204" s="295">
        <v>42902.826388888891</v>
      </c>
      <c r="N204" s="11"/>
      <c r="O204" s="202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63" t="s">
        <v>70</v>
      </c>
      <c r="V204" s="40">
        <v>-1530.7</v>
      </c>
      <c r="W204" s="14">
        <v>9</v>
      </c>
      <c r="X204" s="52">
        <f>W204/$X$1</f>
        <v>0.09</v>
      </c>
      <c r="Y204" s="40">
        <v>-949.9</v>
      </c>
      <c r="Z204" s="41">
        <v>-79.56</v>
      </c>
      <c r="AA204" s="69"/>
    </row>
    <row r="205" spans="1:27" ht="15" x14ac:dyDescent="0.25">
      <c r="A205" s="8">
        <v>7001</v>
      </c>
      <c r="B205" s="9" t="s">
        <v>62</v>
      </c>
      <c r="C205" s="10">
        <v>1</v>
      </c>
      <c r="D205" s="10">
        <v>43200</v>
      </c>
      <c r="E205" s="11" t="b">
        <v>0</v>
      </c>
      <c r="F205" s="11" t="b">
        <v>0</v>
      </c>
      <c r="G205" s="15">
        <v>3</v>
      </c>
      <c r="H205" s="15">
        <v>6</v>
      </c>
      <c r="I205" s="15">
        <v>3</v>
      </c>
      <c r="J205" s="15">
        <v>5</v>
      </c>
      <c r="K205" s="12">
        <v>5</v>
      </c>
      <c r="L205" s="295">
        <v>42898.375</v>
      </c>
      <c r="M205" s="295">
        <v>42909.826388888891</v>
      </c>
      <c r="N205" s="11"/>
      <c r="O205" s="202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63"/>
      <c r="V205" s="40"/>
      <c r="W205" s="14">
        <v>9</v>
      </c>
      <c r="X205" s="52">
        <f>W205/$X$1</f>
        <v>0.09</v>
      </c>
      <c r="Y205" s="40"/>
      <c r="Z205" s="41"/>
      <c r="AA205" s="69"/>
    </row>
    <row r="206" spans="1:27" ht="15" x14ac:dyDescent="0.25">
      <c r="A206" s="8">
        <v>7001</v>
      </c>
      <c r="B206" s="9" t="s">
        <v>62</v>
      </c>
      <c r="C206" s="10">
        <v>1</v>
      </c>
      <c r="D206" s="10">
        <v>43200</v>
      </c>
      <c r="E206" s="11" t="b">
        <v>0</v>
      </c>
      <c r="F206" s="11" t="b">
        <v>0</v>
      </c>
      <c r="G206" s="15">
        <v>3</v>
      </c>
      <c r="H206" s="15">
        <v>6</v>
      </c>
      <c r="I206" s="15">
        <v>3</v>
      </c>
      <c r="J206" s="15">
        <v>5</v>
      </c>
      <c r="K206" s="12">
        <v>5</v>
      </c>
      <c r="L206" s="295">
        <v>42898.375</v>
      </c>
      <c r="M206" s="295">
        <v>42916.826388888891</v>
      </c>
      <c r="N206" s="11"/>
      <c r="O206" s="202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63"/>
      <c r="V206" s="40"/>
      <c r="W206" s="14">
        <v>9</v>
      </c>
      <c r="X206" s="52">
        <f>W206/$X$1</f>
        <v>0.09</v>
      </c>
      <c r="Y206" s="40"/>
      <c r="Z206" s="41"/>
      <c r="AA206" s="69"/>
    </row>
    <row r="207" spans="1:27" ht="15.75" thickBot="1" x14ac:dyDescent="0.3">
      <c r="A207" s="34"/>
      <c r="B207" s="35" t="s">
        <v>45</v>
      </c>
      <c r="C207" s="36"/>
      <c r="D207" s="36"/>
      <c r="E207" s="35"/>
      <c r="F207" s="35"/>
      <c r="G207" s="37"/>
      <c r="H207" s="37"/>
      <c r="I207" s="37"/>
      <c r="J207" s="37"/>
      <c r="K207" s="37"/>
      <c r="L207" s="38"/>
      <c r="M207" s="38"/>
      <c r="N207" s="35"/>
      <c r="O207" s="203"/>
      <c r="P207" s="39"/>
      <c r="Q207" s="39"/>
      <c r="R207" s="39"/>
      <c r="S207" s="39"/>
      <c r="T207" s="39"/>
      <c r="U207" s="42"/>
      <c r="V207" s="43"/>
      <c r="W207" s="50"/>
      <c r="X207" s="53"/>
      <c r="Y207" s="44">
        <f>SUM(Y206)</f>
        <v>0</v>
      </c>
      <c r="Z207" s="45">
        <f>SUM(Z206)</f>
        <v>0</v>
      </c>
      <c r="AA207" s="69"/>
    </row>
    <row r="208" spans="1:27" ht="15" x14ac:dyDescent="0.25">
      <c r="A208" s="8">
        <v>8001</v>
      </c>
      <c r="B208" s="9" t="s">
        <v>63</v>
      </c>
      <c r="C208" s="10">
        <v>1</v>
      </c>
      <c r="D208" s="10">
        <v>43200</v>
      </c>
      <c r="E208" s="11" t="b">
        <v>0</v>
      </c>
      <c r="F208" s="11" t="b">
        <v>0</v>
      </c>
      <c r="G208" s="15">
        <v>3</v>
      </c>
      <c r="H208" s="15">
        <v>6</v>
      </c>
      <c r="I208" s="15">
        <v>3</v>
      </c>
      <c r="J208" s="15">
        <v>5</v>
      </c>
      <c r="K208" s="12">
        <v>7</v>
      </c>
      <c r="L208" s="295"/>
      <c r="M208" s="295"/>
      <c r="N208" s="11"/>
      <c r="O208" s="202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40"/>
      <c r="V208" s="40"/>
      <c r="W208" s="14"/>
      <c r="X208" s="52">
        <f>W208/$X$1</f>
        <v>0</v>
      </c>
      <c r="Y208" s="40"/>
      <c r="Z208" s="41"/>
      <c r="AA208" s="69"/>
    </row>
    <row r="209" spans="1:27" ht="15" x14ac:dyDescent="0.25">
      <c r="A209" s="8">
        <v>8001</v>
      </c>
      <c r="B209" s="9" t="s">
        <v>63</v>
      </c>
      <c r="C209" s="10">
        <v>1</v>
      </c>
      <c r="D209" s="10">
        <v>43200</v>
      </c>
      <c r="E209" s="11" t="b">
        <v>0</v>
      </c>
      <c r="F209" s="11" t="b">
        <v>0</v>
      </c>
      <c r="G209" s="15">
        <v>3</v>
      </c>
      <c r="H209" s="15">
        <v>6</v>
      </c>
      <c r="I209" s="15">
        <v>3</v>
      </c>
      <c r="J209" s="15">
        <v>5</v>
      </c>
      <c r="K209" s="12">
        <v>7</v>
      </c>
      <c r="L209" s="295">
        <v>42898.375</v>
      </c>
      <c r="M209" s="295">
        <v>42902.826388888891</v>
      </c>
      <c r="N209" s="11"/>
      <c r="O209" s="202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63" t="s">
        <v>70</v>
      </c>
      <c r="V209" s="40">
        <v>-807.7</v>
      </c>
      <c r="W209" s="14">
        <v>6</v>
      </c>
      <c r="X209" s="52">
        <f>W209/$X$1</f>
        <v>0.06</v>
      </c>
      <c r="Y209" s="40">
        <v>-232.2</v>
      </c>
      <c r="Z209" s="41">
        <v>-19.78</v>
      </c>
      <c r="AA209" s="69"/>
    </row>
    <row r="210" spans="1:27" ht="15" x14ac:dyDescent="0.25">
      <c r="A210" s="8">
        <v>8001</v>
      </c>
      <c r="B210" s="9" t="s">
        <v>63</v>
      </c>
      <c r="C210" s="10">
        <v>1</v>
      </c>
      <c r="D210" s="10">
        <v>43200</v>
      </c>
      <c r="E210" s="11" t="b">
        <v>0</v>
      </c>
      <c r="F210" s="11" t="b">
        <v>0</v>
      </c>
      <c r="G210" s="15">
        <v>3</v>
      </c>
      <c r="H210" s="15">
        <v>6</v>
      </c>
      <c r="I210" s="15">
        <v>3</v>
      </c>
      <c r="J210" s="15">
        <v>5</v>
      </c>
      <c r="K210" s="12">
        <v>7</v>
      </c>
      <c r="L210" s="295">
        <v>42898.375</v>
      </c>
      <c r="M210" s="295">
        <v>42909.826388888891</v>
      </c>
      <c r="N210" s="11"/>
      <c r="O210" s="202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40"/>
      <c r="V210" s="40"/>
      <c r="W210" s="14">
        <v>6</v>
      </c>
      <c r="X210" s="52">
        <f>W210/$X$1</f>
        <v>0.06</v>
      </c>
      <c r="Y210" s="40"/>
      <c r="Z210" s="41"/>
      <c r="AA210" s="69"/>
    </row>
    <row r="211" spans="1:27" ht="15" x14ac:dyDescent="0.25">
      <c r="A211" s="8">
        <v>8001</v>
      </c>
      <c r="B211" s="9" t="s">
        <v>63</v>
      </c>
      <c r="C211" s="10">
        <v>1</v>
      </c>
      <c r="D211" s="10">
        <v>43200</v>
      </c>
      <c r="E211" s="11" t="b">
        <v>0</v>
      </c>
      <c r="F211" s="11" t="b">
        <v>0</v>
      </c>
      <c r="G211" s="15">
        <v>3</v>
      </c>
      <c r="H211" s="15">
        <v>6</v>
      </c>
      <c r="I211" s="15">
        <v>3</v>
      </c>
      <c r="J211" s="15">
        <v>5</v>
      </c>
      <c r="K211" s="12">
        <v>7</v>
      </c>
      <c r="L211" s="295">
        <v>42898.375</v>
      </c>
      <c r="M211" s="295">
        <v>42916.826388888891</v>
      </c>
      <c r="N211" s="11"/>
      <c r="O211" s="202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40"/>
      <c r="V211" s="40"/>
      <c r="W211" s="14">
        <v>6</v>
      </c>
      <c r="X211" s="52">
        <f>W211/$X$1</f>
        <v>0.06</v>
      </c>
      <c r="Y211" s="40"/>
      <c r="Z211" s="41"/>
      <c r="AA211" s="69"/>
    </row>
    <row r="212" spans="1:27" ht="15.75" thickBot="1" x14ac:dyDescent="0.3">
      <c r="A212" s="34"/>
      <c r="B212" s="35" t="s">
        <v>45</v>
      </c>
      <c r="C212" s="36"/>
      <c r="D212" s="36"/>
      <c r="E212" s="35"/>
      <c r="F212" s="35"/>
      <c r="G212" s="37"/>
      <c r="H212" s="37"/>
      <c r="I212" s="37"/>
      <c r="J212" s="37"/>
      <c r="K212" s="37"/>
      <c r="L212" s="38"/>
      <c r="M212" s="38"/>
      <c r="N212" s="35"/>
      <c r="O212" s="203"/>
      <c r="P212" s="39"/>
      <c r="Q212" s="39"/>
      <c r="R212" s="39"/>
      <c r="S212" s="39"/>
      <c r="T212" s="39"/>
      <c r="U212" s="42"/>
      <c r="V212" s="43"/>
      <c r="W212" s="50"/>
      <c r="X212" s="53"/>
      <c r="Y212" s="44">
        <f>SUM(Y211)</f>
        <v>0</v>
      </c>
      <c r="Z212" s="45">
        <f>SUM(Z211)</f>
        <v>0</v>
      </c>
      <c r="AA212" s="69"/>
    </row>
    <row r="213" spans="1:27" ht="15" x14ac:dyDescent="0.25">
      <c r="A213" s="8">
        <v>9001</v>
      </c>
      <c r="B213" s="9" t="s">
        <v>64</v>
      </c>
      <c r="C213" s="10">
        <v>1</v>
      </c>
      <c r="D213" s="10">
        <v>43200</v>
      </c>
      <c r="E213" s="11" t="b">
        <v>0</v>
      </c>
      <c r="F213" s="11" t="b">
        <v>0</v>
      </c>
      <c r="G213" s="15">
        <v>3</v>
      </c>
      <c r="H213" s="15">
        <v>6</v>
      </c>
      <c r="I213" s="15">
        <v>3</v>
      </c>
      <c r="J213" s="15">
        <v>5</v>
      </c>
      <c r="K213" s="12">
        <v>10</v>
      </c>
      <c r="L213" s="295"/>
      <c r="M213" s="295"/>
      <c r="N213" s="11"/>
      <c r="O213" s="202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40"/>
      <c r="V213" s="40"/>
      <c r="W213" s="14"/>
      <c r="X213" s="52">
        <f>W213/$X$1</f>
        <v>0</v>
      </c>
      <c r="Y213" s="40"/>
      <c r="Z213" s="41"/>
      <c r="AA213" s="69"/>
    </row>
    <row r="214" spans="1:27" ht="15" x14ac:dyDescent="0.25">
      <c r="A214" s="8">
        <v>9001</v>
      </c>
      <c r="B214" s="9" t="s">
        <v>64</v>
      </c>
      <c r="C214" s="10">
        <v>1</v>
      </c>
      <c r="D214" s="10">
        <v>43200</v>
      </c>
      <c r="E214" s="11" t="b">
        <v>0</v>
      </c>
      <c r="F214" s="11" t="b">
        <v>0</v>
      </c>
      <c r="G214" s="15">
        <v>3</v>
      </c>
      <c r="H214" s="15">
        <v>6</v>
      </c>
      <c r="I214" s="15">
        <v>3</v>
      </c>
      <c r="J214" s="15">
        <v>5</v>
      </c>
      <c r="K214" s="12">
        <v>10</v>
      </c>
      <c r="L214" s="295">
        <v>42898.375</v>
      </c>
      <c r="M214" s="295">
        <v>42902.826388888891</v>
      </c>
      <c r="N214" s="11"/>
      <c r="O214" s="202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63" t="s">
        <v>70</v>
      </c>
      <c r="V214" s="40">
        <v>-807.1</v>
      </c>
      <c r="W214" s="14">
        <v>6</v>
      </c>
      <c r="X214" s="52">
        <f>W214/$X$1</f>
        <v>0.06</v>
      </c>
      <c r="Y214" s="40">
        <v>-231.7</v>
      </c>
      <c r="Z214" s="41">
        <v>-19.77</v>
      </c>
      <c r="AA214" s="69"/>
    </row>
    <row r="215" spans="1:27" ht="15" x14ac:dyDescent="0.25">
      <c r="A215" s="8">
        <v>9001</v>
      </c>
      <c r="B215" s="9" t="s">
        <v>64</v>
      </c>
      <c r="C215" s="10">
        <v>1</v>
      </c>
      <c r="D215" s="10">
        <v>43200</v>
      </c>
      <c r="E215" s="11" t="b">
        <v>0</v>
      </c>
      <c r="F215" s="11" t="b">
        <v>0</v>
      </c>
      <c r="G215" s="15">
        <v>3</v>
      </c>
      <c r="H215" s="15">
        <v>6</v>
      </c>
      <c r="I215" s="15">
        <v>3</v>
      </c>
      <c r="J215" s="15">
        <v>5</v>
      </c>
      <c r="K215" s="12">
        <v>10</v>
      </c>
      <c r="L215" s="295">
        <v>42898.375</v>
      </c>
      <c r="M215" s="295">
        <v>42909.826388888891</v>
      </c>
      <c r="N215" s="11"/>
      <c r="O215" s="202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40"/>
      <c r="V215" s="40"/>
      <c r="W215" s="14">
        <v>6</v>
      </c>
      <c r="X215" s="52">
        <f>W215/$X$1</f>
        <v>0.06</v>
      </c>
      <c r="Y215" s="40"/>
      <c r="Z215" s="41"/>
      <c r="AA215" s="69"/>
    </row>
    <row r="216" spans="1:27" ht="15" x14ac:dyDescent="0.25">
      <c r="A216" s="8">
        <v>9001</v>
      </c>
      <c r="B216" s="9" t="s">
        <v>64</v>
      </c>
      <c r="C216" s="10">
        <v>1</v>
      </c>
      <c r="D216" s="10">
        <v>43200</v>
      </c>
      <c r="E216" s="11" t="b">
        <v>0</v>
      </c>
      <c r="F216" s="11" t="b">
        <v>0</v>
      </c>
      <c r="G216" s="15">
        <v>3</v>
      </c>
      <c r="H216" s="15">
        <v>6</v>
      </c>
      <c r="I216" s="15">
        <v>3</v>
      </c>
      <c r="J216" s="15">
        <v>5</v>
      </c>
      <c r="K216" s="12">
        <v>10</v>
      </c>
      <c r="L216" s="295">
        <v>42898.375</v>
      </c>
      <c r="M216" s="295">
        <v>42916.826388888891</v>
      </c>
      <c r="N216" s="11"/>
      <c r="O216" s="202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40"/>
      <c r="V216" s="40"/>
      <c r="W216" s="14">
        <v>6</v>
      </c>
      <c r="X216" s="52">
        <f>W216/$X$1</f>
        <v>0.06</v>
      </c>
      <c r="Y216" s="40"/>
      <c r="Z216" s="41"/>
      <c r="AA216" s="69"/>
    </row>
    <row r="217" spans="1:27" ht="15.75" thickBot="1" x14ac:dyDescent="0.3">
      <c r="A217" s="34"/>
      <c r="B217" s="35" t="s">
        <v>45</v>
      </c>
      <c r="C217" s="36"/>
      <c r="D217" s="36"/>
      <c r="E217" s="35"/>
      <c r="F217" s="35"/>
      <c r="G217" s="37"/>
      <c r="H217" s="37"/>
      <c r="I217" s="37"/>
      <c r="J217" s="37"/>
      <c r="K217" s="37"/>
      <c r="L217" s="38"/>
      <c r="M217" s="38"/>
      <c r="N217" s="35"/>
      <c r="O217" s="203"/>
      <c r="P217" s="39"/>
      <c r="Q217" s="39"/>
      <c r="R217" s="39"/>
      <c r="S217" s="39"/>
      <c r="T217" s="39"/>
      <c r="U217" s="42"/>
      <c r="V217" s="43"/>
      <c r="W217" s="50"/>
      <c r="X217" s="53"/>
      <c r="Y217" s="44">
        <f>SUM(Y216)</f>
        <v>0</v>
      </c>
      <c r="Z217" s="45">
        <f>SUM(Z216)</f>
        <v>0</v>
      </c>
      <c r="AA217" s="69"/>
    </row>
    <row r="218" spans="1:27" ht="15" x14ac:dyDescent="0.25">
      <c r="A218" s="24">
        <v>10001</v>
      </c>
      <c r="B218" s="25" t="s">
        <v>65</v>
      </c>
      <c r="C218" s="26">
        <v>1</v>
      </c>
      <c r="D218" s="26">
        <v>43200</v>
      </c>
      <c r="E218" s="27" t="b">
        <v>0</v>
      </c>
      <c r="F218" s="27" t="s">
        <v>17</v>
      </c>
      <c r="G218" s="15">
        <v>3</v>
      </c>
      <c r="H218" s="15">
        <v>6</v>
      </c>
      <c r="I218" s="15">
        <v>3</v>
      </c>
      <c r="J218" s="15">
        <v>5</v>
      </c>
      <c r="K218" s="28">
        <v>5</v>
      </c>
      <c r="L218" s="296"/>
      <c r="M218" s="296"/>
      <c r="N218" s="27"/>
      <c r="O218" s="255">
        <v>0</v>
      </c>
      <c r="P218" s="29">
        <v>0</v>
      </c>
      <c r="Q218" s="29">
        <v>0</v>
      </c>
      <c r="R218" s="29">
        <v>0</v>
      </c>
      <c r="S218" s="29">
        <v>0</v>
      </c>
      <c r="T218" s="29">
        <v>0</v>
      </c>
      <c r="U218" s="40"/>
      <c r="V218" s="40"/>
      <c r="W218" s="14"/>
      <c r="X218" s="52">
        <f>W218/$X$1</f>
        <v>0</v>
      </c>
      <c r="Y218" s="40"/>
      <c r="Z218" s="41"/>
      <c r="AA218" s="69"/>
    </row>
    <row r="219" spans="1:27" ht="15" x14ac:dyDescent="0.25">
      <c r="A219" s="24">
        <v>10001</v>
      </c>
      <c r="B219" s="25" t="s">
        <v>65</v>
      </c>
      <c r="C219" s="26">
        <v>1</v>
      </c>
      <c r="D219" s="26">
        <v>43200</v>
      </c>
      <c r="E219" s="27" t="b">
        <v>0</v>
      </c>
      <c r="F219" s="27" t="s">
        <v>17</v>
      </c>
      <c r="G219" s="15">
        <v>3</v>
      </c>
      <c r="H219" s="15">
        <v>6</v>
      </c>
      <c r="I219" s="15">
        <v>3</v>
      </c>
      <c r="J219" s="15">
        <v>5</v>
      </c>
      <c r="K219" s="28">
        <v>5</v>
      </c>
      <c r="L219" s="296">
        <v>42898.375</v>
      </c>
      <c r="M219" s="296">
        <v>42902.826388888891</v>
      </c>
      <c r="N219" s="27"/>
      <c r="O219" s="255">
        <v>0</v>
      </c>
      <c r="P219" s="29">
        <v>0</v>
      </c>
      <c r="Q219" s="29">
        <v>0</v>
      </c>
      <c r="R219" s="29">
        <v>0</v>
      </c>
      <c r="S219" s="29">
        <v>0</v>
      </c>
      <c r="T219" s="29">
        <v>0</v>
      </c>
      <c r="U219" s="63">
        <v>809.2</v>
      </c>
      <c r="V219" s="63" t="s">
        <v>70</v>
      </c>
      <c r="W219" s="14">
        <v>9</v>
      </c>
      <c r="X219" s="52">
        <f>W219/$X$1</f>
        <v>0.09</v>
      </c>
      <c r="Y219" s="40">
        <v>732.5</v>
      </c>
      <c r="Z219" s="41">
        <v>55.46</v>
      </c>
      <c r="AA219" s="69"/>
    </row>
    <row r="220" spans="1:27" ht="15" x14ac:dyDescent="0.25">
      <c r="A220" s="24">
        <v>10001</v>
      </c>
      <c r="B220" s="25" t="s">
        <v>65</v>
      </c>
      <c r="C220" s="26">
        <v>1</v>
      </c>
      <c r="D220" s="26">
        <v>43200</v>
      </c>
      <c r="E220" s="27" t="b">
        <v>0</v>
      </c>
      <c r="F220" s="27" t="s">
        <v>17</v>
      </c>
      <c r="G220" s="15">
        <v>3</v>
      </c>
      <c r="H220" s="15">
        <v>6</v>
      </c>
      <c r="I220" s="15">
        <v>3</v>
      </c>
      <c r="J220" s="15">
        <v>5</v>
      </c>
      <c r="K220" s="28">
        <v>5</v>
      </c>
      <c r="L220" s="296">
        <v>42898.375</v>
      </c>
      <c r="M220" s="296">
        <v>42909.826388888891</v>
      </c>
      <c r="N220" s="27"/>
      <c r="O220" s="255">
        <v>0</v>
      </c>
      <c r="P220" s="29">
        <v>0</v>
      </c>
      <c r="Q220" s="29">
        <v>0</v>
      </c>
      <c r="R220" s="29">
        <v>0</v>
      </c>
      <c r="S220" s="29">
        <v>0</v>
      </c>
      <c r="T220" s="29">
        <v>0</v>
      </c>
      <c r="U220" s="40"/>
      <c r="V220" s="40"/>
      <c r="W220" s="14">
        <v>9</v>
      </c>
      <c r="X220" s="52">
        <f>W220/$X$1</f>
        <v>0.09</v>
      </c>
      <c r="Y220" s="40"/>
      <c r="Z220" s="41"/>
      <c r="AA220" s="69"/>
    </row>
    <row r="221" spans="1:27" ht="15" x14ac:dyDescent="0.25">
      <c r="A221" s="24">
        <v>10001</v>
      </c>
      <c r="B221" s="25" t="s">
        <v>65</v>
      </c>
      <c r="C221" s="26">
        <v>1</v>
      </c>
      <c r="D221" s="26">
        <v>43200</v>
      </c>
      <c r="E221" s="27" t="b">
        <v>0</v>
      </c>
      <c r="F221" s="27" t="s">
        <v>17</v>
      </c>
      <c r="G221" s="15">
        <v>3</v>
      </c>
      <c r="H221" s="15">
        <v>6</v>
      </c>
      <c r="I221" s="15">
        <v>3</v>
      </c>
      <c r="J221" s="15">
        <v>5</v>
      </c>
      <c r="K221" s="28">
        <v>5</v>
      </c>
      <c r="L221" s="296">
        <v>42898.375</v>
      </c>
      <c r="M221" s="296">
        <v>42916.826388888891</v>
      </c>
      <c r="N221" s="27"/>
      <c r="O221" s="255">
        <v>0</v>
      </c>
      <c r="P221" s="29">
        <v>0</v>
      </c>
      <c r="Q221" s="29">
        <v>0</v>
      </c>
      <c r="R221" s="29">
        <v>0</v>
      </c>
      <c r="S221" s="29">
        <v>0</v>
      </c>
      <c r="T221" s="29">
        <v>0</v>
      </c>
      <c r="U221" s="40"/>
      <c r="V221" s="40"/>
      <c r="W221" s="14">
        <v>9</v>
      </c>
      <c r="X221" s="52">
        <f>W221/$X$1</f>
        <v>0.09</v>
      </c>
      <c r="Y221" s="40"/>
      <c r="Z221" s="41"/>
      <c r="AA221" s="69"/>
    </row>
    <row r="222" spans="1:27" ht="15.75" thickBot="1" x14ac:dyDescent="0.3">
      <c r="A222" s="34"/>
      <c r="B222" s="35" t="s">
        <v>45</v>
      </c>
      <c r="C222" s="36"/>
      <c r="D222" s="36"/>
      <c r="E222" s="35"/>
      <c r="F222" s="35"/>
      <c r="G222" s="37"/>
      <c r="H222" s="37"/>
      <c r="I222" s="37"/>
      <c r="J222" s="37"/>
      <c r="K222" s="37"/>
      <c r="L222" s="38"/>
      <c r="M222" s="38"/>
      <c r="N222" s="35"/>
      <c r="O222" s="203"/>
      <c r="P222" s="39"/>
      <c r="Q222" s="39"/>
      <c r="R222" s="39"/>
      <c r="S222" s="39"/>
      <c r="T222" s="39"/>
      <c r="U222" s="42"/>
      <c r="V222" s="43"/>
      <c r="W222" s="50"/>
      <c r="X222" s="53"/>
      <c r="Y222" s="44">
        <f>SUM(Y221)</f>
        <v>0</v>
      </c>
      <c r="Z222" s="45">
        <f>SUM(Z221)</f>
        <v>0</v>
      </c>
      <c r="AA222" s="69"/>
    </row>
    <row r="223" spans="1:27" ht="15" x14ac:dyDescent="0.25">
      <c r="A223" s="24">
        <v>11001</v>
      </c>
      <c r="B223" s="25" t="s">
        <v>66</v>
      </c>
      <c r="C223" s="26">
        <v>1</v>
      </c>
      <c r="D223" s="26">
        <v>43200</v>
      </c>
      <c r="E223" s="27" t="b">
        <v>0</v>
      </c>
      <c r="F223" s="27" t="s">
        <v>17</v>
      </c>
      <c r="G223" s="15">
        <v>3</v>
      </c>
      <c r="H223" s="15">
        <v>6</v>
      </c>
      <c r="I223" s="15">
        <v>3</v>
      </c>
      <c r="J223" s="15">
        <v>5</v>
      </c>
      <c r="K223" s="28">
        <v>7</v>
      </c>
      <c r="L223" s="296"/>
      <c r="M223" s="296"/>
      <c r="N223" s="27"/>
      <c r="O223" s="255">
        <v>0</v>
      </c>
      <c r="P223" s="29">
        <v>0</v>
      </c>
      <c r="Q223" s="29">
        <v>0</v>
      </c>
      <c r="R223" s="29">
        <v>0</v>
      </c>
      <c r="S223" s="29">
        <v>0</v>
      </c>
      <c r="T223" s="29">
        <v>0</v>
      </c>
      <c r="U223" s="40"/>
      <c r="V223" s="40"/>
      <c r="W223" s="14"/>
      <c r="X223" s="52">
        <f>W223/$X$1</f>
        <v>0</v>
      </c>
      <c r="Y223" s="40"/>
      <c r="Z223" s="41"/>
      <c r="AA223" s="69"/>
    </row>
    <row r="224" spans="1:27" ht="15" x14ac:dyDescent="0.25">
      <c r="A224" s="24">
        <v>11001</v>
      </c>
      <c r="B224" s="25" t="s">
        <v>66</v>
      </c>
      <c r="C224" s="26">
        <v>1</v>
      </c>
      <c r="D224" s="26">
        <v>43200</v>
      </c>
      <c r="E224" s="27" t="b">
        <v>0</v>
      </c>
      <c r="F224" s="27" t="s">
        <v>17</v>
      </c>
      <c r="G224" s="15">
        <v>3</v>
      </c>
      <c r="H224" s="15">
        <v>6</v>
      </c>
      <c r="I224" s="15">
        <v>3</v>
      </c>
      <c r="J224" s="15">
        <v>5</v>
      </c>
      <c r="K224" s="28">
        <v>7</v>
      </c>
      <c r="L224" s="296">
        <v>42898.375</v>
      </c>
      <c r="M224" s="296">
        <v>42902.826388888891</v>
      </c>
      <c r="N224" s="27"/>
      <c r="O224" s="255">
        <v>0</v>
      </c>
      <c r="P224" s="29">
        <v>0</v>
      </c>
      <c r="Q224" s="29">
        <v>0</v>
      </c>
      <c r="R224" s="29">
        <v>0</v>
      </c>
      <c r="S224" s="29">
        <v>0</v>
      </c>
      <c r="T224" s="29">
        <v>0</v>
      </c>
      <c r="U224" s="63">
        <v>665.8</v>
      </c>
      <c r="V224" s="63" t="s">
        <v>70</v>
      </c>
      <c r="W224" s="14">
        <v>4</v>
      </c>
      <c r="X224" s="52">
        <f>W224/$X$1</f>
        <v>0.04</v>
      </c>
      <c r="Y224" s="40">
        <v>591.79999999999995</v>
      </c>
      <c r="Z224" s="41">
        <v>46.16</v>
      </c>
      <c r="AA224" s="69"/>
    </row>
    <row r="225" spans="1:27" ht="15" x14ac:dyDescent="0.25">
      <c r="A225" s="24">
        <v>11001</v>
      </c>
      <c r="B225" s="25" t="s">
        <v>66</v>
      </c>
      <c r="C225" s="26">
        <v>1</v>
      </c>
      <c r="D225" s="26">
        <v>43200</v>
      </c>
      <c r="E225" s="27" t="b">
        <v>0</v>
      </c>
      <c r="F225" s="27" t="s">
        <v>17</v>
      </c>
      <c r="G225" s="15">
        <v>3</v>
      </c>
      <c r="H225" s="15">
        <v>6</v>
      </c>
      <c r="I225" s="15">
        <v>3</v>
      </c>
      <c r="J225" s="15">
        <v>5</v>
      </c>
      <c r="K225" s="28">
        <v>7</v>
      </c>
      <c r="L225" s="296">
        <v>42898.375</v>
      </c>
      <c r="M225" s="296">
        <v>42909.826388888891</v>
      </c>
      <c r="N225" s="27"/>
      <c r="O225" s="255">
        <v>0</v>
      </c>
      <c r="P225" s="29">
        <v>0</v>
      </c>
      <c r="Q225" s="29">
        <v>0</v>
      </c>
      <c r="R225" s="29">
        <v>0</v>
      </c>
      <c r="S225" s="29">
        <v>0</v>
      </c>
      <c r="T225" s="29">
        <v>0</v>
      </c>
      <c r="U225" s="40"/>
      <c r="V225" s="40"/>
      <c r="W225" s="14">
        <v>4</v>
      </c>
      <c r="X225" s="52">
        <f>W225/$X$1</f>
        <v>0.04</v>
      </c>
      <c r="Y225" s="40"/>
      <c r="Z225" s="41"/>
      <c r="AA225" s="69"/>
    </row>
    <row r="226" spans="1:27" ht="15" x14ac:dyDescent="0.25">
      <c r="A226" s="24">
        <v>11001</v>
      </c>
      <c r="B226" s="25" t="s">
        <v>66</v>
      </c>
      <c r="C226" s="26">
        <v>1</v>
      </c>
      <c r="D226" s="26">
        <v>43200</v>
      </c>
      <c r="E226" s="27" t="b">
        <v>0</v>
      </c>
      <c r="F226" s="27" t="s">
        <v>17</v>
      </c>
      <c r="G226" s="15">
        <v>3</v>
      </c>
      <c r="H226" s="15">
        <v>6</v>
      </c>
      <c r="I226" s="15">
        <v>3</v>
      </c>
      <c r="J226" s="15">
        <v>5</v>
      </c>
      <c r="K226" s="28">
        <v>7</v>
      </c>
      <c r="L226" s="296">
        <v>42898.375</v>
      </c>
      <c r="M226" s="296">
        <v>42916.826388888891</v>
      </c>
      <c r="N226" s="27"/>
      <c r="O226" s="255">
        <v>0</v>
      </c>
      <c r="P226" s="29">
        <v>0</v>
      </c>
      <c r="Q226" s="29">
        <v>0</v>
      </c>
      <c r="R226" s="29">
        <v>0</v>
      </c>
      <c r="S226" s="29">
        <v>0</v>
      </c>
      <c r="T226" s="29">
        <v>0</v>
      </c>
      <c r="U226" s="40"/>
      <c r="V226" s="40"/>
      <c r="W226" s="14">
        <v>4</v>
      </c>
      <c r="X226" s="52">
        <f>W226/$X$1</f>
        <v>0.04</v>
      </c>
      <c r="Y226" s="40"/>
      <c r="Z226" s="41"/>
      <c r="AA226" s="69"/>
    </row>
    <row r="227" spans="1:27" ht="15.75" thickBot="1" x14ac:dyDescent="0.3">
      <c r="A227" s="34"/>
      <c r="B227" s="35" t="s">
        <v>45</v>
      </c>
      <c r="C227" s="36"/>
      <c r="D227" s="36"/>
      <c r="E227" s="35"/>
      <c r="F227" s="35"/>
      <c r="G227" s="37"/>
      <c r="H227" s="37"/>
      <c r="I227" s="37"/>
      <c r="J227" s="37"/>
      <c r="K227" s="37"/>
      <c r="L227" s="38"/>
      <c r="M227" s="38"/>
      <c r="N227" s="35"/>
      <c r="O227" s="203"/>
      <c r="P227" s="39"/>
      <c r="Q227" s="39"/>
      <c r="R227" s="39"/>
      <c r="S227" s="39"/>
      <c r="T227" s="39"/>
      <c r="U227" s="42"/>
      <c r="V227" s="43"/>
      <c r="W227" s="50"/>
      <c r="X227" s="53"/>
      <c r="Y227" s="44">
        <f>SUM(Y226)</f>
        <v>0</v>
      </c>
      <c r="Z227" s="45">
        <f>SUM(Z226)</f>
        <v>0</v>
      </c>
      <c r="AA227" s="69"/>
    </row>
    <row r="228" spans="1:27" ht="15" x14ac:dyDescent="0.25">
      <c r="A228" s="24">
        <v>12001</v>
      </c>
      <c r="B228" s="25" t="s">
        <v>67</v>
      </c>
      <c r="C228" s="26">
        <v>1</v>
      </c>
      <c r="D228" s="26">
        <v>43200</v>
      </c>
      <c r="E228" s="27" t="b">
        <v>0</v>
      </c>
      <c r="F228" s="27" t="s">
        <v>17</v>
      </c>
      <c r="G228" s="15">
        <v>3</v>
      </c>
      <c r="H228" s="15">
        <v>6</v>
      </c>
      <c r="I228" s="15">
        <v>3</v>
      </c>
      <c r="J228" s="15">
        <v>5</v>
      </c>
      <c r="K228" s="28">
        <v>10</v>
      </c>
      <c r="L228" s="296"/>
      <c r="M228" s="296"/>
      <c r="N228" s="27"/>
      <c r="O228" s="255">
        <v>0</v>
      </c>
      <c r="P228" s="29">
        <v>0</v>
      </c>
      <c r="Q228" s="29">
        <v>0</v>
      </c>
      <c r="R228" s="29">
        <v>0</v>
      </c>
      <c r="S228" s="29">
        <v>0</v>
      </c>
      <c r="T228" s="29">
        <v>0</v>
      </c>
      <c r="U228" s="40"/>
      <c r="V228" s="40"/>
      <c r="W228" s="14"/>
      <c r="X228" s="52">
        <f>W228/$X$1</f>
        <v>0</v>
      </c>
      <c r="Y228" s="40"/>
      <c r="Z228" s="41"/>
      <c r="AA228" s="69"/>
    </row>
    <row r="229" spans="1:27" ht="15" x14ac:dyDescent="0.25">
      <c r="A229" s="24">
        <v>12001</v>
      </c>
      <c r="B229" s="25" t="s">
        <v>67</v>
      </c>
      <c r="C229" s="26">
        <v>1</v>
      </c>
      <c r="D229" s="26">
        <v>43200</v>
      </c>
      <c r="E229" s="27" t="b">
        <v>0</v>
      </c>
      <c r="F229" s="27" t="s">
        <v>17</v>
      </c>
      <c r="G229" s="15">
        <v>3</v>
      </c>
      <c r="H229" s="15">
        <v>6</v>
      </c>
      <c r="I229" s="15">
        <v>3</v>
      </c>
      <c r="J229" s="15">
        <v>5</v>
      </c>
      <c r="K229" s="28">
        <v>10</v>
      </c>
      <c r="L229" s="296">
        <v>42898.375</v>
      </c>
      <c r="M229" s="296">
        <v>42902.826388888891</v>
      </c>
      <c r="N229" s="27"/>
      <c r="O229" s="255">
        <v>0</v>
      </c>
      <c r="P229" s="29">
        <v>0</v>
      </c>
      <c r="Q229" s="29">
        <v>0</v>
      </c>
      <c r="R229" s="29">
        <v>0</v>
      </c>
      <c r="S229" s="29">
        <v>0</v>
      </c>
      <c r="T229" s="29">
        <v>0</v>
      </c>
      <c r="U229" s="63">
        <v>668.8</v>
      </c>
      <c r="V229" s="63" t="s">
        <v>70</v>
      </c>
      <c r="W229" s="14">
        <v>4</v>
      </c>
      <c r="X229" s="52">
        <f>W229/$X$1</f>
        <v>0.04</v>
      </c>
      <c r="Y229" s="40">
        <v>594.79999999999995</v>
      </c>
      <c r="Z229" s="41">
        <v>46.37</v>
      </c>
      <c r="AA229" s="69"/>
    </row>
    <row r="230" spans="1:27" ht="15" x14ac:dyDescent="0.25">
      <c r="A230" s="24">
        <v>12001</v>
      </c>
      <c r="B230" s="25" t="s">
        <v>67</v>
      </c>
      <c r="C230" s="26">
        <v>1</v>
      </c>
      <c r="D230" s="26">
        <v>43200</v>
      </c>
      <c r="E230" s="27" t="b">
        <v>0</v>
      </c>
      <c r="F230" s="27" t="s">
        <v>17</v>
      </c>
      <c r="G230" s="15">
        <v>3</v>
      </c>
      <c r="H230" s="15">
        <v>6</v>
      </c>
      <c r="I230" s="15">
        <v>3</v>
      </c>
      <c r="J230" s="15">
        <v>5</v>
      </c>
      <c r="K230" s="28">
        <v>10</v>
      </c>
      <c r="L230" s="296">
        <v>42898.375</v>
      </c>
      <c r="M230" s="296">
        <v>42909.826388888891</v>
      </c>
      <c r="N230" s="27"/>
      <c r="O230" s="255">
        <v>0</v>
      </c>
      <c r="P230" s="29">
        <v>0</v>
      </c>
      <c r="Q230" s="29">
        <v>0</v>
      </c>
      <c r="R230" s="29">
        <v>0</v>
      </c>
      <c r="S230" s="29">
        <v>0</v>
      </c>
      <c r="T230" s="29">
        <v>0</v>
      </c>
      <c r="U230" s="40"/>
      <c r="V230" s="40"/>
      <c r="W230" s="14">
        <v>4</v>
      </c>
      <c r="X230" s="52">
        <f>W230/$X$1</f>
        <v>0.04</v>
      </c>
      <c r="Y230" s="40"/>
      <c r="Z230" s="41"/>
      <c r="AA230" s="69"/>
    </row>
    <row r="231" spans="1:27" ht="15" x14ac:dyDescent="0.25">
      <c r="A231" s="24">
        <v>12001</v>
      </c>
      <c r="B231" s="25" t="s">
        <v>67</v>
      </c>
      <c r="C231" s="26">
        <v>1</v>
      </c>
      <c r="D231" s="26">
        <v>43200</v>
      </c>
      <c r="E231" s="27" t="b">
        <v>0</v>
      </c>
      <c r="F231" s="27" t="s">
        <v>17</v>
      </c>
      <c r="G231" s="15">
        <v>3</v>
      </c>
      <c r="H231" s="15">
        <v>6</v>
      </c>
      <c r="I231" s="15">
        <v>3</v>
      </c>
      <c r="J231" s="15">
        <v>5</v>
      </c>
      <c r="K231" s="28">
        <v>10</v>
      </c>
      <c r="L231" s="296">
        <v>42898.375</v>
      </c>
      <c r="M231" s="296">
        <v>42916.826388888891</v>
      </c>
      <c r="N231" s="27"/>
      <c r="O231" s="255">
        <v>0</v>
      </c>
      <c r="P231" s="29">
        <v>0</v>
      </c>
      <c r="Q231" s="29">
        <v>0</v>
      </c>
      <c r="R231" s="29">
        <v>0</v>
      </c>
      <c r="S231" s="29">
        <v>0</v>
      </c>
      <c r="T231" s="29">
        <v>0</v>
      </c>
      <c r="U231" s="40"/>
      <c r="V231" s="40"/>
      <c r="W231" s="14">
        <v>4</v>
      </c>
      <c r="X231" s="52">
        <f>W231/$X$1</f>
        <v>0.04</v>
      </c>
      <c r="Y231" s="40"/>
      <c r="Z231" s="41"/>
      <c r="AA231" s="69"/>
    </row>
    <row r="232" spans="1:27" ht="15.75" thickBot="1" x14ac:dyDescent="0.3">
      <c r="A232" s="34"/>
      <c r="B232" s="35" t="s">
        <v>45</v>
      </c>
      <c r="C232" s="36"/>
      <c r="D232" s="36"/>
      <c r="E232" s="35"/>
      <c r="F232" s="35"/>
      <c r="G232" s="37"/>
      <c r="H232" s="37"/>
      <c r="I232" s="37"/>
      <c r="J232" s="37"/>
      <c r="K232" s="37"/>
      <c r="L232" s="38"/>
      <c r="M232" s="38"/>
      <c r="N232" s="35"/>
      <c r="O232" s="203"/>
      <c r="P232" s="39"/>
      <c r="Q232" s="39"/>
      <c r="R232" s="39"/>
      <c r="S232" s="39"/>
      <c r="T232" s="39"/>
      <c r="U232" s="42"/>
      <c r="V232" s="43"/>
      <c r="W232" s="50"/>
      <c r="X232" s="53"/>
      <c r="Y232" s="44">
        <f>SUM(Y231)</f>
        <v>0</v>
      </c>
      <c r="Z232" s="45">
        <f>SUM(Z231)</f>
        <v>0</v>
      </c>
      <c r="AA232" s="69"/>
    </row>
    <row r="233" spans="1:27" ht="15" x14ac:dyDescent="0.25">
      <c r="A233" s="18">
        <v>13001</v>
      </c>
      <c r="B233" s="19" t="s">
        <v>61</v>
      </c>
      <c r="C233" s="20">
        <v>1</v>
      </c>
      <c r="D233" s="20">
        <v>43200</v>
      </c>
      <c r="E233" s="21" t="s">
        <v>17</v>
      </c>
      <c r="F233" s="21" t="b">
        <v>0</v>
      </c>
      <c r="G233" s="15">
        <v>3</v>
      </c>
      <c r="H233" s="15">
        <v>6</v>
      </c>
      <c r="I233" s="15">
        <v>3</v>
      </c>
      <c r="J233" s="15">
        <v>5</v>
      </c>
      <c r="K233" s="22">
        <v>5</v>
      </c>
      <c r="L233" s="297"/>
      <c r="M233" s="297"/>
      <c r="N233" s="21"/>
      <c r="O233" s="204">
        <v>0</v>
      </c>
      <c r="P233" s="23">
        <v>0</v>
      </c>
      <c r="Q233" s="23">
        <v>0</v>
      </c>
      <c r="R233" s="23">
        <v>0</v>
      </c>
      <c r="S233" s="23">
        <v>0</v>
      </c>
      <c r="T233" s="23">
        <v>0</v>
      </c>
      <c r="U233" s="40"/>
      <c r="V233" s="40"/>
      <c r="W233" s="14"/>
      <c r="X233" s="52">
        <f>W233/$X$1</f>
        <v>0</v>
      </c>
      <c r="Y233" s="40"/>
      <c r="Z233" s="41"/>
    </row>
    <row r="234" spans="1:27" ht="15" x14ac:dyDescent="0.25">
      <c r="A234" s="18">
        <v>13001</v>
      </c>
      <c r="B234" s="19" t="s">
        <v>61</v>
      </c>
      <c r="C234" s="20">
        <v>1</v>
      </c>
      <c r="D234" s="20">
        <v>43200</v>
      </c>
      <c r="E234" s="21" t="s">
        <v>17</v>
      </c>
      <c r="F234" s="21" t="b">
        <v>0</v>
      </c>
      <c r="G234" s="15">
        <v>3</v>
      </c>
      <c r="H234" s="15">
        <v>6</v>
      </c>
      <c r="I234" s="15">
        <v>3</v>
      </c>
      <c r="J234" s="15">
        <v>5</v>
      </c>
      <c r="K234" s="22">
        <v>5</v>
      </c>
      <c r="L234" s="297">
        <v>42898.375</v>
      </c>
      <c r="M234" s="297">
        <v>42902.826388888891</v>
      </c>
      <c r="N234" s="21"/>
      <c r="O234" s="204">
        <v>0</v>
      </c>
      <c r="P234" s="23">
        <v>0</v>
      </c>
      <c r="Q234" s="23">
        <v>0</v>
      </c>
      <c r="R234" s="23">
        <v>0</v>
      </c>
      <c r="S234" s="23">
        <v>0</v>
      </c>
      <c r="T234" s="23">
        <v>0</v>
      </c>
      <c r="U234" s="63">
        <v>703.1</v>
      </c>
      <c r="V234" s="40">
        <v>-86.9</v>
      </c>
      <c r="W234" s="14">
        <v>12</v>
      </c>
      <c r="X234" s="52">
        <f>W234/$X$1</f>
        <v>0.12</v>
      </c>
      <c r="Y234" s="40">
        <v>634.29999999999995</v>
      </c>
      <c r="Z234" s="41">
        <v>43.76</v>
      </c>
      <c r="AA234" s="122"/>
    </row>
    <row r="235" spans="1:27" ht="15" x14ac:dyDescent="0.25">
      <c r="A235" s="18">
        <v>13001</v>
      </c>
      <c r="B235" s="19" t="s">
        <v>61</v>
      </c>
      <c r="C235" s="20">
        <v>1</v>
      </c>
      <c r="D235" s="20">
        <v>43200</v>
      </c>
      <c r="E235" s="21" t="s">
        <v>17</v>
      </c>
      <c r="F235" s="21" t="b">
        <v>0</v>
      </c>
      <c r="G235" s="15">
        <v>3</v>
      </c>
      <c r="H235" s="15">
        <v>6</v>
      </c>
      <c r="I235" s="15">
        <v>3</v>
      </c>
      <c r="J235" s="15">
        <v>5</v>
      </c>
      <c r="K235" s="22">
        <v>5</v>
      </c>
      <c r="L235" s="297">
        <v>42898.375</v>
      </c>
      <c r="M235" s="297">
        <v>42909.826388888891</v>
      </c>
      <c r="N235" s="21"/>
      <c r="O235" s="204">
        <v>0</v>
      </c>
      <c r="P235" s="23">
        <v>0</v>
      </c>
      <c r="Q235" s="23">
        <v>0</v>
      </c>
      <c r="R235" s="23">
        <v>0</v>
      </c>
      <c r="S235" s="23">
        <v>0</v>
      </c>
      <c r="T235" s="23">
        <v>0</v>
      </c>
      <c r="U235" s="40"/>
      <c r="V235" s="40"/>
      <c r="W235" s="14">
        <v>12</v>
      </c>
      <c r="X235" s="52">
        <f>W235/$X$1</f>
        <v>0.12</v>
      </c>
      <c r="Y235" s="40"/>
      <c r="Z235" s="41"/>
    </row>
    <row r="236" spans="1:27" ht="15" x14ac:dyDescent="0.25">
      <c r="A236" s="18">
        <v>13001</v>
      </c>
      <c r="B236" s="19" t="s">
        <v>61</v>
      </c>
      <c r="C236" s="20">
        <v>1</v>
      </c>
      <c r="D236" s="20">
        <v>43200</v>
      </c>
      <c r="E236" s="21" t="s">
        <v>17</v>
      </c>
      <c r="F236" s="21" t="b">
        <v>0</v>
      </c>
      <c r="G236" s="15">
        <v>3</v>
      </c>
      <c r="H236" s="15">
        <v>6</v>
      </c>
      <c r="I236" s="15">
        <v>3</v>
      </c>
      <c r="J236" s="15">
        <v>5</v>
      </c>
      <c r="K236" s="22">
        <v>5</v>
      </c>
      <c r="L236" s="297">
        <v>42898.375</v>
      </c>
      <c r="M236" s="297">
        <v>42916.826388888891</v>
      </c>
      <c r="N236" s="21"/>
      <c r="O236" s="204">
        <v>0</v>
      </c>
      <c r="P236" s="23">
        <v>0</v>
      </c>
      <c r="Q236" s="23">
        <v>0</v>
      </c>
      <c r="R236" s="23">
        <v>0</v>
      </c>
      <c r="S236" s="23">
        <v>0</v>
      </c>
      <c r="T236" s="23">
        <v>0</v>
      </c>
      <c r="U236" s="40"/>
      <c r="V236" s="40"/>
      <c r="W236" s="14">
        <v>12</v>
      </c>
      <c r="X236" s="52">
        <f>W236/$X$1</f>
        <v>0.12</v>
      </c>
      <c r="Y236" s="40"/>
      <c r="Z236" s="41"/>
    </row>
    <row r="237" spans="1:27" ht="15.75" thickBot="1" x14ac:dyDescent="0.3">
      <c r="A237" s="34"/>
      <c r="B237" s="35" t="s">
        <v>45</v>
      </c>
      <c r="C237" s="36"/>
      <c r="D237" s="36"/>
      <c r="E237" s="35"/>
      <c r="F237" s="35"/>
      <c r="G237" s="37"/>
      <c r="H237" s="37"/>
      <c r="I237" s="37"/>
      <c r="J237" s="37"/>
      <c r="K237" s="37"/>
      <c r="L237" s="38"/>
      <c r="M237" s="38"/>
      <c r="N237" s="35"/>
      <c r="O237" s="203"/>
      <c r="P237" s="39"/>
      <c r="Q237" s="39"/>
      <c r="R237" s="39"/>
      <c r="S237" s="39"/>
      <c r="T237" s="39"/>
      <c r="U237" s="42"/>
      <c r="V237" s="43"/>
      <c r="W237" s="50"/>
      <c r="X237" s="53"/>
      <c r="Y237" s="44">
        <f>SUM(Y236)</f>
        <v>0</v>
      </c>
      <c r="Z237" s="45">
        <f>SUM(Z236)</f>
        <v>0</v>
      </c>
    </row>
    <row r="238" spans="1:27" ht="15" x14ac:dyDescent="0.25">
      <c r="A238" s="18">
        <v>14001</v>
      </c>
      <c r="B238" s="19" t="s">
        <v>68</v>
      </c>
      <c r="C238" s="20">
        <v>1</v>
      </c>
      <c r="D238" s="20">
        <v>43200</v>
      </c>
      <c r="E238" s="21" t="s">
        <v>17</v>
      </c>
      <c r="F238" s="21" t="b">
        <v>0</v>
      </c>
      <c r="G238" s="15">
        <v>3</v>
      </c>
      <c r="H238" s="15">
        <v>6</v>
      </c>
      <c r="I238" s="15">
        <v>3</v>
      </c>
      <c r="J238" s="15">
        <v>5</v>
      </c>
      <c r="K238" s="22">
        <v>7</v>
      </c>
      <c r="L238" s="297"/>
      <c r="M238" s="297"/>
      <c r="N238" s="21"/>
      <c r="O238" s="204">
        <v>0</v>
      </c>
      <c r="P238" s="23">
        <v>0</v>
      </c>
      <c r="Q238" s="23">
        <v>0</v>
      </c>
      <c r="R238" s="23">
        <v>0</v>
      </c>
      <c r="S238" s="23">
        <v>0</v>
      </c>
      <c r="T238" s="23">
        <v>0</v>
      </c>
      <c r="U238" s="40"/>
      <c r="V238" s="40"/>
      <c r="W238" s="14"/>
      <c r="X238" s="52">
        <f>W238/$X$1</f>
        <v>0</v>
      </c>
      <c r="Y238" s="40"/>
      <c r="Z238" s="41"/>
      <c r="AA238" s="69"/>
    </row>
    <row r="239" spans="1:27" ht="15" x14ac:dyDescent="0.25">
      <c r="A239" s="18">
        <v>14001</v>
      </c>
      <c r="B239" s="19" t="s">
        <v>68</v>
      </c>
      <c r="C239" s="20">
        <v>1</v>
      </c>
      <c r="D239" s="20">
        <v>43200</v>
      </c>
      <c r="E239" s="21" t="s">
        <v>17</v>
      </c>
      <c r="F239" s="21" t="b">
        <v>0</v>
      </c>
      <c r="G239" s="15">
        <v>3</v>
      </c>
      <c r="H239" s="15">
        <v>6</v>
      </c>
      <c r="I239" s="15">
        <v>3</v>
      </c>
      <c r="J239" s="15">
        <v>5</v>
      </c>
      <c r="K239" s="22">
        <v>7</v>
      </c>
      <c r="L239" s="297">
        <v>42898.375</v>
      </c>
      <c r="M239" s="297">
        <v>42902.826388888891</v>
      </c>
      <c r="N239" s="21"/>
      <c r="O239" s="204">
        <v>0</v>
      </c>
      <c r="P239" s="23">
        <v>0</v>
      </c>
      <c r="Q239" s="23">
        <v>0</v>
      </c>
      <c r="R239" s="23">
        <v>0</v>
      </c>
      <c r="S239" s="23">
        <v>0</v>
      </c>
      <c r="T239" s="23">
        <v>0</v>
      </c>
      <c r="U239" s="63">
        <v>709.2</v>
      </c>
      <c r="V239" s="40">
        <v>-80.8</v>
      </c>
      <c r="W239" s="14">
        <v>12</v>
      </c>
      <c r="X239" s="52">
        <f>W239/$X$1</f>
        <v>0.12</v>
      </c>
      <c r="Y239" s="40">
        <v>640.4</v>
      </c>
      <c r="Z239" s="41">
        <v>44.25</v>
      </c>
      <c r="AA239" s="69"/>
    </row>
    <row r="240" spans="1:27" ht="15" x14ac:dyDescent="0.25">
      <c r="A240" s="18">
        <v>14001</v>
      </c>
      <c r="B240" s="19" t="s">
        <v>68</v>
      </c>
      <c r="C240" s="20">
        <v>1</v>
      </c>
      <c r="D240" s="20">
        <v>43200</v>
      </c>
      <c r="E240" s="21" t="s">
        <v>17</v>
      </c>
      <c r="F240" s="21" t="b">
        <v>0</v>
      </c>
      <c r="G240" s="15">
        <v>3</v>
      </c>
      <c r="H240" s="15">
        <v>6</v>
      </c>
      <c r="I240" s="15">
        <v>3</v>
      </c>
      <c r="J240" s="15">
        <v>5</v>
      </c>
      <c r="K240" s="22">
        <v>7</v>
      </c>
      <c r="L240" s="297">
        <v>42898.375</v>
      </c>
      <c r="M240" s="297">
        <v>42909.826388888891</v>
      </c>
      <c r="N240" s="21"/>
      <c r="O240" s="204">
        <v>0</v>
      </c>
      <c r="P240" s="23">
        <v>0</v>
      </c>
      <c r="Q240" s="23">
        <v>0</v>
      </c>
      <c r="R240" s="23">
        <v>0</v>
      </c>
      <c r="S240" s="23">
        <v>0</v>
      </c>
      <c r="T240" s="23">
        <v>0</v>
      </c>
      <c r="U240" s="40"/>
      <c r="V240" s="40"/>
      <c r="W240" s="14">
        <v>12</v>
      </c>
      <c r="X240" s="52">
        <f>W240/$X$1</f>
        <v>0.12</v>
      </c>
      <c r="Y240" s="40"/>
      <c r="Z240" s="41"/>
      <c r="AA240" s="69"/>
    </row>
    <row r="241" spans="1:27" ht="15" x14ac:dyDescent="0.25">
      <c r="A241" s="18">
        <v>14001</v>
      </c>
      <c r="B241" s="19" t="s">
        <v>68</v>
      </c>
      <c r="C241" s="20">
        <v>1</v>
      </c>
      <c r="D241" s="20">
        <v>43200</v>
      </c>
      <c r="E241" s="21" t="s">
        <v>17</v>
      </c>
      <c r="F241" s="21" t="b">
        <v>0</v>
      </c>
      <c r="G241" s="15">
        <v>3</v>
      </c>
      <c r="H241" s="15">
        <v>6</v>
      </c>
      <c r="I241" s="15">
        <v>3</v>
      </c>
      <c r="J241" s="15">
        <v>5</v>
      </c>
      <c r="K241" s="22">
        <v>7</v>
      </c>
      <c r="L241" s="297">
        <v>42898.375</v>
      </c>
      <c r="M241" s="297">
        <v>42916.826388888891</v>
      </c>
      <c r="N241" s="21"/>
      <c r="O241" s="204">
        <v>0</v>
      </c>
      <c r="P241" s="23">
        <v>0</v>
      </c>
      <c r="Q241" s="23">
        <v>0</v>
      </c>
      <c r="R241" s="23">
        <v>0</v>
      </c>
      <c r="S241" s="23">
        <v>0</v>
      </c>
      <c r="T241" s="23">
        <v>0</v>
      </c>
      <c r="U241" s="40"/>
      <c r="V241" s="40"/>
      <c r="W241" s="14">
        <v>12</v>
      </c>
      <c r="X241" s="52">
        <f>W241/$X$1</f>
        <v>0.12</v>
      </c>
      <c r="Y241" s="40"/>
      <c r="Z241" s="41"/>
      <c r="AA241" s="69"/>
    </row>
    <row r="242" spans="1:27" ht="15.75" thickBot="1" x14ac:dyDescent="0.3">
      <c r="A242" s="34"/>
      <c r="B242" s="35" t="s">
        <v>45</v>
      </c>
      <c r="C242" s="36"/>
      <c r="D242" s="36"/>
      <c r="E242" s="35"/>
      <c r="F242" s="35"/>
      <c r="G242" s="37"/>
      <c r="H242" s="37"/>
      <c r="I242" s="37"/>
      <c r="J242" s="37"/>
      <c r="K242" s="37"/>
      <c r="L242" s="38"/>
      <c r="M242" s="38"/>
      <c r="N242" s="35"/>
      <c r="O242" s="203"/>
      <c r="P242" s="39"/>
      <c r="Q242" s="39"/>
      <c r="R242" s="39"/>
      <c r="S242" s="39"/>
      <c r="T242" s="39"/>
      <c r="U242" s="42"/>
      <c r="V242" s="43"/>
      <c r="W242" s="50"/>
      <c r="X242" s="53"/>
      <c r="Y242" s="44">
        <f>SUM(Y241)</f>
        <v>0</v>
      </c>
      <c r="Z242" s="45">
        <f>SUM(Z241)</f>
        <v>0</v>
      </c>
      <c r="AA242" s="69"/>
    </row>
    <row r="243" spans="1:27" ht="15" x14ac:dyDescent="0.25">
      <c r="A243" s="18">
        <v>15001</v>
      </c>
      <c r="B243" s="19" t="s">
        <v>69</v>
      </c>
      <c r="C243" s="20">
        <v>1</v>
      </c>
      <c r="D243" s="20">
        <v>43200</v>
      </c>
      <c r="E243" s="21" t="s">
        <v>17</v>
      </c>
      <c r="F243" s="21" t="b">
        <v>0</v>
      </c>
      <c r="G243" s="15">
        <v>3</v>
      </c>
      <c r="H243" s="15">
        <v>6</v>
      </c>
      <c r="I243" s="15">
        <v>3</v>
      </c>
      <c r="J243" s="15">
        <v>5</v>
      </c>
      <c r="K243" s="22">
        <v>10</v>
      </c>
      <c r="L243" s="297"/>
      <c r="M243" s="297"/>
      <c r="N243" s="21"/>
      <c r="O243" s="204">
        <v>0</v>
      </c>
      <c r="P243" s="23">
        <v>0</v>
      </c>
      <c r="Q243" s="23">
        <v>0</v>
      </c>
      <c r="R243" s="23">
        <v>0</v>
      </c>
      <c r="S243" s="23">
        <v>0</v>
      </c>
      <c r="T243" s="23">
        <v>0</v>
      </c>
      <c r="U243" s="40"/>
      <c r="V243" s="40"/>
      <c r="W243" s="14"/>
      <c r="X243" s="52">
        <f>W243/$X$1</f>
        <v>0</v>
      </c>
      <c r="Y243" s="40"/>
      <c r="Z243" s="41"/>
      <c r="AA243" s="69"/>
    </row>
    <row r="244" spans="1:27" ht="15" x14ac:dyDescent="0.25">
      <c r="A244" s="18">
        <v>15001</v>
      </c>
      <c r="B244" s="19" t="s">
        <v>69</v>
      </c>
      <c r="C244" s="20">
        <v>1</v>
      </c>
      <c r="D244" s="20">
        <v>43200</v>
      </c>
      <c r="E244" s="21" t="s">
        <v>17</v>
      </c>
      <c r="F244" s="21" t="b">
        <v>0</v>
      </c>
      <c r="G244" s="15">
        <v>3</v>
      </c>
      <c r="H244" s="15">
        <v>6</v>
      </c>
      <c r="I244" s="15">
        <v>3</v>
      </c>
      <c r="J244" s="15">
        <v>5</v>
      </c>
      <c r="K244" s="22">
        <v>10</v>
      </c>
      <c r="L244" s="297">
        <v>42898.375</v>
      </c>
      <c r="M244" s="297">
        <v>42902.826388888891</v>
      </c>
      <c r="N244" s="21"/>
      <c r="O244" s="204">
        <v>0</v>
      </c>
      <c r="P244" s="23">
        <v>0</v>
      </c>
      <c r="Q244" s="23">
        <v>0</v>
      </c>
      <c r="R244" s="23">
        <v>0</v>
      </c>
      <c r="S244" s="23">
        <v>0</v>
      </c>
      <c r="T244" s="23">
        <v>0</v>
      </c>
      <c r="U244" s="63">
        <v>703.7</v>
      </c>
      <c r="V244" s="40">
        <v>-86.3</v>
      </c>
      <c r="W244" s="14">
        <v>12</v>
      </c>
      <c r="X244" s="52">
        <f>W244/$X$1</f>
        <v>0.12</v>
      </c>
      <c r="Y244" s="40">
        <v>634.9</v>
      </c>
      <c r="Z244" s="41">
        <v>43.81</v>
      </c>
      <c r="AA244" s="69"/>
    </row>
    <row r="245" spans="1:27" ht="15" x14ac:dyDescent="0.25">
      <c r="A245" s="18">
        <v>15001</v>
      </c>
      <c r="B245" s="19" t="s">
        <v>69</v>
      </c>
      <c r="C245" s="20">
        <v>1</v>
      </c>
      <c r="D245" s="20">
        <v>43200</v>
      </c>
      <c r="E245" s="21" t="s">
        <v>17</v>
      </c>
      <c r="F245" s="21" t="b">
        <v>0</v>
      </c>
      <c r="G245" s="15">
        <v>3</v>
      </c>
      <c r="H245" s="15">
        <v>6</v>
      </c>
      <c r="I245" s="15">
        <v>3</v>
      </c>
      <c r="J245" s="15">
        <v>5</v>
      </c>
      <c r="K245" s="22">
        <v>10</v>
      </c>
      <c r="L245" s="297">
        <v>42898.375</v>
      </c>
      <c r="M245" s="297">
        <v>42909.826388888891</v>
      </c>
      <c r="N245" s="21"/>
      <c r="O245" s="204">
        <v>0</v>
      </c>
      <c r="P245" s="23">
        <v>0</v>
      </c>
      <c r="Q245" s="23">
        <v>0</v>
      </c>
      <c r="R245" s="23">
        <v>0</v>
      </c>
      <c r="S245" s="23">
        <v>0</v>
      </c>
      <c r="T245" s="23">
        <v>0</v>
      </c>
      <c r="U245" s="40"/>
      <c r="V245" s="40"/>
      <c r="W245" s="14">
        <v>12</v>
      </c>
      <c r="X245" s="52">
        <f>W245/$X$1</f>
        <v>0.12</v>
      </c>
      <c r="Y245" s="40"/>
      <c r="Z245" s="41"/>
      <c r="AA245" s="69"/>
    </row>
    <row r="246" spans="1:27" ht="15" x14ac:dyDescent="0.25">
      <c r="A246" s="18">
        <v>15001</v>
      </c>
      <c r="B246" s="19" t="s">
        <v>69</v>
      </c>
      <c r="C246" s="20">
        <v>1</v>
      </c>
      <c r="D246" s="20">
        <v>43200</v>
      </c>
      <c r="E246" s="21" t="s">
        <v>17</v>
      </c>
      <c r="F246" s="21" t="b">
        <v>0</v>
      </c>
      <c r="G246" s="15">
        <v>3</v>
      </c>
      <c r="H246" s="15">
        <v>6</v>
      </c>
      <c r="I246" s="15">
        <v>3</v>
      </c>
      <c r="J246" s="15">
        <v>5</v>
      </c>
      <c r="K246" s="22">
        <v>10</v>
      </c>
      <c r="L246" s="297">
        <v>42898.375</v>
      </c>
      <c r="M246" s="297">
        <v>42916.826388888891</v>
      </c>
      <c r="N246" s="21"/>
      <c r="O246" s="204">
        <v>0</v>
      </c>
      <c r="P246" s="23">
        <v>0</v>
      </c>
      <c r="Q246" s="23">
        <v>0</v>
      </c>
      <c r="R246" s="23">
        <v>0</v>
      </c>
      <c r="S246" s="23">
        <v>0</v>
      </c>
      <c r="T246" s="23">
        <v>0</v>
      </c>
      <c r="U246" s="40"/>
      <c r="V246" s="40"/>
      <c r="W246" s="14">
        <v>12</v>
      </c>
      <c r="X246" s="52">
        <f>W246/$X$1</f>
        <v>0.12</v>
      </c>
      <c r="Y246" s="40"/>
      <c r="Z246" s="41"/>
      <c r="AA246" s="69"/>
    </row>
    <row r="247" spans="1:27" ht="15.75" thickBot="1" x14ac:dyDescent="0.3">
      <c r="A247" s="34"/>
      <c r="B247" s="35" t="s">
        <v>45</v>
      </c>
      <c r="C247" s="36"/>
      <c r="D247" s="36"/>
      <c r="E247" s="35"/>
      <c r="F247" s="35"/>
      <c r="G247" s="37"/>
      <c r="H247" s="37"/>
      <c r="I247" s="37"/>
      <c r="J247" s="37"/>
      <c r="K247" s="37"/>
      <c r="L247" s="38"/>
      <c r="M247" s="38"/>
      <c r="N247" s="35"/>
      <c r="O247" s="203"/>
      <c r="P247" s="39"/>
      <c r="Q247" s="39"/>
      <c r="R247" s="39"/>
      <c r="S247" s="39"/>
      <c r="T247" s="39"/>
      <c r="U247" s="42"/>
      <c r="V247" s="43"/>
      <c r="W247" s="50"/>
      <c r="X247" s="53"/>
      <c r="Y247" s="44">
        <f>SUM(Y246)</f>
        <v>0</v>
      </c>
      <c r="Z247" s="45">
        <f>SUM(Z246)</f>
        <v>0</v>
      </c>
      <c r="AA247" s="6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05"/>
  <sheetViews>
    <sheetView workbookViewId="0">
      <pane ySplit="1" topLeftCell="A2" activePane="bottomLeft" state="frozen"/>
      <selection pane="bottomLeft" activeCell="AA1" sqref="AA1"/>
    </sheetView>
  </sheetViews>
  <sheetFormatPr defaultRowHeight="14.25" x14ac:dyDescent="0.25"/>
  <cols>
    <col min="1" max="1" width="3.85546875" style="2" bestFit="1" customWidth="1"/>
    <col min="2" max="2" width="35" style="80" bestFit="1" customWidth="1"/>
    <col min="3" max="3" width="3.42578125" style="2" bestFit="1" customWidth="1"/>
    <col min="4" max="4" width="7.28515625" style="2" bestFit="1" customWidth="1"/>
    <col min="5" max="5" width="11.7109375" style="80" bestFit="1" customWidth="1"/>
    <col min="6" max="6" width="10.42578125" style="80" bestFit="1" customWidth="1"/>
    <col min="7" max="7" width="10.5703125" style="2" bestFit="1" customWidth="1"/>
    <col min="8" max="10" width="7.5703125" style="2" bestFit="1" customWidth="1"/>
    <col min="11" max="11" width="8.28515625" style="2" bestFit="1" customWidth="1"/>
    <col min="12" max="12" width="20.42578125" style="302" bestFit="1" customWidth="1"/>
    <col min="13" max="13" width="21" style="302" bestFit="1" customWidth="1"/>
    <col min="14" max="14" width="9.7109375" style="80" bestFit="1" customWidth="1"/>
    <col min="15" max="15" width="9" style="206" bestFit="1" customWidth="1"/>
    <col min="16" max="16" width="9" style="3" bestFit="1" customWidth="1"/>
    <col min="17" max="17" width="7" style="3" bestFit="1" customWidth="1"/>
    <col min="18" max="18" width="7.85546875" style="3" bestFit="1" customWidth="1"/>
    <col min="19" max="19" width="7.140625" style="3" bestFit="1" customWidth="1"/>
    <col min="20" max="20" width="8.140625" style="3" bestFit="1" customWidth="1"/>
    <col min="21" max="21" width="7.85546875" style="3" bestFit="1" customWidth="1"/>
    <col min="22" max="22" width="9.28515625" style="3" bestFit="1" customWidth="1"/>
    <col min="23" max="23" width="8.140625" style="5" bestFit="1" customWidth="1"/>
    <col min="24" max="24" width="5.5703125" style="55" bestFit="1" customWidth="1"/>
    <col min="25" max="25" width="10.28515625" style="3" bestFit="1" customWidth="1"/>
    <col min="26" max="26" width="8.5703125" style="4" bestFit="1" customWidth="1"/>
    <col min="27" max="27" width="4.28515625" style="1" bestFit="1" customWidth="1"/>
    <col min="28" max="16384" width="9.140625" style="1"/>
  </cols>
  <sheetData>
    <row r="1" spans="1:27" ht="45" x14ac:dyDescent="0.25">
      <c r="A1" s="6" t="s">
        <v>125</v>
      </c>
      <c r="B1" s="6" t="s">
        <v>226</v>
      </c>
      <c r="C1" s="6" t="s">
        <v>56</v>
      </c>
      <c r="D1" s="6" t="s">
        <v>55</v>
      </c>
      <c r="E1" s="6" t="s">
        <v>0</v>
      </c>
      <c r="F1" s="6" t="s">
        <v>1</v>
      </c>
      <c r="G1" s="6" t="s">
        <v>2</v>
      </c>
      <c r="H1" s="6" t="s">
        <v>3</v>
      </c>
      <c r="I1" s="6" t="s">
        <v>4</v>
      </c>
      <c r="J1" s="6" t="s">
        <v>5</v>
      </c>
      <c r="K1" s="6" t="s">
        <v>6</v>
      </c>
      <c r="L1" s="7" t="s">
        <v>186</v>
      </c>
      <c r="M1" s="201" t="s">
        <v>187</v>
      </c>
      <c r="N1" s="6" t="s">
        <v>133</v>
      </c>
      <c r="O1" s="6" t="s">
        <v>124</v>
      </c>
      <c r="P1" s="6" t="s">
        <v>9</v>
      </c>
      <c r="Q1" s="6" t="s">
        <v>10</v>
      </c>
      <c r="R1" s="6" t="s">
        <v>58</v>
      </c>
      <c r="S1" s="6" t="s">
        <v>59</v>
      </c>
      <c r="T1" s="6" t="s">
        <v>60</v>
      </c>
      <c r="U1" s="6" t="s">
        <v>11</v>
      </c>
      <c r="V1" s="6" t="s">
        <v>12</v>
      </c>
      <c r="W1" s="6" t="s">
        <v>57</v>
      </c>
      <c r="X1" s="123">
        <v>100</v>
      </c>
      <c r="Y1" s="6" t="s">
        <v>13</v>
      </c>
      <c r="Z1" s="7" t="s">
        <v>14</v>
      </c>
      <c r="AA1" s="2" t="s">
        <v>284</v>
      </c>
    </row>
    <row r="2" spans="1:27" ht="15" x14ac:dyDescent="0.25">
      <c r="A2" s="79">
        <v>1</v>
      </c>
      <c r="B2" s="75" t="s">
        <v>91</v>
      </c>
      <c r="C2" s="71">
        <v>1</v>
      </c>
      <c r="D2" s="71">
        <v>1440</v>
      </c>
      <c r="E2" s="72" t="b">
        <v>0</v>
      </c>
      <c r="F2" s="72" t="b">
        <v>0</v>
      </c>
      <c r="G2" s="15">
        <v>3</v>
      </c>
      <c r="H2" s="15">
        <v>6</v>
      </c>
      <c r="I2" s="15">
        <v>3</v>
      </c>
      <c r="J2" s="15">
        <v>5</v>
      </c>
      <c r="K2" s="17">
        <v>2</v>
      </c>
      <c r="L2" s="70">
        <v>42905.302083333336</v>
      </c>
      <c r="M2" s="70">
        <v>42905.541666666664</v>
      </c>
      <c r="N2" s="172"/>
      <c r="O2" s="202">
        <v>0</v>
      </c>
      <c r="P2" s="13">
        <v>0</v>
      </c>
      <c r="Q2" s="13">
        <v>0</v>
      </c>
      <c r="R2" s="13">
        <v>0</v>
      </c>
      <c r="S2" s="13">
        <v>0</v>
      </c>
      <c r="T2" s="13">
        <v>0</v>
      </c>
      <c r="U2" s="63">
        <v>7.2</v>
      </c>
      <c r="V2" s="63">
        <v>-52.7</v>
      </c>
      <c r="W2" s="14">
        <v>2</v>
      </c>
      <c r="X2" s="52">
        <f>W2/$X$1</f>
        <v>0.02</v>
      </c>
      <c r="Y2" s="40">
        <v>-20</v>
      </c>
      <c r="Z2" s="41">
        <v>-0.02</v>
      </c>
      <c r="AA2" s="69"/>
    </row>
    <row r="3" spans="1:27" ht="15" x14ac:dyDescent="0.25">
      <c r="A3" s="79">
        <v>1</v>
      </c>
      <c r="B3" s="75" t="s">
        <v>91</v>
      </c>
      <c r="C3" s="71">
        <v>1</v>
      </c>
      <c r="D3" s="71">
        <v>1440</v>
      </c>
      <c r="E3" s="72" t="b">
        <v>0</v>
      </c>
      <c r="F3" s="72" t="b">
        <v>0</v>
      </c>
      <c r="G3" s="15">
        <v>3</v>
      </c>
      <c r="H3" s="15">
        <v>6</v>
      </c>
      <c r="I3" s="15">
        <v>3</v>
      </c>
      <c r="J3" s="15">
        <v>5</v>
      </c>
      <c r="K3" s="17">
        <v>2</v>
      </c>
      <c r="L3" s="70">
        <v>42906.302083333336</v>
      </c>
      <c r="M3" s="70">
        <v>42906.541666666664</v>
      </c>
      <c r="N3" s="172"/>
      <c r="O3" s="202">
        <v>0</v>
      </c>
      <c r="P3" s="13">
        <v>0</v>
      </c>
      <c r="Q3" s="13">
        <v>0</v>
      </c>
      <c r="R3" s="13">
        <v>0</v>
      </c>
      <c r="S3" s="13">
        <v>0</v>
      </c>
      <c r="T3" s="13">
        <v>0</v>
      </c>
      <c r="U3" s="63">
        <v>3.3</v>
      </c>
      <c r="V3" s="63">
        <v>-115.3</v>
      </c>
      <c r="W3" s="14">
        <v>2</v>
      </c>
      <c r="X3" s="52">
        <f>W3/$X$1</f>
        <v>0.02</v>
      </c>
      <c r="Y3" s="40">
        <v>-80.099999999999994</v>
      </c>
      <c r="Z3" s="41">
        <v>-7.18</v>
      </c>
      <c r="AA3" s="69"/>
    </row>
    <row r="4" spans="1:27" ht="15" x14ac:dyDescent="0.25">
      <c r="A4" s="79">
        <v>1</v>
      </c>
      <c r="B4" s="75" t="s">
        <v>91</v>
      </c>
      <c r="C4" s="71">
        <v>1</v>
      </c>
      <c r="D4" s="71">
        <v>1440</v>
      </c>
      <c r="E4" s="72" t="b">
        <v>0</v>
      </c>
      <c r="F4" s="72" t="b">
        <v>0</v>
      </c>
      <c r="G4" s="15">
        <v>3</v>
      </c>
      <c r="H4" s="15">
        <v>6</v>
      </c>
      <c r="I4" s="15">
        <v>3</v>
      </c>
      <c r="J4" s="15">
        <v>5</v>
      </c>
      <c r="K4" s="17">
        <v>2</v>
      </c>
      <c r="L4" s="70">
        <v>42907.302083333336</v>
      </c>
      <c r="M4" s="70">
        <v>42907.541666666664</v>
      </c>
      <c r="N4" s="172"/>
      <c r="O4" s="202">
        <v>0</v>
      </c>
      <c r="P4" s="13">
        <v>0</v>
      </c>
      <c r="Q4" s="13">
        <v>0</v>
      </c>
      <c r="R4" s="13">
        <v>0</v>
      </c>
      <c r="S4" s="13">
        <v>0</v>
      </c>
      <c r="T4" s="13">
        <v>0</v>
      </c>
      <c r="U4" s="63">
        <v>51.3</v>
      </c>
      <c r="V4" s="63">
        <v>-517.5</v>
      </c>
      <c r="W4" s="14">
        <v>6</v>
      </c>
      <c r="X4" s="52">
        <f>W4/$X$1</f>
        <v>0.06</v>
      </c>
      <c r="Y4" s="40">
        <v>-497.5</v>
      </c>
      <c r="Z4" s="41">
        <v>-43.2</v>
      </c>
      <c r="AA4" s="69"/>
    </row>
    <row r="5" spans="1:27" ht="15" x14ac:dyDescent="0.25">
      <c r="A5" s="79">
        <v>1</v>
      </c>
      <c r="B5" s="75" t="s">
        <v>91</v>
      </c>
      <c r="C5" s="71">
        <v>1</v>
      </c>
      <c r="D5" s="71">
        <v>1440</v>
      </c>
      <c r="E5" s="72" t="b">
        <v>0</v>
      </c>
      <c r="F5" s="72" t="b">
        <v>0</v>
      </c>
      <c r="G5" s="15">
        <v>3</v>
      </c>
      <c r="H5" s="15">
        <v>6</v>
      </c>
      <c r="I5" s="15">
        <v>3</v>
      </c>
      <c r="J5" s="15">
        <v>5</v>
      </c>
      <c r="K5" s="17">
        <v>2</v>
      </c>
      <c r="L5" s="70">
        <v>42908.302083333336</v>
      </c>
      <c r="M5" s="70">
        <v>42908.541666666664</v>
      </c>
      <c r="N5" s="172"/>
      <c r="O5" s="202">
        <v>0</v>
      </c>
      <c r="P5" s="13">
        <v>0</v>
      </c>
      <c r="Q5" s="13">
        <v>0</v>
      </c>
      <c r="R5" s="13">
        <v>0</v>
      </c>
      <c r="S5" s="13">
        <v>0</v>
      </c>
      <c r="T5" s="13">
        <v>0</v>
      </c>
      <c r="U5" s="63">
        <v>2.4</v>
      </c>
      <c r="V5" s="63">
        <v>-82.7</v>
      </c>
      <c r="W5" s="14">
        <v>2</v>
      </c>
      <c r="X5" s="52">
        <f>W5/$X$1</f>
        <v>0.02</v>
      </c>
      <c r="Y5" s="40">
        <v>-73.099999999999994</v>
      </c>
      <c r="Z5" s="41">
        <v>-5.47</v>
      </c>
      <c r="AA5" s="69"/>
    </row>
    <row r="6" spans="1:27" ht="15" x14ac:dyDescent="0.25">
      <c r="A6" s="79">
        <v>1</v>
      </c>
      <c r="B6" s="75" t="s">
        <v>91</v>
      </c>
      <c r="C6" s="71">
        <v>1</v>
      </c>
      <c r="D6" s="71">
        <v>1440</v>
      </c>
      <c r="E6" s="72" t="b">
        <v>0</v>
      </c>
      <c r="F6" s="72" t="b">
        <v>0</v>
      </c>
      <c r="G6" s="15">
        <v>3</v>
      </c>
      <c r="H6" s="15">
        <v>6</v>
      </c>
      <c r="I6" s="15">
        <v>3</v>
      </c>
      <c r="J6" s="15">
        <v>5</v>
      </c>
      <c r="K6" s="17">
        <v>2</v>
      </c>
      <c r="L6" s="70">
        <v>42909.302083333336</v>
      </c>
      <c r="M6" s="70">
        <v>42909.541666666664</v>
      </c>
      <c r="N6" s="172"/>
      <c r="O6" s="202">
        <v>0</v>
      </c>
      <c r="P6" s="13">
        <v>0</v>
      </c>
      <c r="Q6" s="13">
        <v>0</v>
      </c>
      <c r="R6" s="13">
        <v>0</v>
      </c>
      <c r="S6" s="13">
        <v>0</v>
      </c>
      <c r="T6" s="13">
        <v>0</v>
      </c>
      <c r="U6" s="63">
        <v>3.2</v>
      </c>
      <c r="V6" s="63">
        <v>-81.3</v>
      </c>
      <c r="W6" s="14">
        <v>2</v>
      </c>
      <c r="X6" s="52">
        <f>W6/$X$1</f>
        <v>0.02</v>
      </c>
      <c r="Y6" s="40">
        <v>-53.6</v>
      </c>
      <c r="Z6" s="41">
        <v>-4.0199999999999996</v>
      </c>
      <c r="AA6" s="69"/>
    </row>
    <row r="7" spans="1:27" ht="15.75" thickBot="1" x14ac:dyDescent="0.3">
      <c r="A7" s="34"/>
      <c r="B7" s="35"/>
      <c r="C7" s="36"/>
      <c r="D7" s="36"/>
      <c r="E7" s="35"/>
      <c r="F7" s="35"/>
      <c r="G7" s="37"/>
      <c r="H7" s="37"/>
      <c r="I7" s="37"/>
      <c r="J7" s="37"/>
      <c r="K7" s="37"/>
      <c r="L7" s="38"/>
      <c r="M7" s="38"/>
      <c r="N7" s="173"/>
      <c r="O7" s="203"/>
      <c r="P7" s="39"/>
      <c r="Q7" s="39"/>
      <c r="R7" s="39"/>
      <c r="S7" s="39"/>
      <c r="T7" s="39"/>
      <c r="U7" s="42"/>
      <c r="V7" s="43"/>
      <c r="W7" s="50"/>
      <c r="X7" s="53"/>
      <c r="Y7" s="44">
        <f>SUM(Y2:Y6)</f>
        <v>-724.30000000000007</v>
      </c>
      <c r="Z7" s="45">
        <f>SUM(Z2:Z6)</f>
        <v>-59.89</v>
      </c>
      <c r="AA7" s="69"/>
    </row>
    <row r="8" spans="1:27" ht="15" x14ac:dyDescent="0.25">
      <c r="A8" s="79">
        <v>2</v>
      </c>
      <c r="B8" s="75" t="s">
        <v>93</v>
      </c>
      <c r="C8" s="71">
        <v>1</v>
      </c>
      <c r="D8" s="71">
        <v>1440</v>
      </c>
      <c r="E8" s="72" t="b">
        <v>0</v>
      </c>
      <c r="F8" s="72" t="b">
        <v>0</v>
      </c>
      <c r="G8" s="15">
        <v>3</v>
      </c>
      <c r="H8" s="15">
        <v>6</v>
      </c>
      <c r="I8" s="17">
        <v>5</v>
      </c>
      <c r="J8" s="17">
        <v>12</v>
      </c>
      <c r="K8" s="17">
        <v>2</v>
      </c>
      <c r="L8" s="70">
        <v>42905.302083333336</v>
      </c>
      <c r="M8" s="70">
        <v>42905.541666666664</v>
      </c>
      <c r="N8" s="172"/>
      <c r="O8" s="202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63">
        <v>10.4</v>
      </c>
      <c r="V8" s="63">
        <v>-190</v>
      </c>
      <c r="W8" s="14">
        <v>6</v>
      </c>
      <c r="X8" s="52">
        <f t="shared" ref="X8:X18" si="0">W8/$X$1</f>
        <v>0.06</v>
      </c>
      <c r="Y8" s="40">
        <v>-119.1</v>
      </c>
      <c r="Z8" s="41">
        <v>-10.58</v>
      </c>
      <c r="AA8" s="69"/>
    </row>
    <row r="9" spans="1:27" ht="15" x14ac:dyDescent="0.25">
      <c r="A9" s="79">
        <v>2</v>
      </c>
      <c r="B9" s="75" t="s">
        <v>93</v>
      </c>
      <c r="C9" s="71">
        <v>1</v>
      </c>
      <c r="D9" s="71">
        <v>1440</v>
      </c>
      <c r="E9" s="72" t="b">
        <v>0</v>
      </c>
      <c r="F9" s="72" t="b">
        <v>0</v>
      </c>
      <c r="G9" s="15">
        <v>3</v>
      </c>
      <c r="H9" s="15">
        <v>6</v>
      </c>
      <c r="I9" s="17">
        <v>5</v>
      </c>
      <c r="J9" s="17">
        <v>12</v>
      </c>
      <c r="K9" s="17">
        <v>2</v>
      </c>
      <c r="L9" s="70">
        <v>42906.302083333336</v>
      </c>
      <c r="M9" s="70">
        <v>42906.541666666664</v>
      </c>
      <c r="N9" s="172"/>
      <c r="O9" s="202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63">
        <v>48.2</v>
      </c>
      <c r="V9" s="63">
        <v>-382.9</v>
      </c>
      <c r="W9" s="14">
        <v>8</v>
      </c>
      <c r="X9" s="52">
        <f t="shared" si="0"/>
        <v>0.08</v>
      </c>
      <c r="Y9" s="40">
        <v>-263.10000000000002</v>
      </c>
      <c r="Z9" s="41">
        <v>-21.93</v>
      </c>
      <c r="AA9" s="69"/>
    </row>
    <row r="10" spans="1:27" ht="15" x14ac:dyDescent="0.25">
      <c r="A10" s="79">
        <v>2</v>
      </c>
      <c r="B10" s="75" t="s">
        <v>93</v>
      </c>
      <c r="C10" s="71">
        <v>1</v>
      </c>
      <c r="D10" s="71">
        <v>1440</v>
      </c>
      <c r="E10" s="72" t="b">
        <v>0</v>
      </c>
      <c r="F10" s="72" t="b">
        <v>0</v>
      </c>
      <c r="G10" s="15">
        <v>3</v>
      </c>
      <c r="H10" s="15">
        <v>6</v>
      </c>
      <c r="I10" s="17">
        <v>5</v>
      </c>
      <c r="J10" s="17">
        <v>12</v>
      </c>
      <c r="K10" s="17">
        <v>2</v>
      </c>
      <c r="L10" s="70">
        <v>42907.302083333336</v>
      </c>
      <c r="M10" s="70">
        <v>42907.541666666664</v>
      </c>
      <c r="N10" s="172"/>
      <c r="O10" s="202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63">
        <v>118.8</v>
      </c>
      <c r="V10" s="63">
        <v>-499.8</v>
      </c>
      <c r="W10" s="14">
        <v>8</v>
      </c>
      <c r="X10" s="52">
        <f t="shared" si="0"/>
        <v>0.08</v>
      </c>
      <c r="Y10" s="40">
        <v>-475.8</v>
      </c>
      <c r="Z10" s="41">
        <v>-40.799999999999997</v>
      </c>
      <c r="AA10" s="69"/>
    </row>
    <row r="11" spans="1:27" ht="15" x14ac:dyDescent="0.25">
      <c r="A11" s="79">
        <v>2</v>
      </c>
      <c r="B11" s="75" t="s">
        <v>93</v>
      </c>
      <c r="C11" s="71">
        <v>1</v>
      </c>
      <c r="D11" s="71">
        <v>1440</v>
      </c>
      <c r="E11" s="72" t="b">
        <v>0</v>
      </c>
      <c r="F11" s="72" t="b">
        <v>0</v>
      </c>
      <c r="G11" s="15">
        <v>3</v>
      </c>
      <c r="H11" s="15">
        <v>6</v>
      </c>
      <c r="I11" s="17">
        <v>5</v>
      </c>
      <c r="J11" s="17">
        <v>12</v>
      </c>
      <c r="K11" s="17">
        <v>2</v>
      </c>
      <c r="L11" s="70">
        <v>42908.302083333336</v>
      </c>
      <c r="M11" s="70">
        <v>42908.541666666664</v>
      </c>
      <c r="N11" s="172"/>
      <c r="O11" s="202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63">
        <v>17.100000000000001</v>
      </c>
      <c r="V11" s="63">
        <v>-280.2</v>
      </c>
      <c r="W11" s="14">
        <v>12</v>
      </c>
      <c r="X11" s="52">
        <f t="shared" si="0"/>
        <v>0.12</v>
      </c>
      <c r="Y11" s="40">
        <v>-177.4</v>
      </c>
      <c r="Z11" s="41">
        <v>-15.99</v>
      </c>
      <c r="AA11" s="69"/>
    </row>
    <row r="12" spans="1:27" ht="15.75" thickBot="1" x14ac:dyDescent="0.3">
      <c r="A12" s="124">
        <v>2</v>
      </c>
      <c r="B12" s="125" t="s">
        <v>93</v>
      </c>
      <c r="C12" s="126">
        <v>1</v>
      </c>
      <c r="D12" s="126">
        <v>1440</v>
      </c>
      <c r="E12" s="127" t="b">
        <v>0</v>
      </c>
      <c r="F12" s="127" t="b">
        <v>0</v>
      </c>
      <c r="G12" s="32">
        <v>3</v>
      </c>
      <c r="H12" s="32">
        <v>6</v>
      </c>
      <c r="I12" s="128">
        <v>5</v>
      </c>
      <c r="J12" s="128">
        <v>12</v>
      </c>
      <c r="K12" s="128">
        <v>2</v>
      </c>
      <c r="L12" s="303">
        <v>42909.302083333336</v>
      </c>
      <c r="M12" s="303">
        <v>42909.541666666664</v>
      </c>
      <c r="N12" s="185"/>
      <c r="O12" s="207">
        <v>0</v>
      </c>
      <c r="P12" s="129">
        <v>0</v>
      </c>
      <c r="Q12" s="129">
        <v>0</v>
      </c>
      <c r="R12" s="129">
        <v>0</v>
      </c>
      <c r="S12" s="129">
        <v>0</v>
      </c>
      <c r="T12" s="129">
        <v>0</v>
      </c>
      <c r="U12" s="33">
        <v>87.3</v>
      </c>
      <c r="V12" s="33">
        <v>-34</v>
      </c>
      <c r="W12" s="30">
        <v>9</v>
      </c>
      <c r="X12" s="130">
        <f t="shared" si="0"/>
        <v>0.09</v>
      </c>
      <c r="Y12" s="48">
        <v>-1.6</v>
      </c>
      <c r="Z12" s="131">
        <v>-0.08</v>
      </c>
      <c r="AA12" s="69"/>
    </row>
    <row r="13" spans="1:27" ht="15.75" thickBot="1" x14ac:dyDescent="0.3">
      <c r="A13" s="34"/>
      <c r="B13" s="35"/>
      <c r="C13" s="36"/>
      <c r="D13" s="36"/>
      <c r="E13" s="35"/>
      <c r="F13" s="35"/>
      <c r="G13" s="37"/>
      <c r="H13" s="37"/>
      <c r="I13" s="37"/>
      <c r="J13" s="37"/>
      <c r="K13" s="37"/>
      <c r="L13" s="38"/>
      <c r="M13" s="38"/>
      <c r="N13" s="173"/>
      <c r="O13" s="203"/>
      <c r="P13" s="39"/>
      <c r="Q13" s="39"/>
      <c r="R13" s="39"/>
      <c r="S13" s="39"/>
      <c r="T13" s="39"/>
      <c r="U13" s="42"/>
      <c r="V13" s="43"/>
      <c r="W13" s="50"/>
      <c r="X13" s="53"/>
      <c r="Y13" s="44">
        <f>SUM(Y8:Y12)</f>
        <v>-1037</v>
      </c>
      <c r="Z13" s="45">
        <f>SUM(Z8:Z12)</f>
        <v>-89.38</v>
      </c>
      <c r="AA13" s="69"/>
    </row>
    <row r="14" spans="1:27" ht="15" x14ac:dyDescent="0.25">
      <c r="A14" s="132">
        <v>2</v>
      </c>
      <c r="B14" s="133" t="s">
        <v>93</v>
      </c>
      <c r="C14" s="134">
        <v>1</v>
      </c>
      <c r="D14" s="134">
        <v>1440</v>
      </c>
      <c r="E14" s="135" t="b">
        <v>0</v>
      </c>
      <c r="F14" s="135" t="b">
        <v>0</v>
      </c>
      <c r="G14" s="62">
        <v>3</v>
      </c>
      <c r="H14" s="62">
        <v>6</v>
      </c>
      <c r="I14" s="136">
        <v>5</v>
      </c>
      <c r="J14" s="136">
        <v>12</v>
      </c>
      <c r="K14" s="136">
        <v>2</v>
      </c>
      <c r="L14" s="304">
        <v>42912.302083333336</v>
      </c>
      <c r="M14" s="304">
        <v>42912.541666608799</v>
      </c>
      <c r="N14" s="214" t="s">
        <v>134</v>
      </c>
      <c r="O14" s="208">
        <v>0</v>
      </c>
      <c r="P14" s="137">
        <v>0</v>
      </c>
      <c r="Q14" s="137">
        <v>0</v>
      </c>
      <c r="R14" s="137">
        <v>0</v>
      </c>
      <c r="S14" s="137">
        <v>0</v>
      </c>
      <c r="T14" s="137">
        <v>0</v>
      </c>
      <c r="U14" s="138">
        <v>21.4</v>
      </c>
      <c r="V14" s="138">
        <v>-24.8</v>
      </c>
      <c r="W14" s="51">
        <v>1</v>
      </c>
      <c r="X14" s="54">
        <f t="shared" si="0"/>
        <v>0.01</v>
      </c>
      <c r="Y14" s="46">
        <v>-19.899999999999999</v>
      </c>
      <c r="Z14" s="47">
        <v>-1.99</v>
      </c>
      <c r="AA14" s="69"/>
    </row>
    <row r="15" spans="1:27" ht="15" x14ac:dyDescent="0.25">
      <c r="A15" s="79">
        <v>2</v>
      </c>
      <c r="B15" s="75" t="s">
        <v>93</v>
      </c>
      <c r="C15" s="71">
        <v>1</v>
      </c>
      <c r="D15" s="71">
        <v>1440</v>
      </c>
      <c r="E15" s="72" t="b">
        <v>0</v>
      </c>
      <c r="F15" s="72" t="b">
        <v>0</v>
      </c>
      <c r="G15" s="15">
        <v>3</v>
      </c>
      <c r="H15" s="15">
        <v>6</v>
      </c>
      <c r="I15" s="17">
        <v>5</v>
      </c>
      <c r="J15" s="17">
        <v>12</v>
      </c>
      <c r="K15" s="17">
        <v>2</v>
      </c>
      <c r="L15" s="70">
        <v>42913.302083333336</v>
      </c>
      <c r="M15" s="70">
        <v>42913.541666608799</v>
      </c>
      <c r="N15" s="215" t="s">
        <v>134</v>
      </c>
      <c r="O15" s="202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63">
        <v>498.6</v>
      </c>
      <c r="V15" s="63">
        <v>-190.9</v>
      </c>
      <c r="W15" s="14">
        <v>9</v>
      </c>
      <c r="X15" s="52">
        <f t="shared" si="0"/>
        <v>0.09</v>
      </c>
      <c r="Y15" s="40">
        <v>496.8</v>
      </c>
      <c r="Z15" s="41">
        <v>41.33</v>
      </c>
      <c r="AA15" s="69"/>
    </row>
    <row r="16" spans="1:27" ht="15" x14ac:dyDescent="0.25">
      <c r="A16" s="79">
        <v>2</v>
      </c>
      <c r="B16" s="75" t="s">
        <v>93</v>
      </c>
      <c r="C16" s="71">
        <v>1</v>
      </c>
      <c r="D16" s="71">
        <v>1440</v>
      </c>
      <c r="E16" s="72" t="b">
        <v>0</v>
      </c>
      <c r="F16" s="72" t="b">
        <v>0</v>
      </c>
      <c r="G16" s="15">
        <v>3</v>
      </c>
      <c r="H16" s="15">
        <v>6</v>
      </c>
      <c r="I16" s="17">
        <v>5</v>
      </c>
      <c r="J16" s="17">
        <v>12</v>
      </c>
      <c r="K16" s="17">
        <v>2</v>
      </c>
      <c r="L16" s="70">
        <v>42914.302083333336</v>
      </c>
      <c r="M16" s="70">
        <v>42914.541666608799</v>
      </c>
      <c r="N16" s="215" t="s">
        <v>134</v>
      </c>
      <c r="O16" s="202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63">
        <v>405.6</v>
      </c>
      <c r="V16" s="63">
        <v>-333.5</v>
      </c>
      <c r="W16" s="14">
        <v>15</v>
      </c>
      <c r="X16" s="52">
        <f t="shared" si="0"/>
        <v>0.15</v>
      </c>
      <c r="Y16" s="40">
        <v>146.6</v>
      </c>
      <c r="Z16" s="41">
        <v>12.58</v>
      </c>
      <c r="AA16" s="69"/>
    </row>
    <row r="17" spans="1:27" ht="15" x14ac:dyDescent="0.25">
      <c r="A17" s="79">
        <v>2</v>
      </c>
      <c r="B17" s="75" t="s">
        <v>93</v>
      </c>
      <c r="C17" s="71">
        <v>1</v>
      </c>
      <c r="D17" s="71">
        <v>1440</v>
      </c>
      <c r="E17" s="72" t="b">
        <v>0</v>
      </c>
      <c r="F17" s="72" t="b">
        <v>0</v>
      </c>
      <c r="G17" s="15">
        <v>3</v>
      </c>
      <c r="H17" s="15">
        <v>6</v>
      </c>
      <c r="I17" s="17">
        <v>5</v>
      </c>
      <c r="J17" s="17">
        <v>12</v>
      </c>
      <c r="K17" s="17">
        <v>2</v>
      </c>
      <c r="L17" s="70">
        <v>42915.302083333336</v>
      </c>
      <c r="M17" s="70">
        <v>42915.541666608799</v>
      </c>
      <c r="N17" s="215" t="s">
        <v>134</v>
      </c>
      <c r="O17" s="202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63">
        <v>70.2</v>
      </c>
      <c r="V17" s="63">
        <v>-259.8</v>
      </c>
      <c r="W17" s="14">
        <v>12</v>
      </c>
      <c r="X17" s="52">
        <f t="shared" si="0"/>
        <v>0.12</v>
      </c>
      <c r="Y17" s="40">
        <v>-241.1</v>
      </c>
      <c r="Z17" s="41">
        <v>-17.84</v>
      </c>
      <c r="AA17" s="69"/>
    </row>
    <row r="18" spans="1:27" ht="15.75" thickBot="1" x14ac:dyDescent="0.3">
      <c r="A18" s="79">
        <v>2</v>
      </c>
      <c r="B18" s="75" t="s">
        <v>93</v>
      </c>
      <c r="C18" s="71">
        <v>1</v>
      </c>
      <c r="D18" s="71">
        <v>1440</v>
      </c>
      <c r="E18" s="72" t="b">
        <v>0</v>
      </c>
      <c r="F18" s="72" t="b">
        <v>0</v>
      </c>
      <c r="G18" s="15">
        <v>3</v>
      </c>
      <c r="H18" s="15">
        <v>6</v>
      </c>
      <c r="I18" s="17">
        <v>5</v>
      </c>
      <c r="J18" s="17">
        <v>12</v>
      </c>
      <c r="K18" s="17">
        <v>2</v>
      </c>
      <c r="L18" s="70">
        <v>42916.302083333336</v>
      </c>
      <c r="M18" s="70">
        <v>42916.541666608799</v>
      </c>
      <c r="N18" s="215" t="s">
        <v>134</v>
      </c>
      <c r="O18" s="202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63">
        <v>315.2</v>
      </c>
      <c r="V18" s="63">
        <v>-56.4</v>
      </c>
      <c r="W18" s="14">
        <v>12</v>
      </c>
      <c r="X18" s="52">
        <f t="shared" si="0"/>
        <v>0.12</v>
      </c>
      <c r="Y18" s="40">
        <v>109.1</v>
      </c>
      <c r="Z18" s="41">
        <v>9.1300000000000008</v>
      </c>
      <c r="AA18" s="69"/>
    </row>
    <row r="19" spans="1:27" ht="15" x14ac:dyDescent="0.25">
      <c r="A19" s="132">
        <v>2</v>
      </c>
      <c r="B19" s="133" t="s">
        <v>93</v>
      </c>
      <c r="C19" s="134">
        <v>1</v>
      </c>
      <c r="D19" s="134">
        <v>1440</v>
      </c>
      <c r="E19" s="135" t="b">
        <v>0</v>
      </c>
      <c r="F19" s="135" t="b">
        <v>0</v>
      </c>
      <c r="G19" s="62">
        <v>3</v>
      </c>
      <c r="H19" s="62">
        <v>6</v>
      </c>
      <c r="I19" s="136">
        <v>5</v>
      </c>
      <c r="J19" s="136">
        <v>12</v>
      </c>
      <c r="K19" s="136">
        <v>2</v>
      </c>
      <c r="L19" s="304">
        <v>42919.302083333336</v>
      </c>
      <c r="M19" s="304">
        <v>42919.541666666664</v>
      </c>
      <c r="N19" s="214" t="s">
        <v>134</v>
      </c>
      <c r="O19" s="208">
        <v>0</v>
      </c>
      <c r="P19" s="137">
        <v>0</v>
      </c>
      <c r="Q19" s="137">
        <v>0</v>
      </c>
      <c r="R19" s="137">
        <v>0</v>
      </c>
      <c r="S19" s="137">
        <v>0</v>
      </c>
      <c r="T19" s="137">
        <v>0</v>
      </c>
      <c r="U19" s="138">
        <v>91.3</v>
      </c>
      <c r="V19" s="138">
        <v>-82</v>
      </c>
      <c r="W19" s="51">
        <v>9</v>
      </c>
      <c r="X19" s="54">
        <f>W19/$X$1</f>
        <v>0.09</v>
      </c>
      <c r="Y19" s="46">
        <v>-48.4</v>
      </c>
      <c r="Z19" s="47">
        <v>-4.03</v>
      </c>
      <c r="AA19" s="69"/>
    </row>
    <row r="20" spans="1:27" ht="15" x14ac:dyDescent="0.25">
      <c r="A20" s="79">
        <v>2</v>
      </c>
      <c r="B20" s="75" t="s">
        <v>93</v>
      </c>
      <c r="C20" s="71">
        <v>1</v>
      </c>
      <c r="D20" s="71">
        <v>1440</v>
      </c>
      <c r="E20" s="72" t="b">
        <v>0</v>
      </c>
      <c r="F20" s="72" t="b">
        <v>0</v>
      </c>
      <c r="G20" s="15">
        <v>3</v>
      </c>
      <c r="H20" s="15">
        <v>6</v>
      </c>
      <c r="I20" s="17">
        <v>5</v>
      </c>
      <c r="J20" s="17">
        <v>12</v>
      </c>
      <c r="K20" s="17">
        <v>2</v>
      </c>
      <c r="L20" s="70">
        <v>42920.302083333336</v>
      </c>
      <c r="M20" s="70">
        <v>42920.541666666664</v>
      </c>
      <c r="N20" s="215" t="s">
        <v>134</v>
      </c>
      <c r="O20" s="202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63">
        <v>48.8</v>
      </c>
      <c r="V20" s="63">
        <v>-210.6</v>
      </c>
      <c r="W20" s="14">
        <v>9</v>
      </c>
      <c r="X20" s="52">
        <f>W20/$X$1</f>
        <v>0.09</v>
      </c>
      <c r="Y20" s="40">
        <v>-143.19999999999999</v>
      </c>
      <c r="Z20" s="41">
        <v>-13.33</v>
      </c>
      <c r="AA20" s="69"/>
    </row>
    <row r="21" spans="1:27" ht="15" x14ac:dyDescent="0.25">
      <c r="A21" s="79">
        <v>2</v>
      </c>
      <c r="B21" s="75" t="s">
        <v>93</v>
      </c>
      <c r="C21" s="71">
        <v>1</v>
      </c>
      <c r="D21" s="71">
        <v>1440</v>
      </c>
      <c r="E21" s="72" t="b">
        <v>0</v>
      </c>
      <c r="F21" s="72" t="b">
        <v>0</v>
      </c>
      <c r="G21" s="15">
        <v>3</v>
      </c>
      <c r="H21" s="15">
        <v>6</v>
      </c>
      <c r="I21" s="17">
        <v>5</v>
      </c>
      <c r="J21" s="17">
        <v>12</v>
      </c>
      <c r="K21" s="17">
        <v>2</v>
      </c>
      <c r="L21" s="70">
        <v>42921.302083333336</v>
      </c>
      <c r="M21" s="70">
        <v>42921.541666666664</v>
      </c>
      <c r="N21" s="215" t="s">
        <v>134</v>
      </c>
      <c r="O21" s="202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63">
        <v>0</v>
      </c>
      <c r="V21" s="63">
        <v>-242.7</v>
      </c>
      <c r="W21" s="14">
        <v>8</v>
      </c>
      <c r="X21" s="52">
        <f>W21/$X$1</f>
        <v>0.08</v>
      </c>
      <c r="Y21" s="40">
        <v>-160.9</v>
      </c>
      <c r="Z21" s="41">
        <v>-15.56</v>
      </c>
      <c r="AA21" s="69"/>
    </row>
    <row r="22" spans="1:27" ht="15" x14ac:dyDescent="0.25">
      <c r="A22" s="79">
        <v>2</v>
      </c>
      <c r="B22" s="75" t="s">
        <v>93</v>
      </c>
      <c r="C22" s="71">
        <v>1</v>
      </c>
      <c r="D22" s="71">
        <v>1440</v>
      </c>
      <c r="E22" s="72" t="b">
        <v>0</v>
      </c>
      <c r="F22" s="72" t="b">
        <v>0</v>
      </c>
      <c r="G22" s="15">
        <v>3</v>
      </c>
      <c r="H22" s="15">
        <v>6</v>
      </c>
      <c r="I22" s="17">
        <v>5</v>
      </c>
      <c r="J22" s="17">
        <v>12</v>
      </c>
      <c r="K22" s="17">
        <v>2</v>
      </c>
      <c r="L22" s="70">
        <v>42922.302083333336</v>
      </c>
      <c r="M22" s="70">
        <v>42922.541666608799</v>
      </c>
      <c r="N22" s="215"/>
      <c r="O22" s="202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63">
        <v>70</v>
      </c>
      <c r="V22" s="63">
        <v>-75</v>
      </c>
      <c r="W22" s="14">
        <v>6</v>
      </c>
      <c r="X22" s="52">
        <f>W22/$X$1</f>
        <v>0.06</v>
      </c>
      <c r="Y22" s="40">
        <v>-2.1</v>
      </c>
      <c r="Z22" s="41">
        <v>-1.19</v>
      </c>
      <c r="AA22" s="69"/>
    </row>
    <row r="23" spans="1:27" ht="15" x14ac:dyDescent="0.25">
      <c r="A23" s="79">
        <v>2</v>
      </c>
      <c r="B23" s="75" t="s">
        <v>93</v>
      </c>
      <c r="C23" s="71">
        <v>1</v>
      </c>
      <c r="D23" s="71">
        <v>1440</v>
      </c>
      <c r="E23" s="72" t="b">
        <v>0</v>
      </c>
      <c r="F23" s="72" t="b">
        <v>0</v>
      </c>
      <c r="G23" s="15">
        <v>3</v>
      </c>
      <c r="H23" s="15">
        <v>6</v>
      </c>
      <c r="I23" s="17">
        <v>5</v>
      </c>
      <c r="J23" s="17">
        <v>12</v>
      </c>
      <c r="K23" s="17">
        <v>2</v>
      </c>
      <c r="L23" s="70">
        <v>42923.302083333336</v>
      </c>
      <c r="M23" s="70">
        <v>42923.541666608799</v>
      </c>
      <c r="N23" s="215"/>
      <c r="O23" s="202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235"/>
      <c r="V23" s="235"/>
      <c r="W23" s="236">
        <v>0</v>
      </c>
      <c r="X23" s="237">
        <f>W23/$X$1</f>
        <v>0</v>
      </c>
      <c r="Y23" s="238">
        <v>0</v>
      </c>
      <c r="Z23" s="239">
        <v>0</v>
      </c>
      <c r="AA23" s="69"/>
    </row>
    <row r="24" spans="1:27" ht="15.75" thickBot="1" x14ac:dyDescent="0.3">
      <c r="A24" s="34"/>
      <c r="B24" s="35"/>
      <c r="C24" s="36"/>
      <c r="D24" s="36"/>
      <c r="E24" s="35"/>
      <c r="F24" s="35"/>
      <c r="G24" s="37"/>
      <c r="H24" s="37"/>
      <c r="I24" s="37"/>
      <c r="J24" s="37"/>
      <c r="K24" s="37"/>
      <c r="L24" s="38"/>
      <c r="M24" s="38"/>
      <c r="N24" s="173"/>
      <c r="O24" s="203"/>
      <c r="P24" s="39"/>
      <c r="Q24" s="39"/>
      <c r="R24" s="39"/>
      <c r="S24" s="39"/>
      <c r="T24" s="39"/>
      <c r="U24" s="42"/>
      <c r="V24" s="43"/>
      <c r="W24" s="50"/>
      <c r="X24" s="53"/>
      <c r="Y24" s="44">
        <f>SUM(Y14:Y23)</f>
        <v>136.90000000000003</v>
      </c>
      <c r="Z24" s="45">
        <f>SUM(Z14:Z23)</f>
        <v>9.1000000000000014</v>
      </c>
      <c r="AA24" s="69"/>
    </row>
    <row r="25" spans="1:27" ht="15" x14ac:dyDescent="0.25">
      <c r="A25" s="79">
        <v>3</v>
      </c>
      <c r="B25" s="75" t="s">
        <v>94</v>
      </c>
      <c r="C25" s="71">
        <v>1</v>
      </c>
      <c r="D25" s="71">
        <v>1440</v>
      </c>
      <c r="E25" s="72" t="b">
        <v>0</v>
      </c>
      <c r="F25" s="72" t="b">
        <v>0</v>
      </c>
      <c r="G25" s="15">
        <v>3</v>
      </c>
      <c r="H25" s="15">
        <v>6</v>
      </c>
      <c r="I25" s="73">
        <v>6</v>
      </c>
      <c r="J25" s="73">
        <v>9</v>
      </c>
      <c r="K25" s="17">
        <v>2</v>
      </c>
      <c r="L25" s="70">
        <v>42905.302083333336</v>
      </c>
      <c r="M25" s="70">
        <v>42905.541666666664</v>
      </c>
      <c r="N25" s="172"/>
      <c r="O25" s="202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63">
        <v>0</v>
      </c>
      <c r="V25" s="63">
        <v>-109.7</v>
      </c>
      <c r="W25" s="14">
        <v>4</v>
      </c>
      <c r="X25" s="52">
        <f>W25/$X$1</f>
        <v>0.04</v>
      </c>
      <c r="Y25" s="40">
        <v>-73.900000000000006</v>
      </c>
      <c r="Z25" s="41">
        <v>-7.31</v>
      </c>
      <c r="AA25" s="69"/>
    </row>
    <row r="26" spans="1:27" ht="15" x14ac:dyDescent="0.25">
      <c r="A26" s="79">
        <v>3</v>
      </c>
      <c r="B26" s="75" t="s">
        <v>94</v>
      </c>
      <c r="C26" s="71">
        <v>1</v>
      </c>
      <c r="D26" s="71">
        <v>1440</v>
      </c>
      <c r="E26" s="72" t="b">
        <v>0</v>
      </c>
      <c r="F26" s="72" t="b">
        <v>0</v>
      </c>
      <c r="G26" s="15">
        <v>3</v>
      </c>
      <c r="H26" s="15">
        <v>6</v>
      </c>
      <c r="I26" s="73">
        <v>6</v>
      </c>
      <c r="J26" s="73">
        <v>9</v>
      </c>
      <c r="K26" s="17">
        <v>2</v>
      </c>
      <c r="L26" s="70">
        <v>42906.302083333336</v>
      </c>
      <c r="M26" s="70">
        <v>42906.541666666664</v>
      </c>
      <c r="N26" s="172"/>
      <c r="O26" s="202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63">
        <v>65.400000000000006</v>
      </c>
      <c r="V26" s="63">
        <v>-172.9</v>
      </c>
      <c r="W26" s="14">
        <v>4</v>
      </c>
      <c r="X26" s="52">
        <f>W26/$X$1</f>
        <v>0.04</v>
      </c>
      <c r="Y26" s="40">
        <v>-120.9</v>
      </c>
      <c r="Z26" s="41">
        <v>-9.9499999999999993</v>
      </c>
      <c r="AA26" s="69"/>
    </row>
    <row r="27" spans="1:27" ht="15" x14ac:dyDescent="0.25">
      <c r="A27" s="79">
        <v>3</v>
      </c>
      <c r="B27" s="75" t="s">
        <v>94</v>
      </c>
      <c r="C27" s="71">
        <v>1</v>
      </c>
      <c r="D27" s="71">
        <v>1440</v>
      </c>
      <c r="E27" s="72" t="b">
        <v>0</v>
      </c>
      <c r="F27" s="72" t="b">
        <v>0</v>
      </c>
      <c r="G27" s="15">
        <v>3</v>
      </c>
      <c r="H27" s="15">
        <v>6</v>
      </c>
      <c r="I27" s="73">
        <v>6</v>
      </c>
      <c r="J27" s="73">
        <v>9</v>
      </c>
      <c r="K27" s="17">
        <v>2</v>
      </c>
      <c r="L27" s="70">
        <v>42907.302083333336</v>
      </c>
      <c r="M27" s="70">
        <v>42907.541666666664</v>
      </c>
      <c r="N27" s="172"/>
      <c r="O27" s="202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63">
        <v>99.9</v>
      </c>
      <c r="V27" s="63">
        <v>-399.8</v>
      </c>
      <c r="W27" s="14">
        <v>6</v>
      </c>
      <c r="X27" s="52">
        <f>W27/$X$1</f>
        <v>0.06</v>
      </c>
      <c r="Y27" s="40">
        <v>-371.1</v>
      </c>
      <c r="Z27" s="41">
        <v>-30.85</v>
      </c>
      <c r="AA27" s="69"/>
    </row>
    <row r="28" spans="1:27" ht="15" x14ac:dyDescent="0.25">
      <c r="A28" s="79">
        <v>3</v>
      </c>
      <c r="B28" s="75" t="s">
        <v>94</v>
      </c>
      <c r="C28" s="71">
        <v>1</v>
      </c>
      <c r="D28" s="71">
        <v>1440</v>
      </c>
      <c r="E28" s="72" t="b">
        <v>0</v>
      </c>
      <c r="F28" s="72" t="b">
        <v>0</v>
      </c>
      <c r="G28" s="15">
        <v>3</v>
      </c>
      <c r="H28" s="15">
        <v>6</v>
      </c>
      <c r="I28" s="73">
        <v>6</v>
      </c>
      <c r="J28" s="73">
        <v>9</v>
      </c>
      <c r="K28" s="17">
        <v>2</v>
      </c>
      <c r="L28" s="70">
        <v>42908.302083333336</v>
      </c>
      <c r="M28" s="70">
        <v>42908.541666666664</v>
      </c>
      <c r="N28" s="172"/>
      <c r="O28" s="202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63">
        <v>8.1</v>
      </c>
      <c r="V28" s="63">
        <v>-162.80000000000001</v>
      </c>
      <c r="W28" s="14">
        <v>6</v>
      </c>
      <c r="X28" s="52">
        <f>W28/$X$1</f>
        <v>0.06</v>
      </c>
      <c r="Y28" s="40">
        <v>-118.3</v>
      </c>
      <c r="Z28" s="41">
        <v>-10.19</v>
      </c>
      <c r="AA28" s="69"/>
    </row>
    <row r="29" spans="1:27" ht="15" x14ac:dyDescent="0.25">
      <c r="A29" s="79">
        <v>3</v>
      </c>
      <c r="B29" s="75" t="s">
        <v>94</v>
      </c>
      <c r="C29" s="71">
        <v>1</v>
      </c>
      <c r="D29" s="71">
        <v>1440</v>
      </c>
      <c r="E29" s="72" t="b">
        <v>0</v>
      </c>
      <c r="F29" s="72" t="b">
        <v>0</v>
      </c>
      <c r="G29" s="15">
        <v>3</v>
      </c>
      <c r="H29" s="15">
        <v>6</v>
      </c>
      <c r="I29" s="73">
        <v>6</v>
      </c>
      <c r="J29" s="73">
        <v>9</v>
      </c>
      <c r="K29" s="17">
        <v>2</v>
      </c>
      <c r="L29" s="70">
        <v>42909.302083333336</v>
      </c>
      <c r="M29" s="70">
        <v>42909.541666666664</v>
      </c>
      <c r="N29" s="172"/>
      <c r="O29" s="202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63">
        <v>71</v>
      </c>
      <c r="V29" s="63">
        <v>-17.5</v>
      </c>
      <c r="W29" s="14">
        <v>4</v>
      </c>
      <c r="X29" s="52">
        <f>W29/$X$1</f>
        <v>0.04</v>
      </c>
      <c r="Y29" s="40">
        <v>32.299999999999997</v>
      </c>
      <c r="Z29" s="41">
        <v>2.79</v>
      </c>
      <c r="AA29" s="69"/>
    </row>
    <row r="30" spans="1:27" ht="15.75" thickBot="1" x14ac:dyDescent="0.3">
      <c r="A30" s="34"/>
      <c r="B30" s="35"/>
      <c r="C30" s="36"/>
      <c r="D30" s="36"/>
      <c r="E30" s="35"/>
      <c r="F30" s="35"/>
      <c r="G30" s="37"/>
      <c r="H30" s="37"/>
      <c r="I30" s="37"/>
      <c r="J30" s="37"/>
      <c r="K30" s="37"/>
      <c r="L30" s="38"/>
      <c r="M30" s="38"/>
      <c r="N30" s="173"/>
      <c r="O30" s="203"/>
      <c r="P30" s="39"/>
      <c r="Q30" s="39"/>
      <c r="R30" s="39"/>
      <c r="S30" s="39"/>
      <c r="T30" s="39"/>
      <c r="U30" s="42"/>
      <c r="V30" s="43"/>
      <c r="W30" s="50"/>
      <c r="X30" s="53"/>
      <c r="Y30" s="44">
        <f>SUM(Y25:Y29)</f>
        <v>-651.90000000000009</v>
      </c>
      <c r="Z30" s="45">
        <f>SUM(Z25:Z29)</f>
        <v>-55.51</v>
      </c>
      <c r="AA30" s="69"/>
    </row>
    <row r="31" spans="1:27" ht="15" x14ac:dyDescent="0.25">
      <c r="A31" s="78">
        <v>4</v>
      </c>
      <c r="B31" s="74" t="s">
        <v>95</v>
      </c>
      <c r="C31" s="71">
        <v>1</v>
      </c>
      <c r="D31" s="71">
        <v>1440</v>
      </c>
      <c r="E31" s="72" t="b">
        <v>0</v>
      </c>
      <c r="F31" s="72" t="b">
        <v>0</v>
      </c>
      <c r="G31" s="15">
        <v>3</v>
      </c>
      <c r="H31" s="15">
        <v>6</v>
      </c>
      <c r="I31" s="15">
        <v>3</v>
      </c>
      <c r="J31" s="15">
        <v>5</v>
      </c>
      <c r="K31" s="17">
        <v>2</v>
      </c>
      <c r="L31" s="305">
        <v>42905.302083333336</v>
      </c>
      <c r="M31" s="305">
        <v>42905.625</v>
      </c>
      <c r="N31" s="174"/>
      <c r="O31" s="202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63">
        <v>29.7</v>
      </c>
      <c r="V31" s="63">
        <v>-52.4</v>
      </c>
      <c r="W31" s="14">
        <v>2</v>
      </c>
      <c r="X31" s="52">
        <f>W31/$X$1</f>
        <v>0.02</v>
      </c>
      <c r="Y31" s="40">
        <v>17.2</v>
      </c>
      <c r="Z31" s="41">
        <v>1.56</v>
      </c>
      <c r="AA31" s="69"/>
    </row>
    <row r="32" spans="1:27" ht="15" x14ac:dyDescent="0.25">
      <c r="A32" s="78">
        <v>4</v>
      </c>
      <c r="B32" s="74" t="s">
        <v>95</v>
      </c>
      <c r="C32" s="71">
        <v>1</v>
      </c>
      <c r="D32" s="71">
        <v>1440</v>
      </c>
      <c r="E32" s="72" t="b">
        <v>0</v>
      </c>
      <c r="F32" s="72" t="b">
        <v>0</v>
      </c>
      <c r="G32" s="15">
        <v>3</v>
      </c>
      <c r="H32" s="15">
        <v>6</v>
      </c>
      <c r="I32" s="15">
        <v>3</v>
      </c>
      <c r="J32" s="15">
        <v>5</v>
      </c>
      <c r="K32" s="17">
        <v>2</v>
      </c>
      <c r="L32" s="305">
        <v>42906.302083333336</v>
      </c>
      <c r="M32" s="305">
        <v>42906.625</v>
      </c>
      <c r="N32" s="174"/>
      <c r="O32" s="202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63">
        <v>3.3</v>
      </c>
      <c r="V32" s="63">
        <v>-115.2</v>
      </c>
      <c r="W32" s="14">
        <v>2</v>
      </c>
      <c r="X32" s="52">
        <f>W32/$X$1</f>
        <v>0.02</v>
      </c>
      <c r="Y32" s="40">
        <v>-48.2</v>
      </c>
      <c r="Z32" s="41">
        <v>-4.32</v>
      </c>
      <c r="AA32" s="69"/>
    </row>
    <row r="33" spans="1:27" ht="15" x14ac:dyDescent="0.25">
      <c r="A33" s="78">
        <v>4</v>
      </c>
      <c r="B33" s="74" t="s">
        <v>95</v>
      </c>
      <c r="C33" s="71">
        <v>1</v>
      </c>
      <c r="D33" s="71">
        <v>1440</v>
      </c>
      <c r="E33" s="72" t="b">
        <v>0</v>
      </c>
      <c r="F33" s="72" t="b">
        <v>0</v>
      </c>
      <c r="G33" s="15">
        <v>3</v>
      </c>
      <c r="H33" s="15">
        <v>6</v>
      </c>
      <c r="I33" s="15">
        <v>3</v>
      </c>
      <c r="J33" s="15">
        <v>5</v>
      </c>
      <c r="K33" s="17">
        <v>2</v>
      </c>
      <c r="L33" s="305">
        <v>42907.302083333336</v>
      </c>
      <c r="M33" s="305">
        <v>42907.625</v>
      </c>
      <c r="N33" s="174"/>
      <c r="O33" s="202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63">
        <v>50.9</v>
      </c>
      <c r="V33" s="63">
        <v>-518.1</v>
      </c>
      <c r="W33" s="14">
        <v>6</v>
      </c>
      <c r="X33" s="52">
        <f>W33/$X$1</f>
        <v>0.06</v>
      </c>
      <c r="Y33" s="40">
        <v>-335.5</v>
      </c>
      <c r="Z33" s="41">
        <v>-29.2</v>
      </c>
      <c r="AA33" s="69"/>
    </row>
    <row r="34" spans="1:27" ht="15" x14ac:dyDescent="0.25">
      <c r="A34" s="78">
        <v>4</v>
      </c>
      <c r="B34" s="74" t="s">
        <v>95</v>
      </c>
      <c r="C34" s="71">
        <v>1</v>
      </c>
      <c r="D34" s="71">
        <v>1440</v>
      </c>
      <c r="E34" s="72" t="b">
        <v>0</v>
      </c>
      <c r="F34" s="72" t="b">
        <v>0</v>
      </c>
      <c r="G34" s="15">
        <v>3</v>
      </c>
      <c r="H34" s="15">
        <v>6</v>
      </c>
      <c r="I34" s="15">
        <v>3</v>
      </c>
      <c r="J34" s="15">
        <v>5</v>
      </c>
      <c r="K34" s="17">
        <v>2</v>
      </c>
      <c r="L34" s="305">
        <v>42908.302083333336</v>
      </c>
      <c r="M34" s="305">
        <v>42908.625</v>
      </c>
      <c r="N34" s="174"/>
      <c r="O34" s="202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63">
        <v>2.2999999999999998</v>
      </c>
      <c r="V34" s="63">
        <v>-121.4</v>
      </c>
      <c r="W34" s="14">
        <v>2</v>
      </c>
      <c r="X34" s="52">
        <f>W34/$X$1</f>
        <v>0.02</v>
      </c>
      <c r="Y34" s="40">
        <v>-97.1</v>
      </c>
      <c r="Z34" s="41">
        <v>-7.1</v>
      </c>
      <c r="AA34" s="69"/>
    </row>
    <row r="35" spans="1:27" ht="15" x14ac:dyDescent="0.25">
      <c r="A35" s="78">
        <v>4</v>
      </c>
      <c r="B35" s="74" t="s">
        <v>95</v>
      </c>
      <c r="C35" s="71">
        <v>1</v>
      </c>
      <c r="D35" s="71">
        <v>1440</v>
      </c>
      <c r="E35" s="72" t="b">
        <v>0</v>
      </c>
      <c r="F35" s="72" t="b">
        <v>0</v>
      </c>
      <c r="G35" s="15">
        <v>3</v>
      </c>
      <c r="H35" s="15">
        <v>6</v>
      </c>
      <c r="I35" s="15">
        <v>3</v>
      </c>
      <c r="J35" s="15">
        <v>5</v>
      </c>
      <c r="K35" s="17">
        <v>2</v>
      </c>
      <c r="L35" s="305">
        <v>42909.302083333336</v>
      </c>
      <c r="M35" s="305">
        <v>42909.625</v>
      </c>
      <c r="N35" s="174"/>
      <c r="O35" s="202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63">
        <v>7.6</v>
      </c>
      <c r="V35" s="63">
        <v>-92.8</v>
      </c>
      <c r="W35" s="14">
        <v>2</v>
      </c>
      <c r="X35" s="52">
        <f>W35/$X$1</f>
        <v>0.02</v>
      </c>
      <c r="Y35" s="40">
        <v>-34.1</v>
      </c>
      <c r="Z35" s="41">
        <v>-2.58</v>
      </c>
      <c r="AA35" s="69"/>
    </row>
    <row r="36" spans="1:27" ht="15.75" thickBot="1" x14ac:dyDescent="0.3">
      <c r="A36" s="34"/>
      <c r="B36" s="35"/>
      <c r="C36" s="36"/>
      <c r="D36" s="36"/>
      <c r="E36" s="35"/>
      <c r="F36" s="35"/>
      <c r="G36" s="37"/>
      <c r="H36" s="37"/>
      <c r="I36" s="37"/>
      <c r="J36" s="37"/>
      <c r="K36" s="37"/>
      <c r="L36" s="38"/>
      <c r="M36" s="38"/>
      <c r="N36" s="173"/>
      <c r="O36" s="203"/>
      <c r="P36" s="39"/>
      <c r="Q36" s="39"/>
      <c r="R36" s="39"/>
      <c r="S36" s="39"/>
      <c r="T36" s="39"/>
      <c r="U36" s="42"/>
      <c r="V36" s="43"/>
      <c r="W36" s="50"/>
      <c r="X36" s="53"/>
      <c r="Y36" s="44">
        <f>SUM(Y31:Y35)</f>
        <v>-497.70000000000005</v>
      </c>
      <c r="Z36" s="45">
        <f>SUM(Z31:Z35)</f>
        <v>-41.64</v>
      </c>
      <c r="AA36" s="69"/>
    </row>
    <row r="37" spans="1:27" ht="15" x14ac:dyDescent="0.25">
      <c r="A37" s="78">
        <v>5</v>
      </c>
      <c r="B37" s="74" t="s">
        <v>96</v>
      </c>
      <c r="C37" s="71">
        <v>1</v>
      </c>
      <c r="D37" s="71">
        <v>1440</v>
      </c>
      <c r="E37" s="72" t="b">
        <v>0</v>
      </c>
      <c r="F37" s="72" t="b">
        <v>0</v>
      </c>
      <c r="G37" s="15">
        <v>3</v>
      </c>
      <c r="H37" s="15">
        <v>6</v>
      </c>
      <c r="I37" s="17">
        <v>5</v>
      </c>
      <c r="J37" s="17">
        <v>12</v>
      </c>
      <c r="K37" s="17">
        <v>2</v>
      </c>
      <c r="L37" s="305">
        <v>42905.302083333336</v>
      </c>
      <c r="M37" s="305">
        <v>42905.625</v>
      </c>
      <c r="N37" s="174"/>
      <c r="O37" s="202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63">
        <v>8.6</v>
      </c>
      <c r="V37" s="63">
        <v>-191.8</v>
      </c>
      <c r="W37" s="14">
        <v>6</v>
      </c>
      <c r="X37" s="52">
        <f>W37/$X$1</f>
        <v>0.06</v>
      </c>
      <c r="Y37" s="40">
        <v>-65.099999999999994</v>
      </c>
      <c r="Z37" s="41">
        <v>-6.1</v>
      </c>
      <c r="AA37" s="69"/>
    </row>
    <row r="38" spans="1:27" ht="15" x14ac:dyDescent="0.25">
      <c r="A38" s="78">
        <v>5</v>
      </c>
      <c r="B38" s="74" t="s">
        <v>96</v>
      </c>
      <c r="C38" s="71">
        <v>1</v>
      </c>
      <c r="D38" s="71">
        <v>1440</v>
      </c>
      <c r="E38" s="72" t="b">
        <v>0</v>
      </c>
      <c r="F38" s="72" t="b">
        <v>0</v>
      </c>
      <c r="G38" s="15">
        <v>3</v>
      </c>
      <c r="H38" s="15">
        <v>6</v>
      </c>
      <c r="I38" s="17">
        <v>5</v>
      </c>
      <c r="J38" s="17">
        <v>12</v>
      </c>
      <c r="K38" s="17">
        <v>2</v>
      </c>
      <c r="L38" s="305">
        <v>42906.302083333336</v>
      </c>
      <c r="M38" s="305">
        <v>42906.625</v>
      </c>
      <c r="N38" s="174"/>
      <c r="O38" s="202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63">
        <v>47.3</v>
      </c>
      <c r="V38" s="63">
        <v>-384.7</v>
      </c>
      <c r="W38" s="14">
        <v>8</v>
      </c>
      <c r="X38" s="52">
        <f>W38/$X$1</f>
        <v>0.08</v>
      </c>
      <c r="Y38" s="40">
        <v>-116.5</v>
      </c>
      <c r="Z38" s="41">
        <v>-9.58</v>
      </c>
      <c r="AA38" s="69"/>
    </row>
    <row r="39" spans="1:27" ht="15" x14ac:dyDescent="0.25">
      <c r="A39" s="78">
        <v>5</v>
      </c>
      <c r="B39" s="74" t="s">
        <v>96</v>
      </c>
      <c r="C39" s="71">
        <v>1</v>
      </c>
      <c r="D39" s="71">
        <v>1440</v>
      </c>
      <c r="E39" s="72" t="b">
        <v>0</v>
      </c>
      <c r="F39" s="72" t="b">
        <v>0</v>
      </c>
      <c r="G39" s="15">
        <v>3</v>
      </c>
      <c r="H39" s="15">
        <v>6</v>
      </c>
      <c r="I39" s="17">
        <v>5</v>
      </c>
      <c r="J39" s="17">
        <v>12</v>
      </c>
      <c r="K39" s="17">
        <v>2</v>
      </c>
      <c r="L39" s="305">
        <v>42907.302083333336</v>
      </c>
      <c r="M39" s="305">
        <v>42907.625</v>
      </c>
      <c r="N39" s="174"/>
      <c r="O39" s="202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63">
        <v>114.9</v>
      </c>
      <c r="V39" s="63">
        <v>-497.2</v>
      </c>
      <c r="W39" s="14">
        <v>8</v>
      </c>
      <c r="X39" s="52">
        <f>W39/$X$1</f>
        <v>0.08</v>
      </c>
      <c r="Y39" s="40">
        <v>-372.1</v>
      </c>
      <c r="Z39" s="41">
        <v>-31.27</v>
      </c>
      <c r="AA39" s="69"/>
    </row>
    <row r="40" spans="1:27" ht="15" x14ac:dyDescent="0.25">
      <c r="A40" s="78">
        <v>5</v>
      </c>
      <c r="B40" s="74" t="s">
        <v>96</v>
      </c>
      <c r="C40" s="71">
        <v>1</v>
      </c>
      <c r="D40" s="71">
        <v>1440</v>
      </c>
      <c r="E40" s="72" t="b">
        <v>0</v>
      </c>
      <c r="F40" s="72" t="b">
        <v>0</v>
      </c>
      <c r="G40" s="15">
        <v>3</v>
      </c>
      <c r="H40" s="15">
        <v>6</v>
      </c>
      <c r="I40" s="17">
        <v>5</v>
      </c>
      <c r="J40" s="17">
        <v>12</v>
      </c>
      <c r="K40" s="17">
        <v>2</v>
      </c>
      <c r="L40" s="305">
        <v>42908.302083333336</v>
      </c>
      <c r="M40" s="305">
        <v>42908.625</v>
      </c>
      <c r="N40" s="174"/>
      <c r="O40" s="202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63">
        <v>11.1</v>
      </c>
      <c r="V40" s="63">
        <v>-397.3</v>
      </c>
      <c r="W40" s="14">
        <v>12</v>
      </c>
      <c r="X40" s="52">
        <f>W40/$X$1</f>
        <v>0.12</v>
      </c>
      <c r="Y40" s="40">
        <v>-307.60000000000002</v>
      </c>
      <c r="Z40" s="41">
        <v>-26.73</v>
      </c>
      <c r="AA40" s="69"/>
    </row>
    <row r="41" spans="1:27" ht="15" x14ac:dyDescent="0.25">
      <c r="A41" s="78">
        <v>5</v>
      </c>
      <c r="B41" s="74" t="s">
        <v>96</v>
      </c>
      <c r="C41" s="71">
        <v>1</v>
      </c>
      <c r="D41" s="71">
        <v>1440</v>
      </c>
      <c r="E41" s="72" t="b">
        <v>0</v>
      </c>
      <c r="F41" s="72" t="b">
        <v>0</v>
      </c>
      <c r="G41" s="15">
        <v>3</v>
      </c>
      <c r="H41" s="15">
        <v>6</v>
      </c>
      <c r="I41" s="17">
        <v>5</v>
      </c>
      <c r="J41" s="17">
        <v>12</v>
      </c>
      <c r="K41" s="17">
        <v>2</v>
      </c>
      <c r="L41" s="305">
        <v>42909.302083333336</v>
      </c>
      <c r="M41" s="305">
        <v>42909.625</v>
      </c>
      <c r="N41" s="174"/>
      <c r="O41" s="202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63">
        <v>117.7</v>
      </c>
      <c r="V41" s="63">
        <v>-59.5</v>
      </c>
      <c r="W41" s="14">
        <v>9</v>
      </c>
      <c r="X41" s="52">
        <f>W41/$X$1</f>
        <v>0.09</v>
      </c>
      <c r="Y41" s="40">
        <v>-11.3</v>
      </c>
      <c r="Z41" s="41">
        <v>-0.39</v>
      </c>
      <c r="AA41" s="69"/>
    </row>
    <row r="42" spans="1:27" ht="15.75" thickBot="1" x14ac:dyDescent="0.3">
      <c r="A42" s="34"/>
      <c r="B42" s="35"/>
      <c r="C42" s="36"/>
      <c r="D42" s="36"/>
      <c r="E42" s="35"/>
      <c r="F42" s="35"/>
      <c r="G42" s="37"/>
      <c r="H42" s="37"/>
      <c r="I42" s="37"/>
      <c r="J42" s="37"/>
      <c r="K42" s="37"/>
      <c r="L42" s="38"/>
      <c r="M42" s="38"/>
      <c r="N42" s="173"/>
      <c r="O42" s="203"/>
      <c r="P42" s="39"/>
      <c r="Q42" s="39"/>
      <c r="R42" s="39"/>
      <c r="S42" s="39"/>
      <c r="T42" s="39"/>
      <c r="U42" s="42"/>
      <c r="V42" s="43"/>
      <c r="W42" s="50"/>
      <c r="X42" s="53"/>
      <c r="Y42" s="44">
        <f>SUM(Y37:Y41)</f>
        <v>-872.6</v>
      </c>
      <c r="Z42" s="45">
        <f>SUM(Z37:Z41)</f>
        <v>-74.070000000000007</v>
      </c>
      <c r="AA42" s="69"/>
    </row>
    <row r="43" spans="1:27" ht="15" x14ac:dyDescent="0.25">
      <c r="A43" s="78">
        <v>6</v>
      </c>
      <c r="B43" s="74" t="s">
        <v>97</v>
      </c>
      <c r="C43" s="71">
        <v>1</v>
      </c>
      <c r="D43" s="71">
        <v>1440</v>
      </c>
      <c r="E43" s="72" t="b">
        <v>0</v>
      </c>
      <c r="F43" s="72" t="b">
        <v>0</v>
      </c>
      <c r="G43" s="15">
        <v>3</v>
      </c>
      <c r="H43" s="15">
        <v>6</v>
      </c>
      <c r="I43" s="73">
        <v>6</v>
      </c>
      <c r="J43" s="73">
        <v>9</v>
      </c>
      <c r="K43" s="17">
        <v>2</v>
      </c>
      <c r="L43" s="305">
        <v>42905.302083333336</v>
      </c>
      <c r="M43" s="305">
        <v>42905.625</v>
      </c>
      <c r="N43" s="174"/>
      <c r="O43" s="202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63">
        <v>0</v>
      </c>
      <c r="V43" s="63">
        <v>-109.7</v>
      </c>
      <c r="W43" s="14">
        <v>4</v>
      </c>
      <c r="X43" s="52">
        <f>W43/$X$1</f>
        <v>0.04</v>
      </c>
      <c r="Y43" s="40">
        <v>-57</v>
      </c>
      <c r="Z43" s="41">
        <v>-5.51</v>
      </c>
      <c r="AA43" s="69"/>
    </row>
    <row r="44" spans="1:27" ht="15" x14ac:dyDescent="0.25">
      <c r="A44" s="78">
        <v>6</v>
      </c>
      <c r="B44" s="74" t="s">
        <v>97</v>
      </c>
      <c r="C44" s="71">
        <v>1</v>
      </c>
      <c r="D44" s="71">
        <v>1440</v>
      </c>
      <c r="E44" s="72" t="b">
        <v>0</v>
      </c>
      <c r="F44" s="72" t="b">
        <v>0</v>
      </c>
      <c r="G44" s="15">
        <v>3</v>
      </c>
      <c r="H44" s="15">
        <v>6</v>
      </c>
      <c r="I44" s="73">
        <v>6</v>
      </c>
      <c r="J44" s="73">
        <v>9</v>
      </c>
      <c r="K44" s="17">
        <v>2</v>
      </c>
      <c r="L44" s="305">
        <v>42906.302083333336</v>
      </c>
      <c r="M44" s="305">
        <v>42906.625</v>
      </c>
      <c r="N44" s="174"/>
      <c r="O44" s="202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63">
        <v>65.5</v>
      </c>
      <c r="V44" s="63">
        <v>-176.1</v>
      </c>
      <c r="W44" s="14">
        <v>4</v>
      </c>
      <c r="X44" s="52">
        <f>W44/$X$1</f>
        <v>0.04</v>
      </c>
      <c r="Y44" s="40">
        <v>-61.1</v>
      </c>
      <c r="Z44" s="41">
        <v>-5.35</v>
      </c>
      <c r="AA44" s="69"/>
    </row>
    <row r="45" spans="1:27" ht="15" x14ac:dyDescent="0.25">
      <c r="A45" s="78">
        <v>6</v>
      </c>
      <c r="B45" s="74" t="s">
        <v>97</v>
      </c>
      <c r="C45" s="71">
        <v>1</v>
      </c>
      <c r="D45" s="71">
        <v>1440</v>
      </c>
      <c r="E45" s="72" t="b">
        <v>0</v>
      </c>
      <c r="F45" s="72" t="b">
        <v>0</v>
      </c>
      <c r="G45" s="15">
        <v>3</v>
      </c>
      <c r="H45" s="15">
        <v>6</v>
      </c>
      <c r="I45" s="73">
        <v>6</v>
      </c>
      <c r="J45" s="73">
        <v>9</v>
      </c>
      <c r="K45" s="17">
        <v>2</v>
      </c>
      <c r="L45" s="305">
        <v>42907.302083333336</v>
      </c>
      <c r="M45" s="305">
        <v>42907.625</v>
      </c>
      <c r="N45" s="174"/>
      <c r="O45" s="202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63">
        <v>99.8</v>
      </c>
      <c r="V45" s="63">
        <v>-399.7</v>
      </c>
      <c r="W45" s="14">
        <v>6</v>
      </c>
      <c r="X45" s="52">
        <f>W45/$X$1</f>
        <v>0.06</v>
      </c>
      <c r="Y45" s="40">
        <v>-299.39999999999998</v>
      </c>
      <c r="Z45" s="41">
        <v>-23.83</v>
      </c>
      <c r="AA45" s="69"/>
    </row>
    <row r="46" spans="1:27" ht="15" x14ac:dyDescent="0.25">
      <c r="A46" s="78">
        <v>6</v>
      </c>
      <c r="B46" s="74" t="s">
        <v>97</v>
      </c>
      <c r="C46" s="71">
        <v>1</v>
      </c>
      <c r="D46" s="71">
        <v>1440</v>
      </c>
      <c r="E46" s="72" t="b">
        <v>0</v>
      </c>
      <c r="F46" s="72" t="b">
        <v>0</v>
      </c>
      <c r="G46" s="15">
        <v>3</v>
      </c>
      <c r="H46" s="15">
        <v>6</v>
      </c>
      <c r="I46" s="73">
        <v>6</v>
      </c>
      <c r="J46" s="73">
        <v>9</v>
      </c>
      <c r="K46" s="17">
        <v>2</v>
      </c>
      <c r="L46" s="305">
        <v>42908.302083333336</v>
      </c>
      <c r="M46" s="305">
        <v>42908.625</v>
      </c>
      <c r="N46" s="174"/>
      <c r="O46" s="202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63">
        <v>1</v>
      </c>
      <c r="V46" s="63">
        <v>-252.5</v>
      </c>
      <c r="W46" s="14">
        <v>6</v>
      </c>
      <c r="X46" s="52">
        <f>W46/$X$1</f>
        <v>0.06</v>
      </c>
      <c r="Y46" s="40">
        <v>-204</v>
      </c>
      <c r="Z46" s="41">
        <v>-17.11</v>
      </c>
      <c r="AA46" s="69"/>
    </row>
    <row r="47" spans="1:27" ht="15" x14ac:dyDescent="0.25">
      <c r="A47" s="78">
        <v>6</v>
      </c>
      <c r="B47" s="74" t="s">
        <v>97</v>
      </c>
      <c r="C47" s="71">
        <v>1</v>
      </c>
      <c r="D47" s="71">
        <v>1440</v>
      </c>
      <c r="E47" s="72" t="b">
        <v>0</v>
      </c>
      <c r="F47" s="72" t="b">
        <v>0</v>
      </c>
      <c r="G47" s="15">
        <v>3</v>
      </c>
      <c r="H47" s="15">
        <v>6</v>
      </c>
      <c r="I47" s="73">
        <v>6</v>
      </c>
      <c r="J47" s="73">
        <v>9</v>
      </c>
      <c r="K47" s="17">
        <v>2</v>
      </c>
      <c r="L47" s="305">
        <v>42909.302083333336</v>
      </c>
      <c r="M47" s="305">
        <v>42909.625</v>
      </c>
      <c r="N47" s="174"/>
      <c r="O47" s="202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63">
        <v>17.7</v>
      </c>
      <c r="V47" s="63">
        <v>-22.7</v>
      </c>
      <c r="W47" s="14">
        <v>2</v>
      </c>
      <c r="X47" s="52">
        <f>W47/$X$1</f>
        <v>0.02</v>
      </c>
      <c r="Y47" s="40">
        <v>5.8</v>
      </c>
      <c r="Z47" s="41">
        <v>0.44</v>
      </c>
      <c r="AA47" s="69"/>
    </row>
    <row r="48" spans="1:27" ht="15.75" thickBot="1" x14ac:dyDescent="0.3">
      <c r="A48" s="34"/>
      <c r="B48" s="35"/>
      <c r="C48" s="36"/>
      <c r="D48" s="36"/>
      <c r="E48" s="35"/>
      <c r="F48" s="35"/>
      <c r="G48" s="37"/>
      <c r="H48" s="37"/>
      <c r="I48" s="37"/>
      <c r="J48" s="37"/>
      <c r="K48" s="37"/>
      <c r="L48" s="38"/>
      <c r="M48" s="38"/>
      <c r="N48" s="173"/>
      <c r="O48" s="203"/>
      <c r="P48" s="39"/>
      <c r="Q48" s="39"/>
      <c r="R48" s="39"/>
      <c r="S48" s="39"/>
      <c r="T48" s="39"/>
      <c r="U48" s="42"/>
      <c r="V48" s="43"/>
      <c r="W48" s="50"/>
      <c r="X48" s="53"/>
      <c r="Y48" s="44">
        <f>SUM(Y43:Y47)</f>
        <v>-615.70000000000005</v>
      </c>
      <c r="Z48" s="45">
        <f>SUM(Z43:Z47)</f>
        <v>-51.36</v>
      </c>
      <c r="AA48" s="69"/>
    </row>
    <row r="49" spans="1:27" ht="15" x14ac:dyDescent="0.25">
      <c r="A49" s="8">
        <v>7</v>
      </c>
      <c r="B49" s="9" t="s">
        <v>92</v>
      </c>
      <c r="C49" s="71">
        <v>1</v>
      </c>
      <c r="D49" s="71">
        <v>1440</v>
      </c>
      <c r="E49" s="72" t="b">
        <v>0</v>
      </c>
      <c r="F49" s="72" t="b">
        <v>0</v>
      </c>
      <c r="G49" s="15">
        <v>3</v>
      </c>
      <c r="H49" s="15">
        <v>6</v>
      </c>
      <c r="I49" s="15">
        <v>3</v>
      </c>
      <c r="J49" s="15">
        <v>5</v>
      </c>
      <c r="K49" s="17">
        <v>2</v>
      </c>
      <c r="L49" s="295">
        <v>42905.302083333336</v>
      </c>
      <c r="M49" s="295">
        <v>42905.791666666664</v>
      </c>
      <c r="N49" s="175"/>
      <c r="O49" s="202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63">
        <v>46.5</v>
      </c>
      <c r="V49" s="63">
        <v>-52.4</v>
      </c>
      <c r="W49" s="14">
        <v>2</v>
      </c>
      <c r="X49" s="52">
        <f>W49/$X$1</f>
        <v>0.02</v>
      </c>
      <c r="Y49" s="40">
        <v>34.9</v>
      </c>
      <c r="Z49" s="41">
        <v>3.13</v>
      </c>
      <c r="AA49" s="69"/>
    </row>
    <row r="50" spans="1:27" ht="15" x14ac:dyDescent="0.25">
      <c r="A50" s="8">
        <v>7</v>
      </c>
      <c r="B50" s="9" t="s">
        <v>92</v>
      </c>
      <c r="C50" s="71">
        <v>1</v>
      </c>
      <c r="D50" s="71">
        <v>1440</v>
      </c>
      <c r="E50" s="72" t="b">
        <v>0</v>
      </c>
      <c r="F50" s="72" t="b">
        <v>0</v>
      </c>
      <c r="G50" s="15">
        <v>3</v>
      </c>
      <c r="H50" s="15">
        <v>6</v>
      </c>
      <c r="I50" s="15">
        <v>3</v>
      </c>
      <c r="J50" s="15">
        <v>5</v>
      </c>
      <c r="K50" s="17">
        <v>2</v>
      </c>
      <c r="L50" s="295">
        <v>42906.302083333336</v>
      </c>
      <c r="M50" s="295">
        <v>42906.791666666664</v>
      </c>
      <c r="N50" s="175"/>
      <c r="O50" s="202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63">
        <v>3.3</v>
      </c>
      <c r="V50" s="63">
        <v>-115.3</v>
      </c>
      <c r="W50" s="14">
        <v>2</v>
      </c>
      <c r="X50" s="52">
        <f>W50/$X$1</f>
        <v>0.02</v>
      </c>
      <c r="Y50" s="40">
        <v>-86.1</v>
      </c>
      <c r="Z50" s="41">
        <v>-7.73</v>
      </c>
      <c r="AA50" s="69"/>
    </row>
    <row r="51" spans="1:27" ht="15" x14ac:dyDescent="0.25">
      <c r="A51" s="8">
        <v>7</v>
      </c>
      <c r="B51" s="9" t="s">
        <v>92</v>
      </c>
      <c r="C51" s="71">
        <v>1</v>
      </c>
      <c r="D51" s="71">
        <v>1440</v>
      </c>
      <c r="E51" s="72" t="b">
        <v>0</v>
      </c>
      <c r="F51" s="72" t="b">
        <v>0</v>
      </c>
      <c r="G51" s="15">
        <v>3</v>
      </c>
      <c r="H51" s="15">
        <v>6</v>
      </c>
      <c r="I51" s="15">
        <v>3</v>
      </c>
      <c r="J51" s="15">
        <v>5</v>
      </c>
      <c r="K51" s="17">
        <v>2</v>
      </c>
      <c r="L51" s="295">
        <v>42907.302083333336</v>
      </c>
      <c r="M51" s="295">
        <v>42907.791666608799</v>
      </c>
      <c r="N51" s="175"/>
      <c r="O51" s="202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63">
        <v>51.4</v>
      </c>
      <c r="V51" s="63">
        <v>-517.5</v>
      </c>
      <c r="W51" s="14">
        <v>6</v>
      </c>
      <c r="X51" s="52">
        <f>W51/$X$1</f>
        <v>0.06</v>
      </c>
      <c r="Y51" s="40">
        <v>-420.4</v>
      </c>
      <c r="Z51" s="41">
        <v>-35.71</v>
      </c>
      <c r="AA51" s="69"/>
    </row>
    <row r="52" spans="1:27" ht="15" x14ac:dyDescent="0.25">
      <c r="A52" s="8">
        <v>7</v>
      </c>
      <c r="B52" s="9" t="s">
        <v>92</v>
      </c>
      <c r="C52" s="71">
        <v>1</v>
      </c>
      <c r="D52" s="71">
        <v>1440</v>
      </c>
      <c r="E52" s="72" t="b">
        <v>0</v>
      </c>
      <c r="F52" s="72" t="b">
        <v>0</v>
      </c>
      <c r="G52" s="15">
        <v>3</v>
      </c>
      <c r="H52" s="15">
        <v>6</v>
      </c>
      <c r="I52" s="15">
        <v>3</v>
      </c>
      <c r="J52" s="15">
        <v>5</v>
      </c>
      <c r="K52" s="17">
        <v>2</v>
      </c>
      <c r="L52" s="295">
        <v>42908.302083333336</v>
      </c>
      <c r="M52" s="295">
        <v>42908.791666608799</v>
      </c>
      <c r="N52" s="175"/>
      <c r="O52" s="202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63">
        <v>2.1</v>
      </c>
      <c r="V52" s="63">
        <v>-121.5</v>
      </c>
      <c r="W52" s="14">
        <v>2</v>
      </c>
      <c r="X52" s="52">
        <f>W52/$X$1</f>
        <v>0.02</v>
      </c>
      <c r="Y52" s="40">
        <v>-82.9</v>
      </c>
      <c r="Z52" s="41">
        <v>-6.09</v>
      </c>
      <c r="AA52" s="69"/>
    </row>
    <row r="53" spans="1:27" ht="15" x14ac:dyDescent="0.25">
      <c r="A53" s="8">
        <v>7</v>
      </c>
      <c r="B53" s="9" t="s">
        <v>92</v>
      </c>
      <c r="C53" s="71">
        <v>1</v>
      </c>
      <c r="D53" s="71">
        <v>1440</v>
      </c>
      <c r="E53" s="72" t="b">
        <v>0</v>
      </c>
      <c r="F53" s="72" t="b">
        <v>0</v>
      </c>
      <c r="G53" s="15">
        <v>3</v>
      </c>
      <c r="H53" s="15">
        <v>6</v>
      </c>
      <c r="I53" s="15">
        <v>3</v>
      </c>
      <c r="J53" s="15">
        <v>5</v>
      </c>
      <c r="K53" s="17">
        <v>2</v>
      </c>
      <c r="L53" s="295">
        <v>42909.302083333336</v>
      </c>
      <c r="M53" s="295">
        <v>42909.791666608799</v>
      </c>
      <c r="N53" s="175"/>
      <c r="O53" s="202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63">
        <v>7.6</v>
      </c>
      <c r="V53" s="63">
        <v>-92.8</v>
      </c>
      <c r="W53" s="14">
        <v>2</v>
      </c>
      <c r="X53" s="52">
        <f>W53/$X$1</f>
        <v>0.02</v>
      </c>
      <c r="Y53" s="40">
        <v>-68.3</v>
      </c>
      <c r="Z53" s="41">
        <v>-5.16</v>
      </c>
      <c r="AA53" s="69"/>
    </row>
    <row r="54" spans="1:27" ht="15.75" thickBot="1" x14ac:dyDescent="0.3">
      <c r="A54" s="34"/>
      <c r="B54" s="35"/>
      <c r="C54" s="36"/>
      <c r="D54" s="36"/>
      <c r="E54" s="35"/>
      <c r="F54" s="35"/>
      <c r="G54" s="37"/>
      <c r="H54" s="37"/>
      <c r="I54" s="37"/>
      <c r="J54" s="37"/>
      <c r="K54" s="37"/>
      <c r="L54" s="38"/>
      <c r="M54" s="38"/>
      <c r="N54" s="173"/>
      <c r="O54" s="203"/>
      <c r="P54" s="39"/>
      <c r="Q54" s="39"/>
      <c r="R54" s="39"/>
      <c r="S54" s="39"/>
      <c r="T54" s="39"/>
      <c r="U54" s="42"/>
      <c r="V54" s="43"/>
      <c r="W54" s="50"/>
      <c r="X54" s="53"/>
      <c r="Y54" s="44">
        <f>SUM(Y49:Y53)</f>
        <v>-622.79999999999995</v>
      </c>
      <c r="Z54" s="45">
        <f>SUM(Z49:Z53)</f>
        <v>-51.56</v>
      </c>
      <c r="AA54" s="69"/>
    </row>
    <row r="55" spans="1:27" ht="15" x14ac:dyDescent="0.25">
      <c r="A55" s="8">
        <v>8</v>
      </c>
      <c r="B55" s="9" t="s">
        <v>98</v>
      </c>
      <c r="C55" s="71">
        <v>1</v>
      </c>
      <c r="D55" s="71">
        <v>1440</v>
      </c>
      <c r="E55" s="72" t="b">
        <v>0</v>
      </c>
      <c r="F55" s="72" t="b">
        <v>0</v>
      </c>
      <c r="G55" s="15">
        <v>3</v>
      </c>
      <c r="H55" s="15">
        <v>6</v>
      </c>
      <c r="I55" s="17">
        <v>5</v>
      </c>
      <c r="J55" s="17">
        <v>12</v>
      </c>
      <c r="K55" s="17">
        <v>2</v>
      </c>
      <c r="L55" s="295">
        <v>42905.302083333336</v>
      </c>
      <c r="M55" s="295">
        <v>42905.791666666664</v>
      </c>
      <c r="N55" s="175"/>
      <c r="O55" s="202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63">
        <v>10</v>
      </c>
      <c r="V55" s="63">
        <v>-190.4</v>
      </c>
      <c r="W55" s="14">
        <v>6</v>
      </c>
      <c r="X55" s="52">
        <f>W55/$X$1</f>
        <v>0.06</v>
      </c>
      <c r="Y55" s="40">
        <v>-33.200000000000003</v>
      </c>
      <c r="Z55" s="41">
        <v>-3.24</v>
      </c>
      <c r="AA55" s="69"/>
    </row>
    <row r="56" spans="1:27" ht="15" x14ac:dyDescent="0.25">
      <c r="A56" s="8">
        <v>8</v>
      </c>
      <c r="B56" s="9" t="s">
        <v>98</v>
      </c>
      <c r="C56" s="71">
        <v>1</v>
      </c>
      <c r="D56" s="71">
        <v>1440</v>
      </c>
      <c r="E56" s="72" t="b">
        <v>0</v>
      </c>
      <c r="F56" s="72" t="b">
        <v>0</v>
      </c>
      <c r="G56" s="15">
        <v>3</v>
      </c>
      <c r="H56" s="15">
        <v>6</v>
      </c>
      <c r="I56" s="17">
        <v>5</v>
      </c>
      <c r="J56" s="17">
        <v>12</v>
      </c>
      <c r="K56" s="17">
        <v>2</v>
      </c>
      <c r="L56" s="295">
        <v>42906.302083333336</v>
      </c>
      <c r="M56" s="295">
        <v>42906.791666666664</v>
      </c>
      <c r="N56" s="175"/>
      <c r="O56" s="202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63">
        <v>48.5</v>
      </c>
      <c r="V56" s="63">
        <v>-382.6</v>
      </c>
      <c r="W56" s="14">
        <v>8</v>
      </c>
      <c r="X56" s="52">
        <f>W56/$X$1</f>
        <v>0.08</v>
      </c>
      <c r="Y56" s="40">
        <v>-183.7</v>
      </c>
      <c r="Z56" s="41">
        <v>-15.89</v>
      </c>
      <c r="AA56" s="69"/>
    </row>
    <row r="57" spans="1:27" ht="15" x14ac:dyDescent="0.25">
      <c r="A57" s="8">
        <v>8</v>
      </c>
      <c r="B57" s="9" t="s">
        <v>98</v>
      </c>
      <c r="C57" s="71">
        <v>1</v>
      </c>
      <c r="D57" s="71">
        <v>1440</v>
      </c>
      <c r="E57" s="72" t="b">
        <v>0</v>
      </c>
      <c r="F57" s="72" t="b">
        <v>0</v>
      </c>
      <c r="G57" s="15">
        <v>3</v>
      </c>
      <c r="H57" s="15">
        <v>6</v>
      </c>
      <c r="I57" s="17">
        <v>5</v>
      </c>
      <c r="J57" s="17">
        <v>12</v>
      </c>
      <c r="K57" s="17">
        <v>2</v>
      </c>
      <c r="L57" s="295">
        <v>42907.302083333336</v>
      </c>
      <c r="M57" s="295">
        <v>42907.791666608799</v>
      </c>
      <c r="N57" s="175"/>
      <c r="O57" s="202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63">
        <v>115.9</v>
      </c>
      <c r="V57" s="63">
        <v>-495.7</v>
      </c>
      <c r="W57" s="14">
        <v>8</v>
      </c>
      <c r="X57" s="52">
        <f>W57/$X$1</f>
        <v>0.08</v>
      </c>
      <c r="Y57" s="40">
        <v>-391.7</v>
      </c>
      <c r="Z57" s="41">
        <v>-32.71</v>
      </c>
      <c r="AA57" s="69"/>
    </row>
    <row r="58" spans="1:27" ht="15" x14ac:dyDescent="0.25">
      <c r="A58" s="8">
        <v>8</v>
      </c>
      <c r="B58" s="9" t="s">
        <v>98</v>
      </c>
      <c r="C58" s="71">
        <v>1</v>
      </c>
      <c r="D58" s="71">
        <v>1440</v>
      </c>
      <c r="E58" s="72" t="b">
        <v>0</v>
      </c>
      <c r="F58" s="72" t="b">
        <v>0</v>
      </c>
      <c r="G58" s="15">
        <v>3</v>
      </c>
      <c r="H58" s="15">
        <v>6</v>
      </c>
      <c r="I58" s="17">
        <v>5</v>
      </c>
      <c r="J58" s="17">
        <v>12</v>
      </c>
      <c r="K58" s="17">
        <v>2</v>
      </c>
      <c r="L58" s="295">
        <v>42908.302083333336</v>
      </c>
      <c r="M58" s="295">
        <v>42908.791666608799</v>
      </c>
      <c r="N58" s="175"/>
      <c r="O58" s="202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63">
        <v>8.9</v>
      </c>
      <c r="V58" s="63">
        <v>-399.4</v>
      </c>
      <c r="W58" s="14">
        <v>12</v>
      </c>
      <c r="X58" s="52">
        <f>W58/$X$1</f>
        <v>0.12</v>
      </c>
      <c r="Y58" s="40">
        <v>-295.10000000000002</v>
      </c>
      <c r="Z58" s="41">
        <v>-26.16</v>
      </c>
      <c r="AA58" s="69"/>
    </row>
    <row r="59" spans="1:27" ht="15" x14ac:dyDescent="0.25">
      <c r="A59" s="8">
        <v>8</v>
      </c>
      <c r="B59" s="9" t="s">
        <v>98</v>
      </c>
      <c r="C59" s="71">
        <v>1</v>
      </c>
      <c r="D59" s="71">
        <v>1440</v>
      </c>
      <c r="E59" s="72" t="b">
        <v>0</v>
      </c>
      <c r="F59" s="72" t="b">
        <v>0</v>
      </c>
      <c r="G59" s="15">
        <v>3</v>
      </c>
      <c r="H59" s="15">
        <v>6</v>
      </c>
      <c r="I59" s="17">
        <v>5</v>
      </c>
      <c r="J59" s="17">
        <v>12</v>
      </c>
      <c r="K59" s="17">
        <v>2</v>
      </c>
      <c r="L59" s="295">
        <v>42909.302083333336</v>
      </c>
      <c r="M59" s="295">
        <v>42909.791666608799</v>
      </c>
      <c r="N59" s="175"/>
      <c r="O59" s="202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63">
        <v>117</v>
      </c>
      <c r="V59" s="63">
        <v>-59.8</v>
      </c>
      <c r="W59" s="14">
        <v>9</v>
      </c>
      <c r="X59" s="52">
        <f>W59/$X$1</f>
        <v>0.09</v>
      </c>
      <c r="Y59" s="40">
        <v>36.799999999999997</v>
      </c>
      <c r="Z59" s="41">
        <v>3.57</v>
      </c>
      <c r="AA59" s="69"/>
    </row>
    <row r="60" spans="1:27" ht="15.75" thickBot="1" x14ac:dyDescent="0.3">
      <c r="A60" s="34"/>
      <c r="B60" s="35"/>
      <c r="C60" s="36"/>
      <c r="D60" s="36"/>
      <c r="E60" s="35"/>
      <c r="F60" s="35"/>
      <c r="G60" s="37"/>
      <c r="H60" s="37"/>
      <c r="I60" s="37"/>
      <c r="J60" s="37"/>
      <c r="K60" s="37"/>
      <c r="L60" s="38"/>
      <c r="M60" s="38"/>
      <c r="N60" s="173"/>
      <c r="O60" s="203"/>
      <c r="P60" s="39"/>
      <c r="Q60" s="39"/>
      <c r="R60" s="39"/>
      <c r="S60" s="39"/>
      <c r="T60" s="39"/>
      <c r="U60" s="42"/>
      <c r="V60" s="43"/>
      <c r="W60" s="50"/>
      <c r="X60" s="53"/>
      <c r="Y60" s="44">
        <f>SUM(Y55:Y59)</f>
        <v>-866.9</v>
      </c>
      <c r="Z60" s="45">
        <f>SUM(Z55:Z59)</f>
        <v>-74.430000000000007</v>
      </c>
      <c r="AA60" s="69"/>
    </row>
    <row r="61" spans="1:27" ht="15" x14ac:dyDescent="0.25">
      <c r="A61" s="8">
        <v>9</v>
      </c>
      <c r="B61" s="9" t="s">
        <v>99</v>
      </c>
      <c r="C61" s="71">
        <v>1</v>
      </c>
      <c r="D61" s="71">
        <v>1440</v>
      </c>
      <c r="E61" s="72" t="b">
        <v>0</v>
      </c>
      <c r="F61" s="72" t="b">
        <v>0</v>
      </c>
      <c r="G61" s="15">
        <v>3</v>
      </c>
      <c r="H61" s="15">
        <v>6</v>
      </c>
      <c r="I61" s="73">
        <v>6</v>
      </c>
      <c r="J61" s="73">
        <v>9</v>
      </c>
      <c r="K61" s="17">
        <v>2</v>
      </c>
      <c r="L61" s="295">
        <v>42905.302083333336</v>
      </c>
      <c r="M61" s="295">
        <v>42905.791666666664</v>
      </c>
      <c r="N61" s="175"/>
      <c r="O61" s="202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63">
        <v>0</v>
      </c>
      <c r="V61" s="63">
        <v>-108.7</v>
      </c>
      <c r="W61" s="14">
        <v>4</v>
      </c>
      <c r="X61" s="52">
        <f>W61/$X$1</f>
        <v>0.04</v>
      </c>
      <c r="Y61" s="40">
        <v>-32.700000000000003</v>
      </c>
      <c r="Z61" s="41">
        <v>-3.26</v>
      </c>
      <c r="AA61" s="69"/>
    </row>
    <row r="62" spans="1:27" ht="15" x14ac:dyDescent="0.25">
      <c r="A62" s="8">
        <v>9</v>
      </c>
      <c r="B62" s="9" t="s">
        <v>99</v>
      </c>
      <c r="C62" s="71">
        <v>1</v>
      </c>
      <c r="D62" s="71">
        <v>1440</v>
      </c>
      <c r="E62" s="72" t="b">
        <v>0</v>
      </c>
      <c r="F62" s="72" t="b">
        <v>0</v>
      </c>
      <c r="G62" s="15">
        <v>3</v>
      </c>
      <c r="H62" s="15">
        <v>6</v>
      </c>
      <c r="I62" s="73">
        <v>6</v>
      </c>
      <c r="J62" s="73">
        <v>9</v>
      </c>
      <c r="K62" s="17">
        <v>2</v>
      </c>
      <c r="L62" s="295">
        <v>42906.302083333336</v>
      </c>
      <c r="M62" s="295">
        <v>42906.791666666664</v>
      </c>
      <c r="N62" s="175"/>
      <c r="O62" s="202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63">
        <v>65.599999999999994</v>
      </c>
      <c r="V62" s="63">
        <v>-172.2</v>
      </c>
      <c r="W62" s="14">
        <v>4</v>
      </c>
      <c r="X62" s="52">
        <f>W62/$X$1</f>
        <v>0.04</v>
      </c>
      <c r="Y62" s="40">
        <v>-102.2</v>
      </c>
      <c r="Z62" s="41">
        <v>-9.0299999999999994</v>
      </c>
      <c r="AA62" s="69"/>
    </row>
    <row r="63" spans="1:27" ht="15" x14ac:dyDescent="0.25">
      <c r="A63" s="8">
        <v>9</v>
      </c>
      <c r="B63" s="9" t="s">
        <v>99</v>
      </c>
      <c r="C63" s="71">
        <v>1</v>
      </c>
      <c r="D63" s="71">
        <v>1440</v>
      </c>
      <c r="E63" s="72" t="b">
        <v>0</v>
      </c>
      <c r="F63" s="72" t="b">
        <v>0</v>
      </c>
      <c r="G63" s="15">
        <v>3</v>
      </c>
      <c r="H63" s="15">
        <v>6</v>
      </c>
      <c r="I63" s="73">
        <v>6</v>
      </c>
      <c r="J63" s="73">
        <v>9</v>
      </c>
      <c r="K63" s="17">
        <v>2</v>
      </c>
      <c r="L63" s="295">
        <v>42907.302083333336</v>
      </c>
      <c r="M63" s="295">
        <v>42907.791666608799</v>
      </c>
      <c r="N63" s="175"/>
      <c r="O63" s="202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63">
        <v>96.8</v>
      </c>
      <c r="V63" s="63">
        <v>-404.4</v>
      </c>
      <c r="W63" s="14">
        <v>6</v>
      </c>
      <c r="X63" s="52">
        <f>W63/$X$1</f>
        <v>0.06</v>
      </c>
      <c r="Y63" s="40">
        <v>-345.5</v>
      </c>
      <c r="Z63" s="41">
        <v>-27.89</v>
      </c>
      <c r="AA63" s="69"/>
    </row>
    <row r="64" spans="1:27" ht="15" x14ac:dyDescent="0.25">
      <c r="A64" s="8">
        <v>9</v>
      </c>
      <c r="B64" s="9" t="s">
        <v>99</v>
      </c>
      <c r="C64" s="71">
        <v>1</v>
      </c>
      <c r="D64" s="71">
        <v>1440</v>
      </c>
      <c r="E64" s="72" t="b">
        <v>0</v>
      </c>
      <c r="F64" s="72" t="b">
        <v>0</v>
      </c>
      <c r="G64" s="15">
        <v>3</v>
      </c>
      <c r="H64" s="15">
        <v>6</v>
      </c>
      <c r="I64" s="73">
        <v>6</v>
      </c>
      <c r="J64" s="73">
        <v>9</v>
      </c>
      <c r="K64" s="17">
        <v>2</v>
      </c>
      <c r="L64" s="295">
        <v>42908.302083333336</v>
      </c>
      <c r="M64" s="306">
        <v>42908.85833333333</v>
      </c>
      <c r="N64" s="186"/>
      <c r="O64" s="202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63" t="s">
        <v>70</v>
      </c>
      <c r="V64" s="63" t="s">
        <v>70</v>
      </c>
      <c r="W64" s="14">
        <v>6</v>
      </c>
      <c r="X64" s="52">
        <f>W64/$X$1</f>
        <v>0.06</v>
      </c>
      <c r="Y64" s="40">
        <v>-264.89999999999998</v>
      </c>
      <c r="Z64" s="41">
        <v>-22.53</v>
      </c>
      <c r="AA64" s="69"/>
    </row>
    <row r="65" spans="1:27" ht="15" x14ac:dyDescent="0.25">
      <c r="A65" s="8">
        <v>9</v>
      </c>
      <c r="B65" s="9" t="s">
        <v>99</v>
      </c>
      <c r="C65" s="71">
        <v>1</v>
      </c>
      <c r="D65" s="71">
        <v>1440</v>
      </c>
      <c r="E65" s="72" t="b">
        <v>0</v>
      </c>
      <c r="F65" s="72" t="b">
        <v>0</v>
      </c>
      <c r="G65" s="15">
        <v>3</v>
      </c>
      <c r="H65" s="15">
        <v>6</v>
      </c>
      <c r="I65" s="73">
        <v>6</v>
      </c>
      <c r="J65" s="73">
        <v>9</v>
      </c>
      <c r="K65" s="17">
        <v>2</v>
      </c>
      <c r="L65" s="295">
        <v>42909.302083333336</v>
      </c>
      <c r="M65" s="295">
        <v>42909.791666608799</v>
      </c>
      <c r="N65" s="175"/>
      <c r="O65" s="202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63">
        <v>18</v>
      </c>
      <c r="V65" s="63">
        <v>-23</v>
      </c>
      <c r="W65" s="14">
        <v>2</v>
      </c>
      <c r="X65" s="52">
        <f>W65/$X$1</f>
        <v>0.02</v>
      </c>
      <c r="Y65" s="40">
        <v>2.1</v>
      </c>
      <c r="Z65" s="41">
        <v>0.17</v>
      </c>
      <c r="AA65" s="69"/>
    </row>
    <row r="66" spans="1:27" ht="15.75" thickBot="1" x14ac:dyDescent="0.3">
      <c r="A66" s="34"/>
      <c r="B66" s="35"/>
      <c r="C66" s="36"/>
      <c r="D66" s="36"/>
      <c r="E66" s="35"/>
      <c r="F66" s="35"/>
      <c r="G66" s="37"/>
      <c r="H66" s="37"/>
      <c r="I66" s="37"/>
      <c r="J66" s="37"/>
      <c r="K66" s="37"/>
      <c r="L66" s="38"/>
      <c r="M66" s="38"/>
      <c r="N66" s="173"/>
      <c r="O66" s="203"/>
      <c r="P66" s="39"/>
      <c r="Q66" s="39"/>
      <c r="R66" s="39"/>
      <c r="S66" s="39"/>
      <c r="T66" s="39"/>
      <c r="U66" s="42"/>
      <c r="V66" s="43"/>
      <c r="W66" s="50"/>
      <c r="X66" s="53"/>
      <c r="Y66" s="44">
        <f>SUM(Y61:Y65)</f>
        <v>-743.19999999999993</v>
      </c>
      <c r="Z66" s="45">
        <f>SUM(Z61:Z65)</f>
        <v>-62.54</v>
      </c>
      <c r="AA66" s="69"/>
    </row>
    <row r="67" spans="1:27" ht="15" x14ac:dyDescent="0.25">
      <c r="A67" s="77">
        <v>10</v>
      </c>
      <c r="B67" s="76" t="s">
        <v>100</v>
      </c>
      <c r="C67" s="71">
        <v>1</v>
      </c>
      <c r="D67" s="71">
        <v>1440</v>
      </c>
      <c r="E67" s="72" t="b">
        <v>0</v>
      </c>
      <c r="F67" s="72" t="b">
        <v>0</v>
      </c>
      <c r="G67" s="15">
        <v>3</v>
      </c>
      <c r="H67" s="15">
        <v>6</v>
      </c>
      <c r="I67" s="15">
        <v>3</v>
      </c>
      <c r="J67" s="15">
        <v>5</v>
      </c>
      <c r="K67" s="17">
        <v>2</v>
      </c>
      <c r="L67" s="307">
        <v>42905.572916666664</v>
      </c>
      <c r="M67" s="307">
        <v>42905.791666666664</v>
      </c>
      <c r="N67" s="176"/>
      <c r="O67" s="202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63">
        <v>41.5</v>
      </c>
      <c r="V67" s="63">
        <v>-3.7</v>
      </c>
      <c r="W67" s="14">
        <v>2</v>
      </c>
      <c r="X67" s="52">
        <f>W67/$X$1</f>
        <v>0.02</v>
      </c>
      <c r="Y67" s="40">
        <v>30.1</v>
      </c>
      <c r="Z67" s="41">
        <v>2.69</v>
      </c>
      <c r="AA67" s="69"/>
    </row>
    <row r="68" spans="1:27" ht="15" x14ac:dyDescent="0.25">
      <c r="A68" s="77">
        <v>10</v>
      </c>
      <c r="B68" s="76" t="s">
        <v>100</v>
      </c>
      <c r="C68" s="71">
        <v>1</v>
      </c>
      <c r="D68" s="71">
        <v>1440</v>
      </c>
      <c r="E68" s="72" t="b">
        <v>0</v>
      </c>
      <c r="F68" s="72" t="b">
        <v>0</v>
      </c>
      <c r="G68" s="15">
        <v>3</v>
      </c>
      <c r="H68" s="15">
        <v>6</v>
      </c>
      <c r="I68" s="15">
        <v>3</v>
      </c>
      <c r="J68" s="15">
        <v>5</v>
      </c>
      <c r="K68" s="17">
        <v>2</v>
      </c>
      <c r="L68" s="307">
        <v>42906.572916666664</v>
      </c>
      <c r="M68" s="307">
        <v>42906.791666666664</v>
      </c>
      <c r="N68" s="176"/>
      <c r="O68" s="202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63">
        <v>27.4</v>
      </c>
      <c r="V68" s="63">
        <v>-26.4</v>
      </c>
      <c r="W68" s="14">
        <v>2</v>
      </c>
      <c r="X68" s="52">
        <f>W68/$X$1</f>
        <v>0.02</v>
      </c>
      <c r="Y68" s="40">
        <v>-16.600000000000001</v>
      </c>
      <c r="Z68" s="41">
        <v>-1.49</v>
      </c>
      <c r="AA68" s="69"/>
    </row>
    <row r="69" spans="1:27" ht="15" x14ac:dyDescent="0.25">
      <c r="A69" s="77">
        <v>10</v>
      </c>
      <c r="B69" s="76" t="s">
        <v>100</v>
      </c>
      <c r="C69" s="71">
        <v>1</v>
      </c>
      <c r="D69" s="71">
        <v>1440</v>
      </c>
      <c r="E69" s="72" t="b">
        <v>0</v>
      </c>
      <c r="F69" s="72" t="b">
        <v>0</v>
      </c>
      <c r="G69" s="15">
        <v>3</v>
      </c>
      <c r="H69" s="15">
        <v>6</v>
      </c>
      <c r="I69" s="15">
        <v>3</v>
      </c>
      <c r="J69" s="15">
        <v>5</v>
      </c>
      <c r="K69" s="17">
        <v>2</v>
      </c>
      <c r="L69" s="307">
        <v>42907.572916608799</v>
      </c>
      <c r="M69" s="307">
        <v>42907.791666608799</v>
      </c>
      <c r="N69" s="176"/>
      <c r="O69" s="202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63">
        <v>102.9</v>
      </c>
      <c r="V69" s="63">
        <v>-56.5</v>
      </c>
      <c r="W69" s="14">
        <v>6</v>
      </c>
      <c r="X69" s="52">
        <f>W69/$X$1</f>
        <v>0.06</v>
      </c>
      <c r="Y69" s="40">
        <v>-19.3</v>
      </c>
      <c r="Z69" s="41">
        <v>-1.21</v>
      </c>
      <c r="AA69" s="69"/>
    </row>
    <row r="70" spans="1:27" ht="15" x14ac:dyDescent="0.25">
      <c r="A70" s="77">
        <v>10</v>
      </c>
      <c r="B70" s="76" t="s">
        <v>100</v>
      </c>
      <c r="C70" s="71">
        <v>1</v>
      </c>
      <c r="D70" s="71">
        <v>1440</v>
      </c>
      <c r="E70" s="72" t="b">
        <v>0</v>
      </c>
      <c r="F70" s="72" t="b">
        <v>0</v>
      </c>
      <c r="G70" s="15">
        <v>3</v>
      </c>
      <c r="H70" s="15">
        <v>6</v>
      </c>
      <c r="I70" s="15">
        <v>3</v>
      </c>
      <c r="J70" s="15">
        <v>5</v>
      </c>
      <c r="K70" s="17">
        <v>2</v>
      </c>
      <c r="L70" s="307">
        <v>42908.572916608799</v>
      </c>
      <c r="M70" s="307">
        <v>42908.791666608799</v>
      </c>
      <c r="N70" s="176"/>
      <c r="O70" s="202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63">
        <v>15.5</v>
      </c>
      <c r="V70" s="63">
        <v>-35.700000000000003</v>
      </c>
      <c r="W70" s="14">
        <v>2</v>
      </c>
      <c r="X70" s="52">
        <f>W70/$X$1</f>
        <v>0.02</v>
      </c>
      <c r="Y70" s="40">
        <v>2.9</v>
      </c>
      <c r="Z70" s="41">
        <v>0.32</v>
      </c>
      <c r="AA70" s="69"/>
    </row>
    <row r="71" spans="1:27" ht="15" x14ac:dyDescent="0.25">
      <c r="A71" s="77">
        <v>10</v>
      </c>
      <c r="B71" s="76" t="s">
        <v>100</v>
      </c>
      <c r="C71" s="71">
        <v>1</v>
      </c>
      <c r="D71" s="71">
        <v>1440</v>
      </c>
      <c r="E71" s="72" t="b">
        <v>0</v>
      </c>
      <c r="F71" s="72" t="b">
        <v>0</v>
      </c>
      <c r="G71" s="15">
        <v>3</v>
      </c>
      <c r="H71" s="15">
        <v>6</v>
      </c>
      <c r="I71" s="15">
        <v>3</v>
      </c>
      <c r="J71" s="15">
        <v>5</v>
      </c>
      <c r="K71" s="17">
        <v>2</v>
      </c>
      <c r="L71" s="307">
        <v>42909.572916608799</v>
      </c>
      <c r="M71" s="307">
        <v>42909.791666608799</v>
      </c>
      <c r="N71" s="176"/>
      <c r="O71" s="202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63">
        <v>49.4</v>
      </c>
      <c r="V71" s="63">
        <v>-12.7</v>
      </c>
      <c r="W71" s="14">
        <v>2</v>
      </c>
      <c r="X71" s="52">
        <f>W71/$X$1</f>
        <v>0.02</v>
      </c>
      <c r="Y71" s="40">
        <v>11.3</v>
      </c>
      <c r="Z71" s="41">
        <v>0.85</v>
      </c>
      <c r="AA71" s="69"/>
    </row>
    <row r="72" spans="1:27" ht="15.75" thickBot="1" x14ac:dyDescent="0.3">
      <c r="A72" s="34"/>
      <c r="B72" s="35"/>
      <c r="C72" s="36"/>
      <c r="D72" s="36"/>
      <c r="E72" s="35"/>
      <c r="F72" s="35"/>
      <c r="G72" s="37"/>
      <c r="H72" s="37"/>
      <c r="I72" s="37"/>
      <c r="J72" s="37"/>
      <c r="K72" s="37"/>
      <c r="L72" s="38"/>
      <c r="M72" s="38"/>
      <c r="N72" s="173"/>
      <c r="O72" s="203"/>
      <c r="P72" s="39"/>
      <c r="Q72" s="39"/>
      <c r="R72" s="39"/>
      <c r="S72" s="39"/>
      <c r="T72" s="39"/>
      <c r="U72" s="42"/>
      <c r="V72" s="43"/>
      <c r="W72" s="50"/>
      <c r="X72" s="53"/>
      <c r="Y72" s="44">
        <f>SUM(Y67:Y71)</f>
        <v>8.4</v>
      </c>
      <c r="Z72" s="45">
        <f>SUM(Z67:Z71)</f>
        <v>1.1599999999999999</v>
      </c>
      <c r="AA72" s="69"/>
    </row>
    <row r="73" spans="1:27" ht="15" x14ac:dyDescent="0.25">
      <c r="A73" s="77">
        <v>11</v>
      </c>
      <c r="B73" s="76" t="s">
        <v>130</v>
      </c>
      <c r="C73" s="71">
        <v>1</v>
      </c>
      <c r="D73" s="71">
        <v>1440</v>
      </c>
      <c r="E73" s="72" t="b">
        <v>0</v>
      </c>
      <c r="F73" s="72" t="b">
        <v>0</v>
      </c>
      <c r="G73" s="15">
        <v>3</v>
      </c>
      <c r="H73" s="15">
        <v>6</v>
      </c>
      <c r="I73" s="17">
        <v>5</v>
      </c>
      <c r="J73" s="17">
        <v>12</v>
      </c>
      <c r="K73" s="17">
        <v>2</v>
      </c>
      <c r="L73" s="307">
        <v>42905.572916666664</v>
      </c>
      <c r="M73" s="307">
        <v>42905.791666666664</v>
      </c>
      <c r="N73" s="176"/>
      <c r="O73" s="202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63">
        <v>66.7</v>
      </c>
      <c r="V73" s="63">
        <v>-47.5</v>
      </c>
      <c r="W73" s="14">
        <v>6</v>
      </c>
      <c r="X73" s="52">
        <f>W73/$X$1</f>
        <v>0.06</v>
      </c>
      <c r="Y73" s="40">
        <v>35.4</v>
      </c>
      <c r="Z73" s="41">
        <v>2.94</v>
      </c>
      <c r="AA73" s="69"/>
    </row>
    <row r="74" spans="1:27" ht="15" x14ac:dyDescent="0.25">
      <c r="A74" s="77">
        <v>11</v>
      </c>
      <c r="B74" s="76" t="s">
        <v>130</v>
      </c>
      <c r="C74" s="71">
        <v>1</v>
      </c>
      <c r="D74" s="71">
        <v>1440</v>
      </c>
      <c r="E74" s="72" t="b">
        <v>0</v>
      </c>
      <c r="F74" s="72" t="b">
        <v>0</v>
      </c>
      <c r="G74" s="15">
        <v>3</v>
      </c>
      <c r="H74" s="15">
        <v>6</v>
      </c>
      <c r="I74" s="17">
        <v>5</v>
      </c>
      <c r="J74" s="17">
        <v>12</v>
      </c>
      <c r="K74" s="17">
        <v>2</v>
      </c>
      <c r="L74" s="307">
        <v>42906.572916666664</v>
      </c>
      <c r="M74" s="307">
        <v>42906.791666666664</v>
      </c>
      <c r="N74" s="176"/>
      <c r="O74" s="202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63">
        <v>129.6</v>
      </c>
      <c r="V74" s="63">
        <v>-29.9</v>
      </c>
      <c r="W74" s="14">
        <v>8</v>
      </c>
      <c r="X74" s="52">
        <f>W74/$X$1</f>
        <v>0.08</v>
      </c>
      <c r="Y74" s="40">
        <v>46.8</v>
      </c>
      <c r="Z74" s="41">
        <v>3.14</v>
      </c>
      <c r="AA74" s="69"/>
    </row>
    <row r="75" spans="1:27" ht="15" x14ac:dyDescent="0.25">
      <c r="A75" s="77">
        <v>11</v>
      </c>
      <c r="B75" s="76" t="s">
        <v>130</v>
      </c>
      <c r="C75" s="71">
        <v>1</v>
      </c>
      <c r="D75" s="71">
        <v>1440</v>
      </c>
      <c r="E75" s="72" t="b">
        <v>0</v>
      </c>
      <c r="F75" s="72" t="b">
        <v>0</v>
      </c>
      <c r="G75" s="15">
        <v>3</v>
      </c>
      <c r="H75" s="15">
        <v>6</v>
      </c>
      <c r="I75" s="17">
        <v>5</v>
      </c>
      <c r="J75" s="17">
        <v>12</v>
      </c>
      <c r="K75" s="17">
        <v>2</v>
      </c>
      <c r="L75" s="307">
        <v>42907.572916608799</v>
      </c>
      <c r="M75" s="307">
        <v>42907.791666608799</v>
      </c>
      <c r="N75" s="176"/>
      <c r="O75" s="202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63">
        <v>84.2</v>
      </c>
      <c r="V75" s="63">
        <v>-111.7</v>
      </c>
      <c r="W75" s="14">
        <v>8</v>
      </c>
      <c r="X75" s="52">
        <f>W75/$X$1</f>
        <v>0.08</v>
      </c>
      <c r="Y75" s="40">
        <v>-42.8</v>
      </c>
      <c r="Z75" s="41">
        <v>-2.95</v>
      </c>
      <c r="AA75" s="69"/>
    </row>
    <row r="76" spans="1:27" ht="15" x14ac:dyDescent="0.25">
      <c r="A76" s="77">
        <v>11</v>
      </c>
      <c r="B76" s="76" t="s">
        <v>130</v>
      </c>
      <c r="C76" s="71">
        <v>1</v>
      </c>
      <c r="D76" s="71">
        <v>1440</v>
      </c>
      <c r="E76" s="72" t="b">
        <v>0</v>
      </c>
      <c r="F76" s="72" t="b">
        <v>0</v>
      </c>
      <c r="G76" s="15">
        <v>3</v>
      </c>
      <c r="H76" s="15">
        <v>6</v>
      </c>
      <c r="I76" s="17">
        <v>5</v>
      </c>
      <c r="J76" s="17">
        <v>12</v>
      </c>
      <c r="K76" s="17">
        <v>2</v>
      </c>
      <c r="L76" s="307">
        <v>42908.572916608799</v>
      </c>
      <c r="M76" s="307">
        <v>42908.791666608799</v>
      </c>
      <c r="N76" s="176"/>
      <c r="O76" s="202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63">
        <v>28.2</v>
      </c>
      <c r="V76" s="63">
        <v>-194.6</v>
      </c>
      <c r="W76" s="14">
        <v>12</v>
      </c>
      <c r="X76" s="52">
        <f>W76/$X$1</f>
        <v>0.12</v>
      </c>
      <c r="Y76" s="40">
        <v>-90.3</v>
      </c>
      <c r="Z76" s="41">
        <v>-8</v>
      </c>
      <c r="AA76" s="69"/>
    </row>
    <row r="77" spans="1:27" ht="15" x14ac:dyDescent="0.25">
      <c r="A77" s="77">
        <v>11</v>
      </c>
      <c r="B77" s="76" t="s">
        <v>130</v>
      </c>
      <c r="C77" s="71">
        <v>1</v>
      </c>
      <c r="D77" s="71">
        <v>1440</v>
      </c>
      <c r="E77" s="72" t="b">
        <v>0</v>
      </c>
      <c r="F77" s="72" t="b">
        <v>0</v>
      </c>
      <c r="G77" s="15">
        <v>3</v>
      </c>
      <c r="H77" s="15">
        <v>6</v>
      </c>
      <c r="I77" s="17">
        <v>5</v>
      </c>
      <c r="J77" s="17">
        <v>12</v>
      </c>
      <c r="K77" s="17">
        <v>2</v>
      </c>
      <c r="L77" s="307">
        <v>42909.572916608799</v>
      </c>
      <c r="M77" s="307">
        <v>42909.791666608799</v>
      </c>
      <c r="N77" s="176"/>
      <c r="O77" s="202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63">
        <v>18.600000000000001</v>
      </c>
      <c r="V77" s="63">
        <v>-158.19999999999999</v>
      </c>
      <c r="W77" s="14">
        <v>9</v>
      </c>
      <c r="X77" s="52">
        <f>W77/$X$1</f>
        <v>0.09</v>
      </c>
      <c r="Y77" s="40">
        <v>-62.6</v>
      </c>
      <c r="Z77" s="41">
        <v>-5.1100000000000003</v>
      </c>
      <c r="AA77" s="69"/>
    </row>
    <row r="78" spans="1:27" ht="15.75" thickBot="1" x14ac:dyDescent="0.3">
      <c r="A78" s="34"/>
      <c r="B78" s="35"/>
      <c r="C78" s="36"/>
      <c r="D78" s="36"/>
      <c r="E78" s="35"/>
      <c r="F78" s="35"/>
      <c r="G78" s="37"/>
      <c r="H78" s="37"/>
      <c r="I78" s="37"/>
      <c r="J78" s="37"/>
      <c r="K78" s="37"/>
      <c r="L78" s="38"/>
      <c r="M78" s="38"/>
      <c r="N78" s="173"/>
      <c r="O78" s="203"/>
      <c r="P78" s="39"/>
      <c r="Q78" s="39"/>
      <c r="R78" s="39"/>
      <c r="S78" s="39"/>
      <c r="T78" s="39"/>
      <c r="U78" s="42"/>
      <c r="V78" s="43"/>
      <c r="W78" s="50"/>
      <c r="X78" s="53"/>
      <c r="Y78" s="44">
        <f>SUM(Y73:Y77)</f>
        <v>-113.5</v>
      </c>
      <c r="Z78" s="45">
        <f>SUM(Z73:Z77)</f>
        <v>-9.98</v>
      </c>
      <c r="AA78" s="69"/>
    </row>
    <row r="79" spans="1:27" ht="15" x14ac:dyDescent="0.25">
      <c r="A79" s="77">
        <v>12</v>
      </c>
      <c r="B79" s="76" t="s">
        <v>101</v>
      </c>
      <c r="C79" s="71">
        <v>1</v>
      </c>
      <c r="D79" s="71">
        <v>1440</v>
      </c>
      <c r="E79" s="72" t="b">
        <v>0</v>
      </c>
      <c r="F79" s="72" t="b">
        <v>0</v>
      </c>
      <c r="G79" s="15">
        <v>3</v>
      </c>
      <c r="H79" s="15">
        <v>6</v>
      </c>
      <c r="I79" s="73">
        <v>6</v>
      </c>
      <c r="J79" s="73">
        <v>9</v>
      </c>
      <c r="K79" s="17">
        <v>2</v>
      </c>
      <c r="L79" s="307">
        <v>42905.572916666664</v>
      </c>
      <c r="M79" s="307">
        <v>42905.791666666664</v>
      </c>
      <c r="N79" s="176"/>
      <c r="O79" s="202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63">
        <v>25.4</v>
      </c>
      <c r="V79" s="63">
        <v>-25</v>
      </c>
      <c r="W79" s="14">
        <v>4</v>
      </c>
      <c r="X79" s="52">
        <f>W79/$X$1</f>
        <v>0.04</v>
      </c>
      <c r="Y79" s="40">
        <v>12.7</v>
      </c>
      <c r="Z79" s="41">
        <v>1.21</v>
      </c>
      <c r="AA79" s="69"/>
    </row>
    <row r="80" spans="1:27" ht="15" x14ac:dyDescent="0.25">
      <c r="A80" s="77">
        <v>12</v>
      </c>
      <c r="B80" s="76" t="s">
        <v>101</v>
      </c>
      <c r="C80" s="71">
        <v>1</v>
      </c>
      <c r="D80" s="71">
        <v>1440</v>
      </c>
      <c r="E80" s="72" t="b">
        <v>0</v>
      </c>
      <c r="F80" s="72" t="b">
        <v>0</v>
      </c>
      <c r="G80" s="15">
        <v>3</v>
      </c>
      <c r="H80" s="15">
        <v>6</v>
      </c>
      <c r="I80" s="73">
        <v>6</v>
      </c>
      <c r="J80" s="73">
        <v>9</v>
      </c>
      <c r="K80" s="17">
        <v>2</v>
      </c>
      <c r="L80" s="307">
        <v>42906.572916666664</v>
      </c>
      <c r="M80" s="307">
        <v>42906.791666666664</v>
      </c>
      <c r="N80" s="176"/>
      <c r="O80" s="202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63">
        <v>56</v>
      </c>
      <c r="V80" s="63">
        <v>-44.5</v>
      </c>
      <c r="W80" s="14">
        <v>4</v>
      </c>
      <c r="X80" s="52">
        <f>W80/$X$1</f>
        <v>0.04</v>
      </c>
      <c r="Y80" s="40">
        <v>3.4</v>
      </c>
      <c r="Z80" s="41">
        <v>-0.33</v>
      </c>
      <c r="AA80" s="69"/>
    </row>
    <row r="81" spans="1:27" ht="15" x14ac:dyDescent="0.25">
      <c r="A81" s="77">
        <v>12</v>
      </c>
      <c r="B81" s="76" t="s">
        <v>101</v>
      </c>
      <c r="C81" s="71">
        <v>1</v>
      </c>
      <c r="D81" s="71">
        <v>1440</v>
      </c>
      <c r="E81" s="72" t="b">
        <v>0</v>
      </c>
      <c r="F81" s="72" t="b">
        <v>0</v>
      </c>
      <c r="G81" s="15">
        <v>3</v>
      </c>
      <c r="H81" s="15">
        <v>6</v>
      </c>
      <c r="I81" s="73">
        <v>6</v>
      </c>
      <c r="J81" s="73">
        <v>9</v>
      </c>
      <c r="K81" s="17">
        <v>2</v>
      </c>
      <c r="L81" s="307">
        <v>42907.572916608799</v>
      </c>
      <c r="M81" s="307">
        <v>42907.791666608799</v>
      </c>
      <c r="N81" s="176"/>
      <c r="O81" s="202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63">
        <v>67.400000000000006</v>
      </c>
      <c r="V81" s="63">
        <v>-125.2</v>
      </c>
      <c r="W81" s="14">
        <v>6</v>
      </c>
      <c r="X81" s="52">
        <f>W81/$X$1</f>
        <v>0.06</v>
      </c>
      <c r="Y81" s="40">
        <v>-65.5</v>
      </c>
      <c r="Z81" s="41">
        <v>-5.26</v>
      </c>
      <c r="AA81" s="69"/>
    </row>
    <row r="82" spans="1:27" ht="15" x14ac:dyDescent="0.25">
      <c r="A82" s="77">
        <v>12</v>
      </c>
      <c r="B82" s="76" t="s">
        <v>101</v>
      </c>
      <c r="C82" s="71">
        <v>1</v>
      </c>
      <c r="D82" s="71">
        <v>1440</v>
      </c>
      <c r="E82" s="72" t="b">
        <v>0</v>
      </c>
      <c r="F82" s="72" t="b">
        <v>0</v>
      </c>
      <c r="G82" s="15">
        <v>3</v>
      </c>
      <c r="H82" s="15">
        <v>6</v>
      </c>
      <c r="I82" s="73">
        <v>6</v>
      </c>
      <c r="J82" s="73">
        <v>9</v>
      </c>
      <c r="K82" s="17">
        <v>2</v>
      </c>
      <c r="L82" s="307">
        <v>42908.572916608799</v>
      </c>
      <c r="M82" s="307">
        <v>42908.791666608799</v>
      </c>
      <c r="N82" s="176"/>
      <c r="O82" s="202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63">
        <v>23.3</v>
      </c>
      <c r="V82" s="63">
        <v>-98.4</v>
      </c>
      <c r="W82" s="14">
        <v>6</v>
      </c>
      <c r="X82" s="52">
        <f>W82/$X$1</f>
        <v>0.06</v>
      </c>
      <c r="Y82" s="40">
        <v>-31.4</v>
      </c>
      <c r="Z82" s="41">
        <v>-2.71</v>
      </c>
      <c r="AA82" s="69"/>
    </row>
    <row r="83" spans="1:27" ht="15" x14ac:dyDescent="0.25">
      <c r="A83" s="77">
        <v>12</v>
      </c>
      <c r="B83" s="76" t="s">
        <v>101</v>
      </c>
      <c r="C83" s="71">
        <v>1</v>
      </c>
      <c r="D83" s="71">
        <v>1440</v>
      </c>
      <c r="E83" s="72" t="b">
        <v>0</v>
      </c>
      <c r="F83" s="72" t="b">
        <v>0</v>
      </c>
      <c r="G83" s="15">
        <v>3</v>
      </c>
      <c r="H83" s="15">
        <v>6</v>
      </c>
      <c r="I83" s="73">
        <v>6</v>
      </c>
      <c r="J83" s="73">
        <v>9</v>
      </c>
      <c r="K83" s="17">
        <v>2</v>
      </c>
      <c r="L83" s="307">
        <v>42909.572916608799</v>
      </c>
      <c r="M83" s="307">
        <v>42909.791666608799</v>
      </c>
      <c r="N83" s="176"/>
      <c r="O83" s="202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63">
        <v>14.5</v>
      </c>
      <c r="V83" s="63">
        <v>-105.9</v>
      </c>
      <c r="W83" s="14">
        <v>4</v>
      </c>
      <c r="X83" s="52">
        <f>W83/$X$1</f>
        <v>0.04</v>
      </c>
      <c r="Y83" s="40">
        <v>-36.700000000000003</v>
      </c>
      <c r="Z83" s="41">
        <v>-3.14</v>
      </c>
      <c r="AA83" s="69"/>
    </row>
    <row r="84" spans="1:27" ht="15.75" thickBot="1" x14ac:dyDescent="0.3">
      <c r="A84" s="34"/>
      <c r="B84" s="35"/>
      <c r="C84" s="36"/>
      <c r="D84" s="36"/>
      <c r="E84" s="35"/>
      <c r="F84" s="35"/>
      <c r="G84" s="37"/>
      <c r="H84" s="37"/>
      <c r="I84" s="37"/>
      <c r="J84" s="37"/>
      <c r="K84" s="37"/>
      <c r="L84" s="38"/>
      <c r="M84" s="38"/>
      <c r="N84" s="173"/>
      <c r="O84" s="203"/>
      <c r="P84" s="39"/>
      <c r="Q84" s="39"/>
      <c r="R84" s="39"/>
      <c r="S84" s="39"/>
      <c r="T84" s="39"/>
      <c r="U84" s="42"/>
      <c r="V84" s="43"/>
      <c r="W84" s="50"/>
      <c r="X84" s="53"/>
      <c r="Y84" s="44">
        <f>SUM(Y79:Y83)</f>
        <v>-117.50000000000001</v>
      </c>
      <c r="Z84" s="45">
        <f>SUM(Z79:Z83)</f>
        <v>-10.23</v>
      </c>
      <c r="AA84" s="69"/>
    </row>
    <row r="85" spans="1:27" ht="15" x14ac:dyDescent="0.25">
      <c r="A85" s="85">
        <v>13</v>
      </c>
      <c r="B85" s="86" t="s">
        <v>102</v>
      </c>
      <c r="C85" s="87">
        <v>1</v>
      </c>
      <c r="D85" s="87">
        <v>1440</v>
      </c>
      <c r="E85" s="88" t="s">
        <v>17</v>
      </c>
      <c r="F85" s="88" t="b">
        <v>0</v>
      </c>
      <c r="G85" s="15">
        <v>3</v>
      </c>
      <c r="H85" s="15">
        <v>6</v>
      </c>
      <c r="I85" s="15">
        <v>3</v>
      </c>
      <c r="J85" s="15">
        <v>5</v>
      </c>
      <c r="K85" s="89">
        <v>2</v>
      </c>
      <c r="L85" s="90">
        <v>42905.302083333336</v>
      </c>
      <c r="M85" s="90">
        <v>42905.541666666664</v>
      </c>
      <c r="N85" s="177"/>
      <c r="O85" s="204">
        <v>0</v>
      </c>
      <c r="P85" s="23">
        <v>0</v>
      </c>
      <c r="Q85" s="23">
        <v>0</v>
      </c>
      <c r="R85" s="23">
        <v>0</v>
      </c>
      <c r="S85" s="23">
        <v>0</v>
      </c>
      <c r="T85" s="23">
        <v>0</v>
      </c>
      <c r="U85" s="63"/>
      <c r="V85" s="63"/>
      <c r="W85" s="14">
        <v>0</v>
      </c>
      <c r="X85" s="52">
        <f>W85/$X$1</f>
        <v>0</v>
      </c>
      <c r="Y85" s="40">
        <v>0</v>
      </c>
      <c r="Z85" s="41">
        <v>0</v>
      </c>
      <c r="AA85" s="69"/>
    </row>
    <row r="86" spans="1:27" ht="15" x14ac:dyDescent="0.25">
      <c r="A86" s="85">
        <v>13</v>
      </c>
      <c r="B86" s="86" t="s">
        <v>102</v>
      </c>
      <c r="C86" s="87">
        <v>1</v>
      </c>
      <c r="D86" s="87">
        <v>1440</v>
      </c>
      <c r="E86" s="88" t="s">
        <v>17</v>
      </c>
      <c r="F86" s="88" t="b">
        <v>0</v>
      </c>
      <c r="G86" s="15">
        <v>3</v>
      </c>
      <c r="H86" s="15">
        <v>6</v>
      </c>
      <c r="I86" s="15">
        <v>3</v>
      </c>
      <c r="J86" s="15">
        <v>5</v>
      </c>
      <c r="K86" s="89">
        <v>2</v>
      </c>
      <c r="L86" s="90">
        <v>42906.302083333336</v>
      </c>
      <c r="M86" s="90">
        <v>42906.541666666664</v>
      </c>
      <c r="N86" s="177"/>
      <c r="O86" s="204">
        <v>0</v>
      </c>
      <c r="P86" s="23">
        <v>0</v>
      </c>
      <c r="Q86" s="23">
        <v>0</v>
      </c>
      <c r="R86" s="23">
        <v>0</v>
      </c>
      <c r="S86" s="23">
        <v>0</v>
      </c>
      <c r="T86" s="23">
        <v>0</v>
      </c>
      <c r="U86" s="63">
        <v>10.1</v>
      </c>
      <c r="V86" s="63">
        <v>-288.2</v>
      </c>
      <c r="W86" s="14">
        <v>6</v>
      </c>
      <c r="X86" s="52">
        <f>W86/$X$1</f>
        <v>0.06</v>
      </c>
      <c r="Y86" s="40">
        <v>-193</v>
      </c>
      <c r="Z86" s="41">
        <v>-17.190000000000001</v>
      </c>
      <c r="AA86" s="69"/>
    </row>
    <row r="87" spans="1:27" ht="15" x14ac:dyDescent="0.25">
      <c r="A87" s="85">
        <v>13</v>
      </c>
      <c r="B87" s="86" t="s">
        <v>102</v>
      </c>
      <c r="C87" s="87">
        <v>1</v>
      </c>
      <c r="D87" s="87">
        <v>1440</v>
      </c>
      <c r="E87" s="88" t="s">
        <v>17</v>
      </c>
      <c r="F87" s="88" t="b">
        <v>0</v>
      </c>
      <c r="G87" s="15">
        <v>3</v>
      </c>
      <c r="H87" s="15">
        <v>6</v>
      </c>
      <c r="I87" s="15">
        <v>3</v>
      </c>
      <c r="J87" s="15">
        <v>5</v>
      </c>
      <c r="K87" s="89">
        <v>2</v>
      </c>
      <c r="L87" s="90">
        <v>42907.302083333336</v>
      </c>
      <c r="M87" s="90">
        <v>42907.541666608799</v>
      </c>
      <c r="N87" s="177"/>
      <c r="O87" s="204">
        <v>0</v>
      </c>
      <c r="P87" s="23">
        <v>0</v>
      </c>
      <c r="Q87" s="23">
        <v>0</v>
      </c>
      <c r="R87" s="23">
        <v>0</v>
      </c>
      <c r="S87" s="23">
        <v>0</v>
      </c>
      <c r="T87" s="23">
        <v>0</v>
      </c>
      <c r="U87" s="63">
        <v>56.7</v>
      </c>
      <c r="V87" s="63">
        <v>-307.39999999999998</v>
      </c>
      <c r="W87" s="14">
        <v>4</v>
      </c>
      <c r="X87" s="52">
        <f>W87/$X$1</f>
        <v>0.04</v>
      </c>
      <c r="Y87" s="40">
        <v>-290</v>
      </c>
      <c r="Z87" s="41">
        <v>-27.06</v>
      </c>
      <c r="AA87" s="69"/>
    </row>
    <row r="88" spans="1:27" ht="15" x14ac:dyDescent="0.25">
      <c r="A88" s="85">
        <v>13</v>
      </c>
      <c r="B88" s="86" t="s">
        <v>102</v>
      </c>
      <c r="C88" s="87">
        <v>1</v>
      </c>
      <c r="D88" s="87">
        <v>1440</v>
      </c>
      <c r="E88" s="88" t="s">
        <v>17</v>
      </c>
      <c r="F88" s="88" t="b">
        <v>0</v>
      </c>
      <c r="G88" s="15">
        <v>3</v>
      </c>
      <c r="H88" s="15">
        <v>6</v>
      </c>
      <c r="I88" s="15">
        <v>3</v>
      </c>
      <c r="J88" s="15">
        <v>5</v>
      </c>
      <c r="K88" s="89">
        <v>2</v>
      </c>
      <c r="L88" s="90">
        <v>42908.302083333336</v>
      </c>
      <c r="M88" s="308">
        <v>42908.565972222219</v>
      </c>
      <c r="N88" s="187"/>
      <c r="O88" s="204">
        <v>0</v>
      </c>
      <c r="P88" s="23">
        <v>0</v>
      </c>
      <c r="Q88" s="23">
        <v>0</v>
      </c>
      <c r="R88" s="23">
        <v>0</v>
      </c>
      <c r="S88" s="23">
        <v>0</v>
      </c>
      <c r="T88" s="23">
        <v>0</v>
      </c>
      <c r="U88" s="63" t="s">
        <v>70</v>
      </c>
      <c r="V88" s="63" t="s">
        <v>70</v>
      </c>
      <c r="W88" s="14">
        <v>4</v>
      </c>
      <c r="X88" s="52">
        <f>W88/$X$1</f>
        <v>0.04</v>
      </c>
      <c r="Y88" s="40">
        <v>-200.6</v>
      </c>
      <c r="Z88" s="41">
        <v>-16.21</v>
      </c>
      <c r="AA88" s="69"/>
    </row>
    <row r="89" spans="1:27" ht="15" x14ac:dyDescent="0.25">
      <c r="A89" s="85">
        <v>13</v>
      </c>
      <c r="B89" s="86" t="s">
        <v>102</v>
      </c>
      <c r="C89" s="87">
        <v>1</v>
      </c>
      <c r="D89" s="87">
        <v>1440</v>
      </c>
      <c r="E89" s="88" t="s">
        <v>17</v>
      </c>
      <c r="F89" s="88" t="b">
        <v>0</v>
      </c>
      <c r="G89" s="15">
        <v>3</v>
      </c>
      <c r="H89" s="15">
        <v>6</v>
      </c>
      <c r="I89" s="15">
        <v>3</v>
      </c>
      <c r="J89" s="15">
        <v>5</v>
      </c>
      <c r="K89" s="89">
        <v>2</v>
      </c>
      <c r="L89" s="90">
        <v>42909.302083333336</v>
      </c>
      <c r="M89" s="90">
        <v>42909.541666608799</v>
      </c>
      <c r="N89" s="177"/>
      <c r="O89" s="204">
        <v>0</v>
      </c>
      <c r="P89" s="23">
        <v>0</v>
      </c>
      <c r="Q89" s="23">
        <v>0</v>
      </c>
      <c r="R89" s="23">
        <v>0</v>
      </c>
      <c r="S89" s="23">
        <v>0</v>
      </c>
      <c r="T89" s="23">
        <v>0</v>
      </c>
      <c r="U89" s="63">
        <v>0</v>
      </c>
      <c r="V89" s="63">
        <v>-144.19999999999999</v>
      </c>
      <c r="W89" s="14">
        <v>4</v>
      </c>
      <c r="X89" s="52">
        <f>W89/$X$1</f>
        <v>0.04</v>
      </c>
      <c r="Y89" s="40">
        <v>-107.9</v>
      </c>
      <c r="Z89" s="41">
        <v>-10.220000000000001</v>
      </c>
      <c r="AA89" s="69"/>
    </row>
    <row r="90" spans="1:27" ht="15.75" thickBot="1" x14ac:dyDescent="0.3">
      <c r="A90" s="34"/>
      <c r="B90" s="35"/>
      <c r="C90" s="36"/>
      <c r="D90" s="36"/>
      <c r="E90" s="35"/>
      <c r="F90" s="35"/>
      <c r="G90" s="37"/>
      <c r="H90" s="37"/>
      <c r="I90" s="37"/>
      <c r="J90" s="37"/>
      <c r="K90" s="37"/>
      <c r="L90" s="38"/>
      <c r="M90" s="38"/>
      <c r="N90" s="173"/>
      <c r="O90" s="203"/>
      <c r="P90" s="39"/>
      <c r="Q90" s="39"/>
      <c r="R90" s="39"/>
      <c r="S90" s="39"/>
      <c r="T90" s="39"/>
      <c r="U90" s="42"/>
      <c r="V90" s="43"/>
      <c r="W90" s="50"/>
      <c r="X90" s="53"/>
      <c r="Y90" s="44">
        <f>SUM(Y85:Y89)</f>
        <v>-791.5</v>
      </c>
      <c r="Z90" s="45">
        <f>SUM(Z85:Z89)</f>
        <v>-70.680000000000007</v>
      </c>
      <c r="AA90" s="69"/>
    </row>
    <row r="91" spans="1:27" ht="15" x14ac:dyDescent="0.25">
      <c r="A91" s="85">
        <v>14</v>
      </c>
      <c r="B91" s="86" t="s">
        <v>103</v>
      </c>
      <c r="C91" s="87">
        <v>1</v>
      </c>
      <c r="D91" s="87">
        <v>1440</v>
      </c>
      <c r="E91" s="88" t="s">
        <v>17</v>
      </c>
      <c r="F91" s="88" t="b">
        <v>0</v>
      </c>
      <c r="G91" s="15">
        <v>3</v>
      </c>
      <c r="H91" s="15">
        <v>6</v>
      </c>
      <c r="I91" s="89">
        <v>5</v>
      </c>
      <c r="J91" s="89">
        <v>12</v>
      </c>
      <c r="K91" s="89">
        <v>2</v>
      </c>
      <c r="L91" s="90">
        <v>42905.302083333336</v>
      </c>
      <c r="M91" s="90">
        <v>42905.541666666664</v>
      </c>
      <c r="N91" s="177"/>
      <c r="O91" s="204">
        <v>0</v>
      </c>
      <c r="P91" s="23">
        <v>0</v>
      </c>
      <c r="Q91" s="23">
        <v>0</v>
      </c>
      <c r="R91" s="23">
        <v>0</v>
      </c>
      <c r="S91" s="23">
        <v>0</v>
      </c>
      <c r="T91" s="23">
        <v>0</v>
      </c>
      <c r="U91" s="63">
        <v>10.1</v>
      </c>
      <c r="V91" s="63">
        <v>-190.3</v>
      </c>
      <c r="W91" s="14">
        <v>6</v>
      </c>
      <c r="X91" s="52">
        <f t="shared" ref="X91:X101" si="1">W91/$X$1</f>
        <v>0.06</v>
      </c>
      <c r="Y91" s="40">
        <v>-119.4</v>
      </c>
      <c r="Z91" s="41">
        <v>-10.61</v>
      </c>
      <c r="AA91" s="69"/>
    </row>
    <row r="92" spans="1:27" ht="15" x14ac:dyDescent="0.25">
      <c r="A92" s="85">
        <v>14</v>
      </c>
      <c r="B92" s="86" t="s">
        <v>103</v>
      </c>
      <c r="C92" s="87">
        <v>1</v>
      </c>
      <c r="D92" s="87">
        <v>1440</v>
      </c>
      <c r="E92" s="88" t="s">
        <v>17</v>
      </c>
      <c r="F92" s="88" t="b">
        <v>0</v>
      </c>
      <c r="G92" s="15">
        <v>3</v>
      </c>
      <c r="H92" s="15">
        <v>6</v>
      </c>
      <c r="I92" s="89">
        <v>5</v>
      </c>
      <c r="J92" s="89">
        <v>12</v>
      </c>
      <c r="K92" s="89">
        <v>2</v>
      </c>
      <c r="L92" s="90">
        <v>42906.302083333336</v>
      </c>
      <c r="M92" s="90">
        <v>42906.541666666664</v>
      </c>
      <c r="N92" s="177"/>
      <c r="O92" s="204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63">
        <v>492.1</v>
      </c>
      <c r="V92" s="63">
        <v>-71.900000000000006</v>
      </c>
      <c r="W92" s="14">
        <v>12</v>
      </c>
      <c r="X92" s="52">
        <f t="shared" si="1"/>
        <v>0.12</v>
      </c>
      <c r="Y92" s="40">
        <v>120.8</v>
      </c>
      <c r="Z92" s="41">
        <v>9.25</v>
      </c>
      <c r="AA92" s="69"/>
    </row>
    <row r="93" spans="1:27" ht="15" x14ac:dyDescent="0.25">
      <c r="A93" s="85">
        <v>14</v>
      </c>
      <c r="B93" s="86" t="s">
        <v>103</v>
      </c>
      <c r="C93" s="87">
        <v>1</v>
      </c>
      <c r="D93" s="87">
        <v>1440</v>
      </c>
      <c r="E93" s="88" t="s">
        <v>17</v>
      </c>
      <c r="F93" s="88" t="b">
        <v>0</v>
      </c>
      <c r="G93" s="15">
        <v>3</v>
      </c>
      <c r="H93" s="15">
        <v>6</v>
      </c>
      <c r="I93" s="89">
        <v>5</v>
      </c>
      <c r="J93" s="89">
        <v>12</v>
      </c>
      <c r="K93" s="89">
        <v>2</v>
      </c>
      <c r="L93" s="90">
        <v>42907.302083333336</v>
      </c>
      <c r="M93" s="90">
        <v>42907.541666608799</v>
      </c>
      <c r="N93" s="177"/>
      <c r="O93" s="204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63">
        <v>114.1</v>
      </c>
      <c r="V93" s="63">
        <v>-575</v>
      </c>
      <c r="W93" s="14">
        <v>8</v>
      </c>
      <c r="X93" s="52">
        <f t="shared" si="1"/>
        <v>0.08</v>
      </c>
      <c r="Y93" s="40">
        <v>-546.9</v>
      </c>
      <c r="Z93" s="41">
        <v>-49.09</v>
      </c>
      <c r="AA93" s="69"/>
    </row>
    <row r="94" spans="1:27" ht="15" x14ac:dyDescent="0.25">
      <c r="A94" s="85">
        <v>14</v>
      </c>
      <c r="B94" s="86" t="s">
        <v>103</v>
      </c>
      <c r="C94" s="87">
        <v>1</v>
      </c>
      <c r="D94" s="87">
        <v>1440</v>
      </c>
      <c r="E94" s="88" t="s">
        <v>17</v>
      </c>
      <c r="F94" s="88" t="b">
        <v>0</v>
      </c>
      <c r="G94" s="15">
        <v>3</v>
      </c>
      <c r="H94" s="15">
        <v>6</v>
      </c>
      <c r="I94" s="89">
        <v>5</v>
      </c>
      <c r="J94" s="89">
        <v>12</v>
      </c>
      <c r="K94" s="89">
        <v>2</v>
      </c>
      <c r="L94" s="90">
        <v>42908.302083333336</v>
      </c>
      <c r="M94" s="90">
        <v>42908.541666608799</v>
      </c>
      <c r="N94" s="177"/>
      <c r="O94" s="204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63">
        <v>9.5</v>
      </c>
      <c r="V94" s="63">
        <v>-287.8</v>
      </c>
      <c r="W94" s="14">
        <v>12</v>
      </c>
      <c r="X94" s="52">
        <f t="shared" si="1"/>
        <v>0.12</v>
      </c>
      <c r="Y94" s="40">
        <v>-185.7</v>
      </c>
      <c r="Z94" s="41">
        <v>-16.71</v>
      </c>
      <c r="AA94" s="69"/>
    </row>
    <row r="95" spans="1:27" ht="15.75" thickBot="1" x14ac:dyDescent="0.3">
      <c r="A95" s="139">
        <v>14</v>
      </c>
      <c r="B95" s="140" t="s">
        <v>103</v>
      </c>
      <c r="C95" s="141">
        <v>1</v>
      </c>
      <c r="D95" s="141">
        <v>1440</v>
      </c>
      <c r="E95" s="142" t="s">
        <v>17</v>
      </c>
      <c r="F95" s="142" t="b">
        <v>0</v>
      </c>
      <c r="G95" s="32">
        <v>3</v>
      </c>
      <c r="H95" s="32">
        <v>6</v>
      </c>
      <c r="I95" s="143">
        <v>5</v>
      </c>
      <c r="J95" s="143">
        <v>12</v>
      </c>
      <c r="K95" s="143">
        <v>2</v>
      </c>
      <c r="L95" s="309">
        <v>42909.302083333336</v>
      </c>
      <c r="M95" s="309">
        <v>42909.541666608799</v>
      </c>
      <c r="N95" s="188"/>
      <c r="O95" s="209">
        <v>0</v>
      </c>
      <c r="P95" s="144">
        <v>0</v>
      </c>
      <c r="Q95" s="144">
        <v>0</v>
      </c>
      <c r="R95" s="144">
        <v>0</v>
      </c>
      <c r="S95" s="144">
        <v>0</v>
      </c>
      <c r="T95" s="144">
        <v>0</v>
      </c>
      <c r="U95" s="33">
        <v>65.599999999999994</v>
      </c>
      <c r="V95" s="33">
        <v>-192.1</v>
      </c>
      <c r="W95" s="30">
        <v>4</v>
      </c>
      <c r="X95" s="130">
        <f t="shared" si="1"/>
        <v>0.04</v>
      </c>
      <c r="Y95" s="48">
        <v>-161.80000000000001</v>
      </c>
      <c r="Z95" s="131">
        <v>-12.15</v>
      </c>
      <c r="AA95" s="69"/>
    </row>
    <row r="96" spans="1:27" ht="15.75" thickBot="1" x14ac:dyDescent="0.3">
      <c r="A96" s="34"/>
      <c r="B96" s="35"/>
      <c r="C96" s="36"/>
      <c r="D96" s="36"/>
      <c r="E96" s="35"/>
      <c r="F96" s="35"/>
      <c r="G96" s="37"/>
      <c r="H96" s="37"/>
      <c r="I96" s="37"/>
      <c r="J96" s="37"/>
      <c r="K96" s="37"/>
      <c r="L96" s="38"/>
      <c r="M96" s="38"/>
      <c r="N96" s="173"/>
      <c r="O96" s="203"/>
      <c r="P96" s="39"/>
      <c r="Q96" s="39"/>
      <c r="R96" s="39"/>
      <c r="S96" s="39"/>
      <c r="T96" s="39"/>
      <c r="U96" s="42"/>
      <c r="V96" s="43"/>
      <c r="W96" s="50"/>
      <c r="X96" s="53"/>
      <c r="Y96" s="44">
        <f>SUM(Y91:Y95)</f>
        <v>-893</v>
      </c>
      <c r="Z96" s="45">
        <f>SUM(Z91:Z95)</f>
        <v>-79.31</v>
      </c>
      <c r="AA96" s="69"/>
    </row>
    <row r="97" spans="1:27" ht="15" x14ac:dyDescent="0.25">
      <c r="A97" s="145">
        <v>14</v>
      </c>
      <c r="B97" s="146" t="s">
        <v>103</v>
      </c>
      <c r="C97" s="147">
        <v>1</v>
      </c>
      <c r="D97" s="147">
        <v>1440</v>
      </c>
      <c r="E97" s="148" t="s">
        <v>17</v>
      </c>
      <c r="F97" s="148" t="b">
        <v>0</v>
      </c>
      <c r="G97" s="62">
        <v>3</v>
      </c>
      <c r="H97" s="62">
        <v>6</v>
      </c>
      <c r="I97" s="149">
        <v>5</v>
      </c>
      <c r="J97" s="149">
        <v>12</v>
      </c>
      <c r="K97" s="149">
        <v>2</v>
      </c>
      <c r="L97" s="310">
        <v>42912.302083333336</v>
      </c>
      <c r="M97" s="310">
        <v>42912.541666608799</v>
      </c>
      <c r="N97" s="216" t="s">
        <v>134</v>
      </c>
      <c r="O97" s="210">
        <v>0</v>
      </c>
      <c r="P97" s="61">
        <v>0</v>
      </c>
      <c r="Q97" s="61">
        <v>0</v>
      </c>
      <c r="R97" s="61">
        <v>0</v>
      </c>
      <c r="S97" s="61">
        <v>0</v>
      </c>
      <c r="T97" s="61">
        <v>0</v>
      </c>
      <c r="U97" s="138">
        <v>35.1</v>
      </c>
      <c r="V97" s="138">
        <v>-143.6</v>
      </c>
      <c r="W97" s="51">
        <v>8</v>
      </c>
      <c r="X97" s="54">
        <f t="shared" si="1"/>
        <v>0.08</v>
      </c>
      <c r="Y97" s="46">
        <v>-120.6</v>
      </c>
      <c r="Z97" s="47">
        <v>-10.76</v>
      </c>
      <c r="AA97" s="69"/>
    </row>
    <row r="98" spans="1:27" ht="15" x14ac:dyDescent="0.25">
      <c r="A98" s="85">
        <v>14</v>
      </c>
      <c r="B98" s="86" t="s">
        <v>103</v>
      </c>
      <c r="C98" s="87">
        <v>1</v>
      </c>
      <c r="D98" s="87">
        <v>1440</v>
      </c>
      <c r="E98" s="88" t="s">
        <v>17</v>
      </c>
      <c r="F98" s="88" t="b">
        <v>0</v>
      </c>
      <c r="G98" s="15">
        <v>3</v>
      </c>
      <c r="H98" s="15">
        <v>6</v>
      </c>
      <c r="I98" s="89">
        <v>5</v>
      </c>
      <c r="J98" s="89">
        <v>12</v>
      </c>
      <c r="K98" s="89">
        <v>2</v>
      </c>
      <c r="L98" s="90">
        <v>42913.302083333336</v>
      </c>
      <c r="M98" s="90">
        <v>42913.541666608799</v>
      </c>
      <c r="N98" s="217" t="s">
        <v>134</v>
      </c>
      <c r="O98" s="204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63">
        <v>498.4</v>
      </c>
      <c r="V98" s="63">
        <v>-189.6</v>
      </c>
      <c r="W98" s="14">
        <v>9</v>
      </c>
      <c r="X98" s="52">
        <f t="shared" si="1"/>
        <v>0.09</v>
      </c>
      <c r="Y98" s="40">
        <v>496.4</v>
      </c>
      <c r="Z98" s="41">
        <v>41.31</v>
      </c>
      <c r="AA98" s="69"/>
    </row>
    <row r="99" spans="1:27" ht="15" x14ac:dyDescent="0.25">
      <c r="A99" s="85">
        <v>14</v>
      </c>
      <c r="B99" s="86" t="s">
        <v>103</v>
      </c>
      <c r="C99" s="87">
        <v>1</v>
      </c>
      <c r="D99" s="87">
        <v>1440</v>
      </c>
      <c r="E99" s="88" t="s">
        <v>17</v>
      </c>
      <c r="F99" s="88" t="b">
        <v>0</v>
      </c>
      <c r="G99" s="15">
        <v>3</v>
      </c>
      <c r="H99" s="15">
        <v>6</v>
      </c>
      <c r="I99" s="89">
        <v>5</v>
      </c>
      <c r="J99" s="89">
        <v>12</v>
      </c>
      <c r="K99" s="89">
        <v>2</v>
      </c>
      <c r="L99" s="90">
        <v>42914.302083333336</v>
      </c>
      <c r="M99" s="90">
        <v>42914.541666608799</v>
      </c>
      <c r="N99" s="217" t="s">
        <v>134</v>
      </c>
      <c r="O99" s="204">
        <v>0</v>
      </c>
      <c r="P99" s="23">
        <v>0</v>
      </c>
      <c r="Q99" s="23">
        <v>0</v>
      </c>
      <c r="R99" s="23">
        <v>0</v>
      </c>
      <c r="S99" s="23">
        <v>0</v>
      </c>
      <c r="T99" s="23">
        <v>0</v>
      </c>
      <c r="U99" s="63">
        <v>413.7</v>
      </c>
      <c r="V99" s="63">
        <v>-206.9</v>
      </c>
      <c r="W99" s="14">
        <v>12</v>
      </c>
      <c r="X99" s="52">
        <f t="shared" si="1"/>
        <v>0.12</v>
      </c>
      <c r="Y99" s="40">
        <v>185</v>
      </c>
      <c r="Z99" s="41">
        <v>16.43</v>
      </c>
      <c r="AA99" s="69"/>
    </row>
    <row r="100" spans="1:27" ht="15" x14ac:dyDescent="0.25">
      <c r="A100" s="85">
        <v>14</v>
      </c>
      <c r="B100" s="86" t="s">
        <v>103</v>
      </c>
      <c r="C100" s="87">
        <v>1</v>
      </c>
      <c r="D100" s="87">
        <v>1440</v>
      </c>
      <c r="E100" s="88" t="s">
        <v>17</v>
      </c>
      <c r="F100" s="88" t="b">
        <v>0</v>
      </c>
      <c r="G100" s="15">
        <v>3</v>
      </c>
      <c r="H100" s="15">
        <v>6</v>
      </c>
      <c r="I100" s="89">
        <v>5</v>
      </c>
      <c r="J100" s="89">
        <v>12</v>
      </c>
      <c r="K100" s="89">
        <v>2</v>
      </c>
      <c r="L100" s="90">
        <v>42915.302083333336</v>
      </c>
      <c r="M100" s="90">
        <v>42915.541666608799</v>
      </c>
      <c r="N100" s="217" t="s">
        <v>134</v>
      </c>
      <c r="O100" s="204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63">
        <v>70.2</v>
      </c>
      <c r="V100" s="63">
        <v>-259.8</v>
      </c>
      <c r="W100" s="14">
        <v>12</v>
      </c>
      <c r="X100" s="52">
        <f t="shared" si="1"/>
        <v>0.12</v>
      </c>
      <c r="Y100" s="40">
        <v>-243.1</v>
      </c>
      <c r="Z100" s="41">
        <v>-18.03</v>
      </c>
      <c r="AA100" s="69"/>
    </row>
    <row r="101" spans="1:27" ht="15.75" thickBot="1" x14ac:dyDescent="0.3">
      <c r="A101" s="85">
        <v>14</v>
      </c>
      <c r="B101" s="86" t="s">
        <v>103</v>
      </c>
      <c r="C101" s="87">
        <v>1</v>
      </c>
      <c r="D101" s="87">
        <v>1440</v>
      </c>
      <c r="E101" s="88" t="s">
        <v>17</v>
      </c>
      <c r="F101" s="88" t="b">
        <v>0</v>
      </c>
      <c r="G101" s="15">
        <v>3</v>
      </c>
      <c r="H101" s="15">
        <v>6</v>
      </c>
      <c r="I101" s="89">
        <v>5</v>
      </c>
      <c r="J101" s="89">
        <v>12</v>
      </c>
      <c r="K101" s="89">
        <v>2</v>
      </c>
      <c r="L101" s="90">
        <v>42916.302083333336</v>
      </c>
      <c r="M101" s="90">
        <v>42916.541666608799</v>
      </c>
      <c r="N101" s="217" t="s">
        <v>134</v>
      </c>
      <c r="O101" s="204">
        <v>0</v>
      </c>
      <c r="P101" s="23">
        <v>0</v>
      </c>
      <c r="Q101" s="23">
        <v>0</v>
      </c>
      <c r="R101" s="23">
        <v>0</v>
      </c>
      <c r="S101" s="23">
        <v>0</v>
      </c>
      <c r="T101" s="23">
        <v>0</v>
      </c>
      <c r="U101" s="63">
        <v>209.9</v>
      </c>
      <c r="V101" s="63">
        <v>-58.5</v>
      </c>
      <c r="W101" s="14">
        <v>12</v>
      </c>
      <c r="X101" s="52">
        <f t="shared" si="1"/>
        <v>0.12</v>
      </c>
      <c r="Y101" s="40">
        <v>114.7</v>
      </c>
      <c r="Z101" s="41">
        <v>10.19</v>
      </c>
      <c r="AA101" s="69"/>
    </row>
    <row r="102" spans="1:27" ht="15" x14ac:dyDescent="0.25">
      <c r="A102" s="145">
        <v>14</v>
      </c>
      <c r="B102" s="146" t="s">
        <v>103</v>
      </c>
      <c r="C102" s="147">
        <v>1</v>
      </c>
      <c r="D102" s="147">
        <v>1440</v>
      </c>
      <c r="E102" s="148" t="s">
        <v>17</v>
      </c>
      <c r="F102" s="148" t="b">
        <v>0</v>
      </c>
      <c r="G102" s="62">
        <v>3</v>
      </c>
      <c r="H102" s="62">
        <v>6</v>
      </c>
      <c r="I102" s="149">
        <v>5</v>
      </c>
      <c r="J102" s="149">
        <v>12</v>
      </c>
      <c r="K102" s="149">
        <v>2</v>
      </c>
      <c r="L102" s="310">
        <v>42919.302083333336</v>
      </c>
      <c r="M102" s="310">
        <v>42919.541666666664</v>
      </c>
      <c r="N102" s="216" t="s">
        <v>134</v>
      </c>
      <c r="O102" s="210">
        <v>0</v>
      </c>
      <c r="P102" s="61">
        <v>0</v>
      </c>
      <c r="Q102" s="61">
        <v>0</v>
      </c>
      <c r="R102" s="61">
        <v>0</v>
      </c>
      <c r="S102" s="61">
        <v>0</v>
      </c>
      <c r="T102" s="61">
        <v>0</v>
      </c>
      <c r="U102" s="138">
        <v>14.4</v>
      </c>
      <c r="V102" s="138">
        <v>-197.8</v>
      </c>
      <c r="W102" s="51">
        <v>9</v>
      </c>
      <c r="X102" s="54">
        <f>W102/$X$1</f>
        <v>0.09</v>
      </c>
      <c r="Y102" s="46">
        <v>-177.3</v>
      </c>
      <c r="Z102" s="47">
        <v>-15.18</v>
      </c>
      <c r="AA102" s="69"/>
    </row>
    <row r="103" spans="1:27" ht="15" x14ac:dyDescent="0.25">
      <c r="A103" s="85">
        <v>14</v>
      </c>
      <c r="B103" s="86" t="s">
        <v>103</v>
      </c>
      <c r="C103" s="87">
        <v>1</v>
      </c>
      <c r="D103" s="87">
        <v>1440</v>
      </c>
      <c r="E103" s="88" t="s">
        <v>17</v>
      </c>
      <c r="F103" s="88" t="b">
        <v>0</v>
      </c>
      <c r="G103" s="15">
        <v>3</v>
      </c>
      <c r="H103" s="15">
        <v>6</v>
      </c>
      <c r="I103" s="89">
        <v>5</v>
      </c>
      <c r="J103" s="89">
        <v>12</v>
      </c>
      <c r="K103" s="89">
        <v>2</v>
      </c>
      <c r="L103" s="90">
        <v>42920.302083333336</v>
      </c>
      <c r="M103" s="90">
        <v>42920.541666666664</v>
      </c>
      <c r="N103" s="217" t="s">
        <v>134</v>
      </c>
      <c r="O103" s="204">
        <v>0</v>
      </c>
      <c r="P103" s="23">
        <v>0</v>
      </c>
      <c r="Q103" s="23">
        <v>0</v>
      </c>
      <c r="R103" s="23">
        <v>0</v>
      </c>
      <c r="S103" s="23">
        <v>0</v>
      </c>
      <c r="T103" s="23">
        <v>0</v>
      </c>
      <c r="U103" s="63">
        <v>28.2</v>
      </c>
      <c r="V103" s="63">
        <v>-120.7</v>
      </c>
      <c r="W103" s="14">
        <v>4</v>
      </c>
      <c r="X103" s="52">
        <f>W103/$X$1</f>
        <v>0.04</v>
      </c>
      <c r="Y103" s="40">
        <v>-92.5</v>
      </c>
      <c r="Z103" s="41">
        <v>-8.75</v>
      </c>
      <c r="AA103" s="69"/>
    </row>
    <row r="104" spans="1:27" ht="15" x14ac:dyDescent="0.25">
      <c r="A104" s="85">
        <v>14</v>
      </c>
      <c r="B104" s="86" t="s">
        <v>103</v>
      </c>
      <c r="C104" s="87">
        <v>1</v>
      </c>
      <c r="D104" s="87">
        <v>1440</v>
      </c>
      <c r="E104" s="88" t="s">
        <v>17</v>
      </c>
      <c r="F104" s="88" t="b">
        <v>0</v>
      </c>
      <c r="G104" s="15">
        <v>3</v>
      </c>
      <c r="H104" s="15">
        <v>6</v>
      </c>
      <c r="I104" s="89">
        <v>5</v>
      </c>
      <c r="J104" s="89">
        <v>12</v>
      </c>
      <c r="K104" s="89">
        <v>2</v>
      </c>
      <c r="L104" s="90">
        <v>42921.302083333336</v>
      </c>
      <c r="M104" s="90">
        <v>42921.541666608799</v>
      </c>
      <c r="N104" s="217" t="s">
        <v>134</v>
      </c>
      <c r="O104" s="204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63">
        <v>0</v>
      </c>
      <c r="V104" s="63">
        <v>-242.9</v>
      </c>
      <c r="W104" s="14">
        <v>8</v>
      </c>
      <c r="X104" s="52">
        <f>W104/$X$1</f>
        <v>0.08</v>
      </c>
      <c r="Y104" s="40">
        <v>-161</v>
      </c>
      <c r="Z104" s="41">
        <v>-15.57</v>
      </c>
      <c r="AA104" s="69"/>
    </row>
    <row r="105" spans="1:27" ht="15" x14ac:dyDescent="0.25">
      <c r="A105" s="85">
        <v>14</v>
      </c>
      <c r="B105" s="86" t="s">
        <v>103</v>
      </c>
      <c r="C105" s="87">
        <v>1</v>
      </c>
      <c r="D105" s="87">
        <v>1440</v>
      </c>
      <c r="E105" s="88" t="s">
        <v>17</v>
      </c>
      <c r="F105" s="88" t="b">
        <v>0</v>
      </c>
      <c r="G105" s="15">
        <v>3</v>
      </c>
      <c r="H105" s="15">
        <v>6</v>
      </c>
      <c r="I105" s="89">
        <v>5</v>
      </c>
      <c r="J105" s="89">
        <v>12</v>
      </c>
      <c r="K105" s="89">
        <v>2</v>
      </c>
      <c r="L105" s="90">
        <v>42922.302083333336</v>
      </c>
      <c r="M105" s="90">
        <v>42922.541666608799</v>
      </c>
      <c r="N105" s="217"/>
      <c r="O105" s="204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63">
        <v>57.6</v>
      </c>
      <c r="V105" s="63">
        <v>-41</v>
      </c>
      <c r="W105" s="14">
        <v>4</v>
      </c>
      <c r="X105" s="52">
        <f>W105/$X$1</f>
        <v>0.04</v>
      </c>
      <c r="Y105" s="40">
        <v>10.3</v>
      </c>
      <c r="Z105" s="41">
        <v>0.08</v>
      </c>
      <c r="AA105" s="69"/>
    </row>
    <row r="106" spans="1:27" ht="15" x14ac:dyDescent="0.25">
      <c r="A106" s="85">
        <v>14</v>
      </c>
      <c r="B106" s="86" t="s">
        <v>103</v>
      </c>
      <c r="C106" s="87">
        <v>1</v>
      </c>
      <c r="D106" s="87">
        <v>1440</v>
      </c>
      <c r="E106" s="88" t="s">
        <v>17</v>
      </c>
      <c r="F106" s="88" t="b">
        <v>0</v>
      </c>
      <c r="G106" s="15">
        <v>3</v>
      </c>
      <c r="H106" s="15">
        <v>6</v>
      </c>
      <c r="I106" s="89">
        <v>5</v>
      </c>
      <c r="J106" s="89">
        <v>12</v>
      </c>
      <c r="K106" s="89">
        <v>2</v>
      </c>
      <c r="L106" s="90">
        <v>42923.302083333336</v>
      </c>
      <c r="M106" s="90">
        <v>42923.541666608799</v>
      </c>
      <c r="N106" s="217"/>
      <c r="O106" s="204">
        <v>0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63"/>
      <c r="V106" s="63"/>
      <c r="W106" s="14">
        <v>0</v>
      </c>
      <c r="X106" s="52">
        <f>W106/$X$1</f>
        <v>0</v>
      </c>
      <c r="Y106" s="40">
        <v>0</v>
      </c>
      <c r="Z106" s="41">
        <v>0</v>
      </c>
      <c r="AA106" s="69"/>
    </row>
    <row r="107" spans="1:27" ht="15.75" thickBot="1" x14ac:dyDescent="0.3">
      <c r="A107" s="34"/>
      <c r="B107" s="35"/>
      <c r="C107" s="36"/>
      <c r="D107" s="36"/>
      <c r="E107" s="35"/>
      <c r="F107" s="35"/>
      <c r="G107" s="37"/>
      <c r="H107" s="37"/>
      <c r="I107" s="37"/>
      <c r="J107" s="37"/>
      <c r="K107" s="37"/>
      <c r="L107" s="38"/>
      <c r="M107" s="38"/>
      <c r="N107" s="173"/>
      <c r="O107" s="203"/>
      <c r="P107" s="39"/>
      <c r="Q107" s="39"/>
      <c r="R107" s="39"/>
      <c r="S107" s="39"/>
      <c r="T107" s="39"/>
      <c r="U107" s="42"/>
      <c r="V107" s="43"/>
      <c r="W107" s="50"/>
      <c r="X107" s="53"/>
      <c r="Y107" s="44">
        <f>SUM(Y97:Y106)</f>
        <v>11.89999999999991</v>
      </c>
      <c r="Z107" s="45">
        <f>SUM(Z97:Z106)</f>
        <v>-0.27999999999999942</v>
      </c>
      <c r="AA107" s="69"/>
    </row>
    <row r="108" spans="1:27" ht="15" x14ac:dyDescent="0.25">
      <c r="A108" s="85">
        <v>15</v>
      </c>
      <c r="B108" s="86" t="s">
        <v>104</v>
      </c>
      <c r="C108" s="87">
        <v>1</v>
      </c>
      <c r="D108" s="87">
        <v>1440</v>
      </c>
      <c r="E108" s="88" t="s">
        <v>17</v>
      </c>
      <c r="F108" s="88" t="b">
        <v>0</v>
      </c>
      <c r="G108" s="15">
        <v>3</v>
      </c>
      <c r="H108" s="15">
        <v>6</v>
      </c>
      <c r="I108" s="91">
        <v>6</v>
      </c>
      <c r="J108" s="91">
        <v>9</v>
      </c>
      <c r="K108" s="89">
        <v>2</v>
      </c>
      <c r="L108" s="90">
        <v>42905.302083333336</v>
      </c>
      <c r="M108" s="90">
        <v>42905.541666666664</v>
      </c>
      <c r="N108" s="177"/>
      <c r="O108" s="204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63">
        <v>2.1</v>
      </c>
      <c r="V108" s="63">
        <v>-49.8</v>
      </c>
      <c r="W108" s="14">
        <v>2</v>
      </c>
      <c r="X108" s="52">
        <f>W108/$X$1</f>
        <v>0.02</v>
      </c>
      <c r="Y108" s="40">
        <v>-23</v>
      </c>
      <c r="Z108" s="41">
        <v>-2.0699999999999998</v>
      </c>
      <c r="AA108" s="69"/>
    </row>
    <row r="109" spans="1:27" ht="15" x14ac:dyDescent="0.25">
      <c r="A109" s="85">
        <v>15</v>
      </c>
      <c r="B109" s="86" t="s">
        <v>104</v>
      </c>
      <c r="C109" s="87">
        <v>1</v>
      </c>
      <c r="D109" s="87">
        <v>1440</v>
      </c>
      <c r="E109" s="88" t="s">
        <v>17</v>
      </c>
      <c r="F109" s="88" t="b">
        <v>0</v>
      </c>
      <c r="G109" s="15">
        <v>3</v>
      </c>
      <c r="H109" s="15">
        <v>6</v>
      </c>
      <c r="I109" s="91">
        <v>6</v>
      </c>
      <c r="J109" s="91">
        <v>9</v>
      </c>
      <c r="K109" s="89">
        <v>2</v>
      </c>
      <c r="L109" s="90">
        <v>42906.302083333336</v>
      </c>
      <c r="M109" s="90">
        <v>42906.541666666664</v>
      </c>
      <c r="N109" s="177"/>
      <c r="O109" s="204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63">
        <v>53.4</v>
      </c>
      <c r="V109" s="63">
        <v>-226.8</v>
      </c>
      <c r="W109" s="14">
        <v>6</v>
      </c>
      <c r="X109" s="52">
        <f>W109/$X$1</f>
        <v>0.06</v>
      </c>
      <c r="Y109" s="40">
        <v>-153.19999999999999</v>
      </c>
      <c r="Z109" s="41">
        <v>-12.89</v>
      </c>
      <c r="AA109" s="69"/>
    </row>
    <row r="110" spans="1:27" ht="15" x14ac:dyDescent="0.25">
      <c r="A110" s="85">
        <v>15</v>
      </c>
      <c r="B110" s="86" t="s">
        <v>104</v>
      </c>
      <c r="C110" s="87">
        <v>1</v>
      </c>
      <c r="D110" s="87">
        <v>1440</v>
      </c>
      <c r="E110" s="88" t="s">
        <v>17</v>
      </c>
      <c r="F110" s="88" t="b">
        <v>0</v>
      </c>
      <c r="G110" s="15">
        <v>3</v>
      </c>
      <c r="H110" s="15">
        <v>6</v>
      </c>
      <c r="I110" s="91">
        <v>6</v>
      </c>
      <c r="J110" s="91">
        <v>9</v>
      </c>
      <c r="K110" s="89">
        <v>2</v>
      </c>
      <c r="L110" s="90">
        <v>42907.302083333336</v>
      </c>
      <c r="M110" s="90">
        <v>42907.541666608799</v>
      </c>
      <c r="N110" s="177"/>
      <c r="O110" s="204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63">
        <v>49.4</v>
      </c>
      <c r="V110" s="63">
        <v>-260.5</v>
      </c>
      <c r="W110" s="14">
        <v>2</v>
      </c>
      <c r="X110" s="52">
        <f>W110/$X$1</f>
        <v>0.02</v>
      </c>
      <c r="Y110" s="40">
        <v>-249.1</v>
      </c>
      <c r="Z110" s="41">
        <v>-23.32</v>
      </c>
      <c r="AA110" s="69"/>
    </row>
    <row r="111" spans="1:27" ht="15" x14ac:dyDescent="0.25">
      <c r="A111" s="85">
        <v>15</v>
      </c>
      <c r="B111" s="86" t="s">
        <v>104</v>
      </c>
      <c r="C111" s="87">
        <v>1</v>
      </c>
      <c r="D111" s="87">
        <v>1440</v>
      </c>
      <c r="E111" s="88" t="s">
        <v>17</v>
      </c>
      <c r="F111" s="88" t="b">
        <v>0</v>
      </c>
      <c r="G111" s="15">
        <v>3</v>
      </c>
      <c r="H111" s="15">
        <v>6</v>
      </c>
      <c r="I111" s="91">
        <v>6</v>
      </c>
      <c r="J111" s="91">
        <v>9</v>
      </c>
      <c r="K111" s="89">
        <v>2</v>
      </c>
      <c r="L111" s="90">
        <v>42908.302083333336</v>
      </c>
      <c r="M111" s="90">
        <v>42908.541666608799</v>
      </c>
      <c r="N111" s="177"/>
      <c r="O111" s="204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63">
        <v>53</v>
      </c>
      <c r="V111" s="63">
        <v>-84.8</v>
      </c>
      <c r="W111" s="14">
        <v>4</v>
      </c>
      <c r="X111" s="52">
        <f>W111/$X$1</f>
        <v>0.04</v>
      </c>
      <c r="Y111" s="40">
        <v>44</v>
      </c>
      <c r="Z111" s="41">
        <v>3</v>
      </c>
      <c r="AA111" s="69"/>
    </row>
    <row r="112" spans="1:27" ht="15" x14ac:dyDescent="0.25">
      <c r="A112" s="85">
        <v>15</v>
      </c>
      <c r="B112" s="86" t="s">
        <v>104</v>
      </c>
      <c r="C112" s="87">
        <v>1</v>
      </c>
      <c r="D112" s="87">
        <v>1440</v>
      </c>
      <c r="E112" s="88" t="s">
        <v>17</v>
      </c>
      <c r="F112" s="88" t="b">
        <v>0</v>
      </c>
      <c r="G112" s="15">
        <v>3</v>
      </c>
      <c r="H112" s="15">
        <v>6</v>
      </c>
      <c r="I112" s="91">
        <v>6</v>
      </c>
      <c r="J112" s="91">
        <v>9</v>
      </c>
      <c r="K112" s="89">
        <v>2</v>
      </c>
      <c r="L112" s="90">
        <v>42909.302083333336</v>
      </c>
      <c r="M112" s="90">
        <v>42909.541666608799</v>
      </c>
      <c r="N112" s="177"/>
      <c r="O112" s="204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63">
        <v>13.8</v>
      </c>
      <c r="V112" s="63">
        <v>-92.8</v>
      </c>
      <c r="W112" s="14">
        <v>1</v>
      </c>
      <c r="X112" s="52">
        <f>W112/$X$1</f>
        <v>0.01</v>
      </c>
      <c r="Y112" s="40">
        <v>-76.900000000000006</v>
      </c>
      <c r="Z112" s="41">
        <v>-5.79</v>
      </c>
      <c r="AA112" s="69"/>
    </row>
    <row r="113" spans="1:27" ht="15.75" thickBot="1" x14ac:dyDescent="0.3">
      <c r="A113" s="34"/>
      <c r="B113" s="35"/>
      <c r="C113" s="36"/>
      <c r="D113" s="36"/>
      <c r="E113" s="35"/>
      <c r="F113" s="35"/>
      <c r="G113" s="37"/>
      <c r="H113" s="37"/>
      <c r="I113" s="37"/>
      <c r="J113" s="37"/>
      <c r="K113" s="37"/>
      <c r="L113" s="38"/>
      <c r="M113" s="38"/>
      <c r="N113" s="173"/>
      <c r="O113" s="203"/>
      <c r="P113" s="39"/>
      <c r="Q113" s="39"/>
      <c r="R113" s="39"/>
      <c r="S113" s="39"/>
      <c r="T113" s="39"/>
      <c r="U113" s="42"/>
      <c r="V113" s="43"/>
      <c r="W113" s="50"/>
      <c r="X113" s="53"/>
      <c r="Y113" s="44">
        <f>SUM(Y108:Y112)</f>
        <v>-458.19999999999993</v>
      </c>
      <c r="Z113" s="45">
        <f>SUM(Z108:Z112)</f>
        <v>-41.07</v>
      </c>
      <c r="AA113" s="69"/>
    </row>
    <row r="114" spans="1:27" ht="15" x14ac:dyDescent="0.25">
      <c r="A114" s="92">
        <v>16</v>
      </c>
      <c r="B114" s="93" t="s">
        <v>105</v>
      </c>
      <c r="C114" s="87">
        <v>1</v>
      </c>
      <c r="D114" s="87">
        <v>1440</v>
      </c>
      <c r="E114" s="88" t="s">
        <v>17</v>
      </c>
      <c r="F114" s="88" t="b">
        <v>0</v>
      </c>
      <c r="G114" s="15">
        <v>3</v>
      </c>
      <c r="H114" s="15">
        <v>6</v>
      </c>
      <c r="I114" s="15">
        <v>3</v>
      </c>
      <c r="J114" s="15">
        <v>5</v>
      </c>
      <c r="K114" s="89">
        <v>2</v>
      </c>
      <c r="L114" s="311">
        <v>42905.302083333336</v>
      </c>
      <c r="M114" s="311">
        <v>42905.625</v>
      </c>
      <c r="N114" s="178"/>
      <c r="O114" s="204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63"/>
      <c r="V114" s="63"/>
      <c r="W114" s="14">
        <v>0</v>
      </c>
      <c r="X114" s="52">
        <f>W114/$X$1</f>
        <v>0</v>
      </c>
      <c r="Y114" s="40">
        <v>0</v>
      </c>
      <c r="Z114" s="41">
        <v>0</v>
      </c>
      <c r="AA114" s="69"/>
    </row>
    <row r="115" spans="1:27" ht="15" x14ac:dyDescent="0.25">
      <c r="A115" s="92">
        <v>16</v>
      </c>
      <c r="B115" s="93" t="s">
        <v>105</v>
      </c>
      <c r="C115" s="87">
        <v>1</v>
      </c>
      <c r="D115" s="87">
        <v>1440</v>
      </c>
      <c r="E115" s="88" t="s">
        <v>17</v>
      </c>
      <c r="F115" s="88" t="b">
        <v>0</v>
      </c>
      <c r="G115" s="15">
        <v>3</v>
      </c>
      <c r="H115" s="15">
        <v>6</v>
      </c>
      <c r="I115" s="15">
        <v>3</v>
      </c>
      <c r="J115" s="15">
        <v>5</v>
      </c>
      <c r="K115" s="89">
        <v>2</v>
      </c>
      <c r="L115" s="311">
        <v>42906.302083333336</v>
      </c>
      <c r="M115" s="311">
        <v>42906.625</v>
      </c>
      <c r="N115" s="178"/>
      <c r="O115" s="204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63">
        <v>10.1</v>
      </c>
      <c r="V115" s="63">
        <v>-288.2</v>
      </c>
      <c r="W115" s="14">
        <v>6</v>
      </c>
      <c r="X115" s="52">
        <f>W115/$X$1</f>
        <v>0.06</v>
      </c>
      <c r="Y115" s="40">
        <v>-77.099999999999994</v>
      </c>
      <c r="Z115" s="41">
        <v>-6.5</v>
      </c>
      <c r="AA115" s="69"/>
    </row>
    <row r="116" spans="1:27" ht="15" x14ac:dyDescent="0.25">
      <c r="A116" s="92">
        <v>16</v>
      </c>
      <c r="B116" s="93" t="s">
        <v>105</v>
      </c>
      <c r="C116" s="87">
        <v>1</v>
      </c>
      <c r="D116" s="87">
        <v>1440</v>
      </c>
      <c r="E116" s="88" t="s">
        <v>17</v>
      </c>
      <c r="F116" s="88" t="b">
        <v>0</v>
      </c>
      <c r="G116" s="15">
        <v>3</v>
      </c>
      <c r="H116" s="15">
        <v>6</v>
      </c>
      <c r="I116" s="15">
        <v>3</v>
      </c>
      <c r="J116" s="15">
        <v>5</v>
      </c>
      <c r="K116" s="89">
        <v>2</v>
      </c>
      <c r="L116" s="311">
        <v>42907.302083333336</v>
      </c>
      <c r="M116" s="311">
        <v>42907.625</v>
      </c>
      <c r="N116" s="178"/>
      <c r="O116" s="204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63">
        <v>59.4</v>
      </c>
      <c r="V116" s="63">
        <v>-305.8</v>
      </c>
      <c r="W116" s="14">
        <v>4</v>
      </c>
      <c r="X116" s="52">
        <f>W116/$X$1</f>
        <v>0.04</v>
      </c>
      <c r="Y116" s="40">
        <v>-190.3</v>
      </c>
      <c r="Z116" s="41">
        <v>-17.62</v>
      </c>
      <c r="AA116" s="69"/>
    </row>
    <row r="117" spans="1:27" ht="15" x14ac:dyDescent="0.25">
      <c r="A117" s="92">
        <v>16</v>
      </c>
      <c r="B117" s="93" t="s">
        <v>105</v>
      </c>
      <c r="C117" s="87">
        <v>1</v>
      </c>
      <c r="D117" s="87">
        <v>1440</v>
      </c>
      <c r="E117" s="88" t="s">
        <v>17</v>
      </c>
      <c r="F117" s="88" t="b">
        <v>0</v>
      </c>
      <c r="G117" s="15">
        <v>3</v>
      </c>
      <c r="H117" s="15">
        <v>6</v>
      </c>
      <c r="I117" s="15">
        <v>3</v>
      </c>
      <c r="J117" s="15">
        <v>5</v>
      </c>
      <c r="K117" s="89">
        <v>2</v>
      </c>
      <c r="L117" s="311">
        <v>42908.302083333336</v>
      </c>
      <c r="M117" s="311">
        <v>42908.625</v>
      </c>
      <c r="N117" s="178"/>
      <c r="O117" s="204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63">
        <v>24.6</v>
      </c>
      <c r="V117" s="63">
        <v>-267.60000000000002</v>
      </c>
      <c r="W117" s="14">
        <v>4</v>
      </c>
      <c r="X117" s="52">
        <f>W117/$X$1</f>
        <v>0.04</v>
      </c>
      <c r="Y117" s="40">
        <v>-218.8</v>
      </c>
      <c r="Z117" s="41">
        <v>-18.04</v>
      </c>
      <c r="AA117" s="69"/>
    </row>
    <row r="118" spans="1:27" ht="15" x14ac:dyDescent="0.25">
      <c r="A118" s="92">
        <v>16</v>
      </c>
      <c r="B118" s="93" t="s">
        <v>105</v>
      </c>
      <c r="C118" s="87">
        <v>1</v>
      </c>
      <c r="D118" s="87">
        <v>1440</v>
      </c>
      <c r="E118" s="88" t="s">
        <v>17</v>
      </c>
      <c r="F118" s="88" t="b">
        <v>0</v>
      </c>
      <c r="G118" s="15">
        <v>3</v>
      </c>
      <c r="H118" s="15">
        <v>6</v>
      </c>
      <c r="I118" s="15">
        <v>3</v>
      </c>
      <c r="J118" s="15">
        <v>5</v>
      </c>
      <c r="K118" s="89">
        <v>2</v>
      </c>
      <c r="L118" s="311">
        <v>42909.302083333336</v>
      </c>
      <c r="M118" s="311">
        <v>42909.625</v>
      </c>
      <c r="N118" s="178"/>
      <c r="O118" s="204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63">
        <v>0</v>
      </c>
      <c r="V118" s="63">
        <v>-190.3</v>
      </c>
      <c r="W118" s="14">
        <v>4</v>
      </c>
      <c r="X118" s="52">
        <f>W118/$X$1</f>
        <v>0.04</v>
      </c>
      <c r="Y118" s="40">
        <v>-99.4</v>
      </c>
      <c r="Z118" s="41">
        <v>-9.7200000000000006</v>
      </c>
      <c r="AA118" s="69"/>
    </row>
    <row r="119" spans="1:27" ht="15.75" thickBot="1" x14ac:dyDescent="0.3">
      <c r="A119" s="34"/>
      <c r="B119" s="35"/>
      <c r="C119" s="36"/>
      <c r="D119" s="36"/>
      <c r="E119" s="35"/>
      <c r="F119" s="35"/>
      <c r="G119" s="37"/>
      <c r="H119" s="37"/>
      <c r="I119" s="37"/>
      <c r="J119" s="37"/>
      <c r="K119" s="37"/>
      <c r="L119" s="38"/>
      <c r="M119" s="38"/>
      <c r="N119" s="173"/>
      <c r="O119" s="203"/>
      <c r="P119" s="39"/>
      <c r="Q119" s="39"/>
      <c r="R119" s="39"/>
      <c r="S119" s="39"/>
      <c r="T119" s="39"/>
      <c r="U119" s="42"/>
      <c r="V119" s="43"/>
      <c r="W119" s="50"/>
      <c r="X119" s="53"/>
      <c r="Y119" s="44">
        <f>SUM(Y114:Y118)</f>
        <v>-585.6</v>
      </c>
      <c r="Z119" s="45">
        <f>SUM(Z114:Z118)</f>
        <v>-51.879999999999995</v>
      </c>
      <c r="AA119" s="69"/>
    </row>
    <row r="120" spans="1:27" ht="15" x14ac:dyDescent="0.25">
      <c r="A120" s="92">
        <v>17</v>
      </c>
      <c r="B120" s="93" t="s">
        <v>106</v>
      </c>
      <c r="C120" s="87">
        <v>1</v>
      </c>
      <c r="D120" s="87">
        <v>1440</v>
      </c>
      <c r="E120" s="88" t="s">
        <v>17</v>
      </c>
      <c r="F120" s="88" t="b">
        <v>0</v>
      </c>
      <c r="G120" s="15">
        <v>3</v>
      </c>
      <c r="H120" s="15">
        <v>6</v>
      </c>
      <c r="I120" s="89">
        <v>5</v>
      </c>
      <c r="J120" s="89">
        <v>12</v>
      </c>
      <c r="K120" s="89">
        <v>2</v>
      </c>
      <c r="L120" s="311">
        <v>42905.302083333336</v>
      </c>
      <c r="M120" s="311">
        <v>42905.625</v>
      </c>
      <c r="N120" s="178"/>
      <c r="O120" s="204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63">
        <v>10.1</v>
      </c>
      <c r="V120" s="63">
        <v>-190.3</v>
      </c>
      <c r="W120" s="14">
        <v>6</v>
      </c>
      <c r="X120" s="52">
        <f>W120/$X$1</f>
        <v>0.06</v>
      </c>
      <c r="Y120" s="40">
        <v>-65</v>
      </c>
      <c r="Z120" s="41">
        <v>-6.07</v>
      </c>
      <c r="AA120" s="69"/>
    </row>
    <row r="121" spans="1:27" ht="15" x14ac:dyDescent="0.25">
      <c r="A121" s="92">
        <v>17</v>
      </c>
      <c r="B121" s="93" t="s">
        <v>106</v>
      </c>
      <c r="C121" s="87">
        <v>1</v>
      </c>
      <c r="D121" s="87">
        <v>1440</v>
      </c>
      <c r="E121" s="88" t="s">
        <v>17</v>
      </c>
      <c r="F121" s="88" t="b">
        <v>0</v>
      </c>
      <c r="G121" s="15">
        <v>3</v>
      </c>
      <c r="H121" s="15">
        <v>6</v>
      </c>
      <c r="I121" s="89">
        <v>5</v>
      </c>
      <c r="J121" s="89">
        <v>12</v>
      </c>
      <c r="K121" s="89">
        <v>2</v>
      </c>
      <c r="L121" s="311">
        <v>42906.302083333336</v>
      </c>
      <c r="M121" s="311">
        <v>42906.625</v>
      </c>
      <c r="N121" s="178"/>
      <c r="O121" s="204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63">
        <v>496.2</v>
      </c>
      <c r="V121" s="63">
        <v>-67.8</v>
      </c>
      <c r="W121" s="14">
        <v>12</v>
      </c>
      <c r="X121" s="52">
        <f>W121/$X$1</f>
        <v>0.12</v>
      </c>
      <c r="Y121" s="40">
        <v>399.1</v>
      </c>
      <c r="Z121" s="41">
        <v>32.08</v>
      </c>
      <c r="AA121" s="69"/>
    </row>
    <row r="122" spans="1:27" ht="15" x14ac:dyDescent="0.25">
      <c r="A122" s="92">
        <v>17</v>
      </c>
      <c r="B122" s="93" t="s">
        <v>106</v>
      </c>
      <c r="C122" s="87">
        <v>1</v>
      </c>
      <c r="D122" s="87">
        <v>1440</v>
      </c>
      <c r="E122" s="88" t="s">
        <v>17</v>
      </c>
      <c r="F122" s="88" t="b">
        <v>0</v>
      </c>
      <c r="G122" s="15">
        <v>3</v>
      </c>
      <c r="H122" s="15">
        <v>6</v>
      </c>
      <c r="I122" s="89">
        <v>5</v>
      </c>
      <c r="J122" s="89">
        <v>12</v>
      </c>
      <c r="K122" s="89">
        <v>2</v>
      </c>
      <c r="L122" s="311">
        <v>42907.302083333336</v>
      </c>
      <c r="M122" s="311">
        <v>42907.625</v>
      </c>
      <c r="N122" s="178"/>
      <c r="O122" s="204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63">
        <v>113.6</v>
      </c>
      <c r="V122" s="63">
        <v>-575.5</v>
      </c>
      <c r="W122" s="14">
        <v>8</v>
      </c>
      <c r="X122" s="52">
        <f>W122/$X$1</f>
        <v>0.08</v>
      </c>
      <c r="Y122" s="40">
        <v>-411.6</v>
      </c>
      <c r="Z122" s="41">
        <v>-36.56</v>
      </c>
      <c r="AA122" s="69"/>
    </row>
    <row r="123" spans="1:27" ht="15" x14ac:dyDescent="0.25">
      <c r="A123" s="92">
        <v>17</v>
      </c>
      <c r="B123" s="93" t="s">
        <v>106</v>
      </c>
      <c r="C123" s="87">
        <v>1</v>
      </c>
      <c r="D123" s="87">
        <v>1440</v>
      </c>
      <c r="E123" s="88" t="s">
        <v>17</v>
      </c>
      <c r="F123" s="88" t="b">
        <v>0</v>
      </c>
      <c r="G123" s="15">
        <v>3</v>
      </c>
      <c r="H123" s="15">
        <v>6</v>
      </c>
      <c r="I123" s="89">
        <v>5</v>
      </c>
      <c r="J123" s="89">
        <v>12</v>
      </c>
      <c r="K123" s="89">
        <v>2</v>
      </c>
      <c r="L123" s="311">
        <v>42908.302083333336</v>
      </c>
      <c r="M123" s="311">
        <v>42908.625</v>
      </c>
      <c r="N123" s="178"/>
      <c r="O123" s="204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63">
        <v>9.9</v>
      </c>
      <c r="V123" s="63">
        <v>-399.1</v>
      </c>
      <c r="W123" s="14">
        <v>12</v>
      </c>
      <c r="X123" s="52">
        <f>W123/$X$1</f>
        <v>0.12</v>
      </c>
      <c r="Y123" s="40">
        <v>-309.5</v>
      </c>
      <c r="Z123" s="41">
        <v>-26.89</v>
      </c>
      <c r="AA123" s="69"/>
    </row>
    <row r="124" spans="1:27" ht="15" x14ac:dyDescent="0.25">
      <c r="A124" s="92">
        <v>17</v>
      </c>
      <c r="B124" s="93" t="s">
        <v>106</v>
      </c>
      <c r="C124" s="87">
        <v>1</v>
      </c>
      <c r="D124" s="87">
        <v>1440</v>
      </c>
      <c r="E124" s="88" t="s">
        <v>17</v>
      </c>
      <c r="F124" s="88" t="b">
        <v>0</v>
      </c>
      <c r="G124" s="15">
        <v>3</v>
      </c>
      <c r="H124" s="15">
        <v>6</v>
      </c>
      <c r="I124" s="89">
        <v>5</v>
      </c>
      <c r="J124" s="89">
        <v>12</v>
      </c>
      <c r="K124" s="89">
        <v>2</v>
      </c>
      <c r="L124" s="311">
        <v>42909.302083333336</v>
      </c>
      <c r="M124" s="311">
        <v>42909.625</v>
      </c>
      <c r="N124" s="178"/>
      <c r="O124" s="204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63">
        <v>17.8</v>
      </c>
      <c r="V124" s="63">
        <v>-161.6</v>
      </c>
      <c r="W124" s="14">
        <v>2</v>
      </c>
      <c r="X124" s="52">
        <f>W124/$X$1</f>
        <v>0.02</v>
      </c>
      <c r="Y124" s="40">
        <v>-112.7</v>
      </c>
      <c r="Z124" s="41">
        <v>-8.42</v>
      </c>
      <c r="AA124" s="69"/>
    </row>
    <row r="125" spans="1:27" ht="15.75" thickBot="1" x14ac:dyDescent="0.3">
      <c r="A125" s="34"/>
      <c r="B125" s="35"/>
      <c r="C125" s="36"/>
      <c r="D125" s="36"/>
      <c r="E125" s="35"/>
      <c r="F125" s="35"/>
      <c r="G125" s="37"/>
      <c r="H125" s="37"/>
      <c r="I125" s="37"/>
      <c r="J125" s="37"/>
      <c r="K125" s="37"/>
      <c r="L125" s="38"/>
      <c r="M125" s="38"/>
      <c r="N125" s="173"/>
      <c r="O125" s="203"/>
      <c r="P125" s="39"/>
      <c r="Q125" s="39"/>
      <c r="R125" s="39"/>
      <c r="S125" s="39"/>
      <c r="T125" s="39"/>
      <c r="U125" s="42"/>
      <c r="V125" s="43"/>
      <c r="W125" s="50"/>
      <c r="X125" s="53"/>
      <c r="Y125" s="44">
        <f>SUM(Y120:Y124)</f>
        <v>-499.7</v>
      </c>
      <c r="Z125" s="45">
        <f>SUM(Z120:Z124)</f>
        <v>-45.860000000000007</v>
      </c>
      <c r="AA125" s="69"/>
    </row>
    <row r="126" spans="1:27" ht="15" x14ac:dyDescent="0.25">
      <c r="A126" s="92">
        <v>18</v>
      </c>
      <c r="B126" s="93" t="s">
        <v>107</v>
      </c>
      <c r="C126" s="87">
        <v>1</v>
      </c>
      <c r="D126" s="87">
        <v>1440</v>
      </c>
      <c r="E126" s="88" t="s">
        <v>17</v>
      </c>
      <c r="F126" s="88" t="b">
        <v>0</v>
      </c>
      <c r="G126" s="15">
        <v>3</v>
      </c>
      <c r="H126" s="15">
        <v>6</v>
      </c>
      <c r="I126" s="91">
        <v>6</v>
      </c>
      <c r="J126" s="91">
        <v>9</v>
      </c>
      <c r="K126" s="89">
        <v>2</v>
      </c>
      <c r="L126" s="311">
        <v>42905.302083333336</v>
      </c>
      <c r="M126" s="311">
        <v>42905.625</v>
      </c>
      <c r="N126" s="178"/>
      <c r="O126" s="204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63">
        <v>1.6</v>
      </c>
      <c r="V126" s="63">
        <v>-50.2</v>
      </c>
      <c r="W126" s="14">
        <v>2</v>
      </c>
      <c r="X126" s="52">
        <f>W126/$X$1</f>
        <v>0.02</v>
      </c>
      <c r="Y126" s="40">
        <v>-24.2</v>
      </c>
      <c r="Z126" s="41">
        <v>-2.1800000000000002</v>
      </c>
      <c r="AA126" s="69"/>
    </row>
    <row r="127" spans="1:27" ht="15" x14ac:dyDescent="0.25">
      <c r="A127" s="92">
        <v>18</v>
      </c>
      <c r="B127" s="93" t="s">
        <v>107</v>
      </c>
      <c r="C127" s="87">
        <v>1</v>
      </c>
      <c r="D127" s="87">
        <v>1440</v>
      </c>
      <c r="E127" s="88" t="s">
        <v>17</v>
      </c>
      <c r="F127" s="88" t="b">
        <v>0</v>
      </c>
      <c r="G127" s="15">
        <v>3</v>
      </c>
      <c r="H127" s="15">
        <v>6</v>
      </c>
      <c r="I127" s="91">
        <v>6</v>
      </c>
      <c r="J127" s="91">
        <v>9</v>
      </c>
      <c r="K127" s="89">
        <v>2</v>
      </c>
      <c r="L127" s="311">
        <v>42906.302083333336</v>
      </c>
      <c r="M127" s="311">
        <v>42906.625</v>
      </c>
      <c r="N127" s="178"/>
      <c r="O127" s="204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63">
        <v>53.4</v>
      </c>
      <c r="V127" s="63">
        <v>-226.8</v>
      </c>
      <c r="W127" s="14">
        <v>6</v>
      </c>
      <c r="X127" s="52">
        <f>W127/$X$1</f>
        <v>0.06</v>
      </c>
      <c r="Y127" s="40">
        <v>-38.9</v>
      </c>
      <c r="Z127" s="41">
        <v>-3.13</v>
      </c>
      <c r="AA127" s="69"/>
    </row>
    <row r="128" spans="1:27" ht="15" x14ac:dyDescent="0.25">
      <c r="A128" s="92">
        <v>18</v>
      </c>
      <c r="B128" s="93" t="s">
        <v>107</v>
      </c>
      <c r="C128" s="87">
        <v>1</v>
      </c>
      <c r="D128" s="87">
        <v>1440</v>
      </c>
      <c r="E128" s="88" t="s">
        <v>17</v>
      </c>
      <c r="F128" s="88" t="b">
        <v>0</v>
      </c>
      <c r="G128" s="15">
        <v>3</v>
      </c>
      <c r="H128" s="15">
        <v>6</v>
      </c>
      <c r="I128" s="91">
        <v>6</v>
      </c>
      <c r="J128" s="91">
        <v>9</v>
      </c>
      <c r="K128" s="89">
        <v>2</v>
      </c>
      <c r="L128" s="311">
        <v>42907.302083333336</v>
      </c>
      <c r="M128" s="311">
        <v>42907.625</v>
      </c>
      <c r="N128" s="178"/>
      <c r="O128" s="204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63">
        <v>49.9</v>
      </c>
      <c r="V128" s="63">
        <v>-260</v>
      </c>
      <c r="W128" s="14">
        <v>2</v>
      </c>
      <c r="X128" s="52">
        <f>W128/$X$1</f>
        <v>0.02</v>
      </c>
      <c r="Y128" s="40">
        <v>-167.8</v>
      </c>
      <c r="Z128" s="41">
        <v>-15.63</v>
      </c>
      <c r="AA128" s="69"/>
    </row>
    <row r="129" spans="1:27" ht="15" x14ac:dyDescent="0.25">
      <c r="A129" s="92">
        <v>18</v>
      </c>
      <c r="B129" s="93" t="s">
        <v>107</v>
      </c>
      <c r="C129" s="87">
        <v>1</v>
      </c>
      <c r="D129" s="87">
        <v>1440</v>
      </c>
      <c r="E129" s="88" t="s">
        <v>17</v>
      </c>
      <c r="F129" s="88" t="b">
        <v>0</v>
      </c>
      <c r="G129" s="15">
        <v>3</v>
      </c>
      <c r="H129" s="15">
        <v>6</v>
      </c>
      <c r="I129" s="91">
        <v>6</v>
      </c>
      <c r="J129" s="91">
        <v>9</v>
      </c>
      <c r="K129" s="89">
        <v>2</v>
      </c>
      <c r="L129" s="311">
        <v>42908.302083333336</v>
      </c>
      <c r="M129" s="311">
        <v>42908.625</v>
      </c>
      <c r="N129" s="178"/>
      <c r="O129" s="204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63">
        <v>0</v>
      </c>
      <c r="V129" s="63">
        <v>0</v>
      </c>
      <c r="W129" s="14">
        <v>4</v>
      </c>
      <c r="X129" s="52">
        <f>W129/$X$1</f>
        <v>0.04</v>
      </c>
      <c r="Y129" s="40">
        <v>-53.4</v>
      </c>
      <c r="Z129" s="41">
        <v>-5.17</v>
      </c>
      <c r="AA129" s="69"/>
    </row>
    <row r="130" spans="1:27" ht="15" x14ac:dyDescent="0.25">
      <c r="A130" s="92">
        <v>18</v>
      </c>
      <c r="B130" s="93" t="s">
        <v>107</v>
      </c>
      <c r="C130" s="87">
        <v>1</v>
      </c>
      <c r="D130" s="87">
        <v>1440</v>
      </c>
      <c r="E130" s="88" t="s">
        <v>17</v>
      </c>
      <c r="F130" s="88" t="b">
        <v>0</v>
      </c>
      <c r="G130" s="15">
        <v>3</v>
      </c>
      <c r="H130" s="15">
        <v>6</v>
      </c>
      <c r="I130" s="91">
        <v>6</v>
      </c>
      <c r="J130" s="91">
        <v>9</v>
      </c>
      <c r="K130" s="89">
        <v>2</v>
      </c>
      <c r="L130" s="311">
        <v>42909.302083333336</v>
      </c>
      <c r="M130" s="311">
        <v>42909.625</v>
      </c>
      <c r="N130" s="178"/>
      <c r="O130" s="204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63">
        <v>6.8</v>
      </c>
      <c r="V130" s="63">
        <v>-116.9</v>
      </c>
      <c r="W130" s="14">
        <v>1</v>
      </c>
      <c r="X130" s="52">
        <f>W130/$X$1</f>
        <v>0.01</v>
      </c>
      <c r="Y130" s="40">
        <v>-84.5</v>
      </c>
      <c r="Z130" s="41">
        <v>-6.37</v>
      </c>
      <c r="AA130" s="69"/>
    </row>
    <row r="131" spans="1:27" ht="15.75" thickBot="1" x14ac:dyDescent="0.3">
      <c r="A131" s="34"/>
      <c r="B131" s="35"/>
      <c r="C131" s="36"/>
      <c r="D131" s="36"/>
      <c r="E131" s="35"/>
      <c r="F131" s="35"/>
      <c r="G131" s="37"/>
      <c r="H131" s="37"/>
      <c r="I131" s="37"/>
      <c r="J131" s="37"/>
      <c r="K131" s="37"/>
      <c r="L131" s="38"/>
      <c r="M131" s="38"/>
      <c r="N131" s="173"/>
      <c r="O131" s="203"/>
      <c r="P131" s="39"/>
      <c r="Q131" s="39"/>
      <c r="R131" s="39"/>
      <c r="S131" s="39"/>
      <c r="T131" s="39"/>
      <c r="U131" s="42"/>
      <c r="V131" s="43"/>
      <c r="W131" s="50"/>
      <c r="X131" s="53"/>
      <c r="Y131" s="44">
        <f>SUM(Y126:Y130)</f>
        <v>-368.8</v>
      </c>
      <c r="Z131" s="45">
        <f>SUM(Z126:Z130)</f>
        <v>-32.479999999999997</v>
      </c>
      <c r="AA131" s="69"/>
    </row>
    <row r="132" spans="1:27" ht="15" x14ac:dyDescent="0.25">
      <c r="A132" s="18">
        <v>19</v>
      </c>
      <c r="B132" s="19" t="s">
        <v>108</v>
      </c>
      <c r="C132" s="87">
        <v>1</v>
      </c>
      <c r="D132" s="87">
        <v>1440</v>
      </c>
      <c r="E132" s="88" t="s">
        <v>17</v>
      </c>
      <c r="F132" s="88" t="b">
        <v>0</v>
      </c>
      <c r="G132" s="15">
        <v>3</v>
      </c>
      <c r="H132" s="15">
        <v>6</v>
      </c>
      <c r="I132" s="15">
        <v>3</v>
      </c>
      <c r="J132" s="15">
        <v>5</v>
      </c>
      <c r="K132" s="89">
        <v>2</v>
      </c>
      <c r="L132" s="297">
        <v>42905.302083333336</v>
      </c>
      <c r="M132" s="297">
        <v>42905.791666666664</v>
      </c>
      <c r="N132" s="179"/>
      <c r="O132" s="204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63"/>
      <c r="V132" s="63"/>
      <c r="W132" s="14">
        <v>0</v>
      </c>
      <c r="X132" s="52">
        <f>W132/$X$1</f>
        <v>0</v>
      </c>
      <c r="Y132" s="40">
        <v>0</v>
      </c>
      <c r="Z132" s="41">
        <v>0</v>
      </c>
      <c r="AA132" s="69"/>
    </row>
    <row r="133" spans="1:27" ht="15" x14ac:dyDescent="0.25">
      <c r="A133" s="18">
        <v>19</v>
      </c>
      <c r="B133" s="19" t="s">
        <v>108</v>
      </c>
      <c r="C133" s="87">
        <v>1</v>
      </c>
      <c r="D133" s="87">
        <v>1440</v>
      </c>
      <c r="E133" s="88" t="s">
        <v>17</v>
      </c>
      <c r="F133" s="88" t="b">
        <v>0</v>
      </c>
      <c r="G133" s="15">
        <v>3</v>
      </c>
      <c r="H133" s="15">
        <v>6</v>
      </c>
      <c r="I133" s="15">
        <v>3</v>
      </c>
      <c r="J133" s="15">
        <v>5</v>
      </c>
      <c r="K133" s="89">
        <v>2</v>
      </c>
      <c r="L133" s="297">
        <v>42906.302083333336</v>
      </c>
      <c r="M133" s="297">
        <v>42906.791666666664</v>
      </c>
      <c r="N133" s="179"/>
      <c r="O133" s="204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63">
        <v>10.5</v>
      </c>
      <c r="V133" s="63">
        <v>-289.10000000000002</v>
      </c>
      <c r="W133" s="14">
        <v>6</v>
      </c>
      <c r="X133" s="52">
        <f>W133/$X$1</f>
        <v>0.06</v>
      </c>
      <c r="Y133" s="40">
        <v>-105.3</v>
      </c>
      <c r="Z133" s="41">
        <v>-9.31</v>
      </c>
      <c r="AA133" s="69"/>
    </row>
    <row r="134" spans="1:27" ht="15" x14ac:dyDescent="0.25">
      <c r="A134" s="18">
        <v>19</v>
      </c>
      <c r="B134" s="19" t="s">
        <v>108</v>
      </c>
      <c r="C134" s="87">
        <v>1</v>
      </c>
      <c r="D134" s="87">
        <v>1440</v>
      </c>
      <c r="E134" s="88" t="s">
        <v>17</v>
      </c>
      <c r="F134" s="88" t="b">
        <v>0</v>
      </c>
      <c r="G134" s="15">
        <v>3</v>
      </c>
      <c r="H134" s="15">
        <v>6</v>
      </c>
      <c r="I134" s="15">
        <v>3</v>
      </c>
      <c r="J134" s="15">
        <v>5</v>
      </c>
      <c r="K134" s="89">
        <v>2</v>
      </c>
      <c r="L134" s="297">
        <v>42907.302083333336</v>
      </c>
      <c r="M134" s="297">
        <v>42907.791666608799</v>
      </c>
      <c r="N134" s="179"/>
      <c r="O134" s="204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63">
        <v>59.3</v>
      </c>
      <c r="V134" s="63">
        <v>-305.89999999999998</v>
      </c>
      <c r="W134" s="14">
        <v>4</v>
      </c>
      <c r="X134" s="52">
        <f>W134/$X$1</f>
        <v>0.04</v>
      </c>
      <c r="Y134" s="40">
        <v>-161.1</v>
      </c>
      <c r="Z134" s="41">
        <v>-15.1</v>
      </c>
      <c r="AA134" s="69"/>
    </row>
    <row r="135" spans="1:27" ht="15" x14ac:dyDescent="0.25">
      <c r="A135" s="18">
        <v>19</v>
      </c>
      <c r="B135" s="19" t="s">
        <v>108</v>
      </c>
      <c r="C135" s="87">
        <v>1</v>
      </c>
      <c r="D135" s="87">
        <v>1440</v>
      </c>
      <c r="E135" s="88" t="s">
        <v>17</v>
      </c>
      <c r="F135" s="88" t="b">
        <v>0</v>
      </c>
      <c r="G135" s="15">
        <v>3</v>
      </c>
      <c r="H135" s="15">
        <v>6</v>
      </c>
      <c r="I135" s="15">
        <v>3</v>
      </c>
      <c r="J135" s="15">
        <v>5</v>
      </c>
      <c r="K135" s="89">
        <v>2</v>
      </c>
      <c r="L135" s="297">
        <v>42908.302083333336</v>
      </c>
      <c r="M135" s="312">
        <v>42908.85833333333</v>
      </c>
      <c r="N135" s="189"/>
      <c r="O135" s="204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63" t="s">
        <v>70</v>
      </c>
      <c r="V135" s="63" t="s">
        <v>70</v>
      </c>
      <c r="W135" s="14">
        <v>4</v>
      </c>
      <c r="X135" s="52">
        <f>W135/$X$1</f>
        <v>0.04</v>
      </c>
      <c r="Y135" s="40">
        <v>-160.4</v>
      </c>
      <c r="Z135" s="41">
        <v>-13.53</v>
      </c>
      <c r="AA135" s="69"/>
    </row>
    <row r="136" spans="1:27" ht="15" x14ac:dyDescent="0.25">
      <c r="A136" s="18">
        <v>19</v>
      </c>
      <c r="B136" s="19" t="s">
        <v>108</v>
      </c>
      <c r="C136" s="87">
        <v>1</v>
      </c>
      <c r="D136" s="87">
        <v>1440</v>
      </c>
      <c r="E136" s="88" t="s">
        <v>17</v>
      </c>
      <c r="F136" s="88" t="b">
        <v>0</v>
      </c>
      <c r="G136" s="15">
        <v>3</v>
      </c>
      <c r="H136" s="15">
        <v>6</v>
      </c>
      <c r="I136" s="15">
        <v>3</v>
      </c>
      <c r="J136" s="15">
        <v>5</v>
      </c>
      <c r="K136" s="89">
        <v>2</v>
      </c>
      <c r="L136" s="297">
        <v>42909.302083333336</v>
      </c>
      <c r="M136" s="297">
        <v>42909.791666608799</v>
      </c>
      <c r="N136" s="179"/>
      <c r="O136" s="204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63">
        <v>0</v>
      </c>
      <c r="V136" s="63">
        <v>-189.6</v>
      </c>
      <c r="W136" s="14">
        <v>4</v>
      </c>
      <c r="X136" s="52">
        <f>W136/$X$1</f>
        <v>0.04</v>
      </c>
      <c r="Y136" s="40">
        <v>-137.80000000000001</v>
      </c>
      <c r="Z136" s="41">
        <v>-13.3</v>
      </c>
      <c r="AA136" s="69"/>
    </row>
    <row r="137" spans="1:27" ht="15.75" thickBot="1" x14ac:dyDescent="0.3">
      <c r="A137" s="34"/>
      <c r="B137" s="35"/>
      <c r="C137" s="36"/>
      <c r="D137" s="36"/>
      <c r="E137" s="35"/>
      <c r="F137" s="35"/>
      <c r="G137" s="37"/>
      <c r="H137" s="37"/>
      <c r="I137" s="37"/>
      <c r="J137" s="37"/>
      <c r="K137" s="37"/>
      <c r="L137" s="38"/>
      <c r="M137" s="38"/>
      <c r="N137" s="173"/>
      <c r="O137" s="203"/>
      <c r="P137" s="39"/>
      <c r="Q137" s="39"/>
      <c r="R137" s="39"/>
      <c r="S137" s="39"/>
      <c r="T137" s="39"/>
      <c r="U137" s="42"/>
      <c r="V137" s="43"/>
      <c r="W137" s="50"/>
      <c r="X137" s="53"/>
      <c r="Y137" s="44">
        <f>SUM(Y132:Y136)</f>
        <v>-564.59999999999991</v>
      </c>
      <c r="Z137" s="45">
        <f>SUM(Z132:Z136)</f>
        <v>-51.239999999999995</v>
      </c>
      <c r="AA137" s="69"/>
    </row>
    <row r="138" spans="1:27" ht="15" x14ac:dyDescent="0.25">
      <c r="A138" s="18">
        <v>20</v>
      </c>
      <c r="B138" s="19" t="s">
        <v>109</v>
      </c>
      <c r="C138" s="87">
        <v>1</v>
      </c>
      <c r="D138" s="87">
        <v>1440</v>
      </c>
      <c r="E138" s="88" t="s">
        <v>17</v>
      </c>
      <c r="F138" s="88" t="b">
        <v>0</v>
      </c>
      <c r="G138" s="15">
        <v>3</v>
      </c>
      <c r="H138" s="15">
        <v>6</v>
      </c>
      <c r="I138" s="89">
        <v>5</v>
      </c>
      <c r="J138" s="89">
        <v>12</v>
      </c>
      <c r="K138" s="89">
        <v>2</v>
      </c>
      <c r="L138" s="297">
        <v>42905.302083333336</v>
      </c>
      <c r="M138" s="297">
        <v>42905.791666666664</v>
      </c>
      <c r="N138" s="179"/>
      <c r="O138" s="204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63">
        <v>8.6</v>
      </c>
      <c r="V138" s="63">
        <v>-191.8</v>
      </c>
      <c r="W138" s="14">
        <v>6</v>
      </c>
      <c r="X138" s="52">
        <f>W138/$X$1</f>
        <v>0.06</v>
      </c>
      <c r="Y138" s="40">
        <v>-35.1</v>
      </c>
      <c r="Z138" s="41">
        <v>-3.4</v>
      </c>
      <c r="AA138" s="69"/>
    </row>
    <row r="139" spans="1:27" ht="15" x14ac:dyDescent="0.25">
      <c r="A139" s="18">
        <v>20</v>
      </c>
      <c r="B139" s="19" t="s">
        <v>109</v>
      </c>
      <c r="C139" s="87">
        <v>1</v>
      </c>
      <c r="D139" s="87">
        <v>1440</v>
      </c>
      <c r="E139" s="88" t="s">
        <v>17</v>
      </c>
      <c r="F139" s="88" t="b">
        <v>0</v>
      </c>
      <c r="G139" s="15">
        <v>3</v>
      </c>
      <c r="H139" s="15">
        <v>6</v>
      </c>
      <c r="I139" s="89">
        <v>5</v>
      </c>
      <c r="J139" s="89">
        <v>12</v>
      </c>
      <c r="K139" s="89">
        <v>2</v>
      </c>
      <c r="L139" s="297">
        <v>42906.302083333336</v>
      </c>
      <c r="M139" s="297">
        <v>42906.791666666664</v>
      </c>
      <c r="N139" s="179"/>
      <c r="O139" s="204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63">
        <v>495.4</v>
      </c>
      <c r="V139" s="63">
        <v>-68.599999999999994</v>
      </c>
      <c r="W139" s="14">
        <v>12</v>
      </c>
      <c r="X139" s="52">
        <f>W139/$X$1</f>
        <v>0.12</v>
      </c>
      <c r="Y139" s="40">
        <v>298</v>
      </c>
      <c r="Z139" s="41">
        <v>23.01</v>
      </c>
      <c r="AA139" s="69"/>
    </row>
    <row r="140" spans="1:27" ht="15" x14ac:dyDescent="0.25">
      <c r="A140" s="18">
        <v>20</v>
      </c>
      <c r="B140" s="19" t="s">
        <v>109</v>
      </c>
      <c r="C140" s="87">
        <v>1</v>
      </c>
      <c r="D140" s="87">
        <v>1440</v>
      </c>
      <c r="E140" s="88" t="s">
        <v>17</v>
      </c>
      <c r="F140" s="88" t="b">
        <v>0</v>
      </c>
      <c r="G140" s="15">
        <v>3</v>
      </c>
      <c r="H140" s="15">
        <v>6</v>
      </c>
      <c r="I140" s="89">
        <v>5</v>
      </c>
      <c r="J140" s="89">
        <v>12</v>
      </c>
      <c r="K140" s="89">
        <v>2</v>
      </c>
      <c r="L140" s="297">
        <v>42907.302083333336</v>
      </c>
      <c r="M140" s="297">
        <v>42907.791666608799</v>
      </c>
      <c r="N140" s="179"/>
      <c r="O140" s="204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63">
        <v>112.9</v>
      </c>
      <c r="V140" s="63">
        <v>-577</v>
      </c>
      <c r="W140" s="14">
        <v>8</v>
      </c>
      <c r="X140" s="52">
        <f>W140/$X$1</f>
        <v>0.08</v>
      </c>
      <c r="Y140" s="40">
        <v>-388</v>
      </c>
      <c r="Z140" s="41">
        <v>-34.35</v>
      </c>
      <c r="AA140" s="69"/>
    </row>
    <row r="141" spans="1:27" ht="15" x14ac:dyDescent="0.25">
      <c r="A141" s="18">
        <v>20</v>
      </c>
      <c r="B141" s="19" t="s">
        <v>109</v>
      </c>
      <c r="C141" s="87">
        <v>1</v>
      </c>
      <c r="D141" s="87">
        <v>1440</v>
      </c>
      <c r="E141" s="88" t="s">
        <v>17</v>
      </c>
      <c r="F141" s="88" t="b">
        <v>0</v>
      </c>
      <c r="G141" s="15">
        <v>3</v>
      </c>
      <c r="H141" s="15">
        <v>6</v>
      </c>
      <c r="I141" s="89">
        <v>5</v>
      </c>
      <c r="J141" s="89">
        <v>12</v>
      </c>
      <c r="K141" s="89">
        <v>2</v>
      </c>
      <c r="L141" s="297">
        <v>42908.302083333336</v>
      </c>
      <c r="M141" s="297">
        <v>42908.791666608799</v>
      </c>
      <c r="N141" s="179"/>
      <c r="O141" s="204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63">
        <v>11.7</v>
      </c>
      <c r="V141" s="63">
        <v>-397.3</v>
      </c>
      <c r="W141" s="14">
        <v>12</v>
      </c>
      <c r="X141" s="52">
        <f>W141/$X$1</f>
        <v>0.12</v>
      </c>
      <c r="Y141" s="40">
        <v>-292.7</v>
      </c>
      <c r="Z141" s="41">
        <v>-25.97</v>
      </c>
      <c r="AA141" s="69"/>
    </row>
    <row r="142" spans="1:27" ht="15" x14ac:dyDescent="0.25">
      <c r="A142" s="18">
        <v>20</v>
      </c>
      <c r="B142" s="19" t="s">
        <v>109</v>
      </c>
      <c r="C142" s="87">
        <v>1</v>
      </c>
      <c r="D142" s="87">
        <v>1440</v>
      </c>
      <c r="E142" s="88" t="s">
        <v>17</v>
      </c>
      <c r="F142" s="88" t="b">
        <v>0</v>
      </c>
      <c r="G142" s="15">
        <v>3</v>
      </c>
      <c r="H142" s="15">
        <v>6</v>
      </c>
      <c r="I142" s="89">
        <v>5</v>
      </c>
      <c r="J142" s="89">
        <v>12</v>
      </c>
      <c r="K142" s="89">
        <v>2</v>
      </c>
      <c r="L142" s="297">
        <v>42909.302083333336</v>
      </c>
      <c r="M142" s="297">
        <v>42909.791666608799</v>
      </c>
      <c r="N142" s="179"/>
      <c r="O142" s="204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63">
        <v>17.399999999999999</v>
      </c>
      <c r="V142" s="63">
        <v>-162</v>
      </c>
      <c r="W142" s="14">
        <v>2</v>
      </c>
      <c r="X142" s="52">
        <f>W142/$X$1</f>
        <v>0.02</v>
      </c>
      <c r="Y142" s="40">
        <v>-115.2</v>
      </c>
      <c r="Z142" s="41">
        <v>-8.61</v>
      </c>
      <c r="AA142" s="69"/>
    </row>
    <row r="143" spans="1:27" ht="15.75" thickBot="1" x14ac:dyDescent="0.3">
      <c r="A143" s="34"/>
      <c r="B143" s="35"/>
      <c r="C143" s="36"/>
      <c r="D143" s="36"/>
      <c r="E143" s="35"/>
      <c r="F143" s="35"/>
      <c r="G143" s="37"/>
      <c r="H143" s="37"/>
      <c r="I143" s="37"/>
      <c r="J143" s="37"/>
      <c r="K143" s="37"/>
      <c r="L143" s="38"/>
      <c r="M143" s="38"/>
      <c r="N143" s="173"/>
      <c r="O143" s="203"/>
      <c r="P143" s="39"/>
      <c r="Q143" s="39"/>
      <c r="R143" s="39"/>
      <c r="S143" s="39"/>
      <c r="T143" s="39"/>
      <c r="U143" s="42"/>
      <c r="V143" s="43"/>
      <c r="W143" s="50"/>
      <c r="X143" s="53"/>
      <c r="Y143" s="44">
        <f>SUM(Y138:Y142)</f>
        <v>-533</v>
      </c>
      <c r="Z143" s="45">
        <f>SUM(Z138:Z142)</f>
        <v>-49.319999999999993</v>
      </c>
      <c r="AA143" s="69"/>
    </row>
    <row r="144" spans="1:27" ht="15" x14ac:dyDescent="0.25">
      <c r="A144" s="18">
        <v>21</v>
      </c>
      <c r="B144" s="19" t="s">
        <v>110</v>
      </c>
      <c r="C144" s="87">
        <v>1</v>
      </c>
      <c r="D144" s="87">
        <v>1440</v>
      </c>
      <c r="E144" s="88" t="s">
        <v>17</v>
      </c>
      <c r="F144" s="88" t="b">
        <v>0</v>
      </c>
      <c r="G144" s="15">
        <v>3</v>
      </c>
      <c r="H144" s="15">
        <v>6</v>
      </c>
      <c r="I144" s="91">
        <v>6</v>
      </c>
      <c r="J144" s="91">
        <v>9</v>
      </c>
      <c r="K144" s="89">
        <v>2</v>
      </c>
      <c r="L144" s="297">
        <v>42905.302083333336</v>
      </c>
      <c r="M144" s="297">
        <v>42905.791666666664</v>
      </c>
      <c r="N144" s="179"/>
      <c r="O144" s="204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63">
        <v>1.9</v>
      </c>
      <c r="V144" s="63">
        <v>-50</v>
      </c>
      <c r="W144" s="14">
        <v>2</v>
      </c>
      <c r="X144" s="52">
        <f>W144/$X$1</f>
        <v>0.02</v>
      </c>
      <c r="Y144" s="40">
        <v>-7.4</v>
      </c>
      <c r="Z144" s="41">
        <v>-0.66</v>
      </c>
      <c r="AA144" s="69"/>
    </row>
    <row r="145" spans="1:27" ht="15" x14ac:dyDescent="0.25">
      <c r="A145" s="18">
        <v>21</v>
      </c>
      <c r="B145" s="19" t="s">
        <v>110</v>
      </c>
      <c r="C145" s="87">
        <v>1</v>
      </c>
      <c r="D145" s="87">
        <v>1440</v>
      </c>
      <c r="E145" s="88" t="s">
        <v>17</v>
      </c>
      <c r="F145" s="88" t="b">
        <v>0</v>
      </c>
      <c r="G145" s="15">
        <v>3</v>
      </c>
      <c r="H145" s="15">
        <v>6</v>
      </c>
      <c r="I145" s="91">
        <v>6</v>
      </c>
      <c r="J145" s="91">
        <v>9</v>
      </c>
      <c r="K145" s="89">
        <v>2</v>
      </c>
      <c r="L145" s="297">
        <v>42906.302083333336</v>
      </c>
      <c r="M145" s="297">
        <v>42906.791666666664</v>
      </c>
      <c r="N145" s="179"/>
      <c r="O145" s="204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63">
        <v>53.2</v>
      </c>
      <c r="V145" s="63">
        <v>-226.8</v>
      </c>
      <c r="W145" s="14">
        <v>6</v>
      </c>
      <c r="X145" s="52">
        <f>W145/$X$1</f>
        <v>0.06</v>
      </c>
      <c r="Y145" s="40">
        <v>-117.5</v>
      </c>
      <c r="Z145" s="41">
        <v>-10.19</v>
      </c>
      <c r="AA145" s="69"/>
    </row>
    <row r="146" spans="1:27" ht="15" x14ac:dyDescent="0.25">
      <c r="A146" s="18">
        <v>21</v>
      </c>
      <c r="B146" s="19" t="s">
        <v>110</v>
      </c>
      <c r="C146" s="87">
        <v>1</v>
      </c>
      <c r="D146" s="87">
        <v>1440</v>
      </c>
      <c r="E146" s="88" t="s">
        <v>17</v>
      </c>
      <c r="F146" s="88" t="b">
        <v>0</v>
      </c>
      <c r="G146" s="15">
        <v>3</v>
      </c>
      <c r="H146" s="15">
        <v>6</v>
      </c>
      <c r="I146" s="91">
        <v>6</v>
      </c>
      <c r="J146" s="91">
        <v>9</v>
      </c>
      <c r="K146" s="89">
        <v>2</v>
      </c>
      <c r="L146" s="297">
        <v>42907.302083333336</v>
      </c>
      <c r="M146" s="297">
        <v>42907.791666608799</v>
      </c>
      <c r="N146" s="179"/>
      <c r="O146" s="204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63">
        <v>49.9</v>
      </c>
      <c r="V146" s="63">
        <v>-260</v>
      </c>
      <c r="W146" s="14">
        <v>2</v>
      </c>
      <c r="X146" s="52">
        <f>W146/$X$1</f>
        <v>0.02</v>
      </c>
      <c r="Y146" s="40">
        <v>-142.30000000000001</v>
      </c>
      <c r="Z146" s="41">
        <v>-13.7</v>
      </c>
      <c r="AA146" s="69"/>
    </row>
    <row r="147" spans="1:27" ht="15" x14ac:dyDescent="0.25">
      <c r="A147" s="18">
        <v>21</v>
      </c>
      <c r="B147" s="19" t="s">
        <v>110</v>
      </c>
      <c r="C147" s="87">
        <v>1</v>
      </c>
      <c r="D147" s="87">
        <v>1440</v>
      </c>
      <c r="E147" s="88" t="s">
        <v>17</v>
      </c>
      <c r="F147" s="88" t="b">
        <v>0</v>
      </c>
      <c r="G147" s="15">
        <v>3</v>
      </c>
      <c r="H147" s="15">
        <v>6</v>
      </c>
      <c r="I147" s="91">
        <v>6</v>
      </c>
      <c r="J147" s="91">
        <v>9</v>
      </c>
      <c r="K147" s="89">
        <v>2</v>
      </c>
      <c r="L147" s="297">
        <v>42908.302083333336</v>
      </c>
      <c r="M147" s="312">
        <v>42908.85833333333</v>
      </c>
      <c r="N147" s="189"/>
      <c r="O147" s="204"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63" t="s">
        <v>70</v>
      </c>
      <c r="V147" s="63" t="s">
        <v>70</v>
      </c>
      <c r="W147" s="14">
        <v>4</v>
      </c>
      <c r="X147" s="52">
        <f>W147/$X$1</f>
        <v>0.04</v>
      </c>
      <c r="Y147" s="40">
        <v>-53.4</v>
      </c>
      <c r="Z147" s="41">
        <v>-5.17</v>
      </c>
      <c r="AA147" s="69"/>
    </row>
    <row r="148" spans="1:27" ht="15" x14ac:dyDescent="0.25">
      <c r="A148" s="18">
        <v>21</v>
      </c>
      <c r="B148" s="19" t="s">
        <v>110</v>
      </c>
      <c r="C148" s="87">
        <v>1</v>
      </c>
      <c r="D148" s="87">
        <v>1440</v>
      </c>
      <c r="E148" s="88" t="s">
        <v>17</v>
      </c>
      <c r="F148" s="88" t="b">
        <v>0</v>
      </c>
      <c r="G148" s="15">
        <v>3</v>
      </c>
      <c r="H148" s="15">
        <v>6</v>
      </c>
      <c r="I148" s="91">
        <v>6</v>
      </c>
      <c r="J148" s="91">
        <v>9</v>
      </c>
      <c r="K148" s="89">
        <v>2</v>
      </c>
      <c r="L148" s="297">
        <v>42909.302083333336</v>
      </c>
      <c r="M148" s="297">
        <v>42909.791666608799</v>
      </c>
      <c r="N148" s="179"/>
      <c r="O148" s="204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63">
        <v>18.8</v>
      </c>
      <c r="V148" s="63">
        <v>-104.9</v>
      </c>
      <c r="W148" s="14">
        <v>1</v>
      </c>
      <c r="X148" s="52">
        <f>W148/$X$1</f>
        <v>0.01</v>
      </c>
      <c r="Y148" s="40">
        <v>-74.400000000000006</v>
      </c>
      <c r="Z148" s="41">
        <v>-5.61</v>
      </c>
      <c r="AA148" s="69"/>
    </row>
    <row r="149" spans="1:27" ht="15.75" thickBot="1" x14ac:dyDescent="0.3">
      <c r="A149" s="34"/>
      <c r="B149" s="35"/>
      <c r="C149" s="36"/>
      <c r="D149" s="36"/>
      <c r="E149" s="35"/>
      <c r="F149" s="35"/>
      <c r="G149" s="37"/>
      <c r="H149" s="37"/>
      <c r="I149" s="37"/>
      <c r="J149" s="37"/>
      <c r="K149" s="37"/>
      <c r="L149" s="38"/>
      <c r="M149" s="38"/>
      <c r="N149" s="173"/>
      <c r="O149" s="203"/>
      <c r="P149" s="39"/>
      <c r="Q149" s="39"/>
      <c r="R149" s="39"/>
      <c r="S149" s="39"/>
      <c r="T149" s="39"/>
      <c r="U149" s="42"/>
      <c r="V149" s="43"/>
      <c r="W149" s="50"/>
      <c r="X149" s="53"/>
      <c r="Y149" s="44">
        <f>SUM(Y144:Y148)</f>
        <v>-395</v>
      </c>
      <c r="Z149" s="45">
        <f>SUM(Z144:Z148)</f>
        <v>-35.33</v>
      </c>
      <c r="AA149" s="69"/>
    </row>
    <row r="150" spans="1:27" ht="15" x14ac:dyDescent="0.25">
      <c r="A150" s="111">
        <v>22</v>
      </c>
      <c r="B150" s="112" t="s">
        <v>111</v>
      </c>
      <c r="C150" s="87">
        <v>1</v>
      </c>
      <c r="D150" s="87">
        <v>1440</v>
      </c>
      <c r="E150" s="88" t="s">
        <v>17</v>
      </c>
      <c r="F150" s="88" t="b">
        <v>0</v>
      </c>
      <c r="G150" s="15">
        <v>3</v>
      </c>
      <c r="H150" s="15">
        <v>6</v>
      </c>
      <c r="I150" s="15">
        <v>3</v>
      </c>
      <c r="J150" s="15">
        <v>5</v>
      </c>
      <c r="K150" s="89">
        <v>2</v>
      </c>
      <c r="L150" s="313">
        <v>42905.572916666664</v>
      </c>
      <c r="M150" s="313">
        <v>42905.791666666664</v>
      </c>
      <c r="N150" s="180"/>
      <c r="O150" s="204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63"/>
      <c r="V150" s="63"/>
      <c r="W150" s="14">
        <v>0</v>
      </c>
      <c r="X150" s="52">
        <f>W150/$X$1</f>
        <v>0</v>
      </c>
      <c r="Y150" s="40">
        <v>0</v>
      </c>
      <c r="Z150" s="41">
        <v>0</v>
      </c>
      <c r="AA150" s="69"/>
    </row>
    <row r="151" spans="1:27" ht="15" x14ac:dyDescent="0.25">
      <c r="A151" s="111">
        <v>22</v>
      </c>
      <c r="B151" s="112" t="s">
        <v>111</v>
      </c>
      <c r="C151" s="87">
        <v>1</v>
      </c>
      <c r="D151" s="87">
        <v>1440</v>
      </c>
      <c r="E151" s="88" t="s">
        <v>17</v>
      </c>
      <c r="F151" s="88" t="b">
        <v>0</v>
      </c>
      <c r="G151" s="15">
        <v>3</v>
      </c>
      <c r="H151" s="15">
        <v>6</v>
      </c>
      <c r="I151" s="15">
        <v>3</v>
      </c>
      <c r="J151" s="15">
        <v>5</v>
      </c>
      <c r="K151" s="89">
        <v>2</v>
      </c>
      <c r="L151" s="313">
        <v>42906.572916666664</v>
      </c>
      <c r="M151" s="313">
        <v>42906.791666666664</v>
      </c>
      <c r="N151" s="180"/>
      <c r="O151" s="204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63"/>
      <c r="V151" s="63"/>
      <c r="W151" s="14">
        <v>0</v>
      </c>
      <c r="X151" s="52">
        <f>W151/$X$1</f>
        <v>0</v>
      </c>
      <c r="Y151" s="40">
        <v>0</v>
      </c>
      <c r="Z151" s="41">
        <v>0</v>
      </c>
      <c r="AA151" s="69"/>
    </row>
    <row r="152" spans="1:27" ht="15" x14ac:dyDescent="0.25">
      <c r="A152" s="111">
        <v>22</v>
      </c>
      <c r="B152" s="112" t="s">
        <v>111</v>
      </c>
      <c r="C152" s="87">
        <v>1</v>
      </c>
      <c r="D152" s="87">
        <v>1440</v>
      </c>
      <c r="E152" s="88" t="s">
        <v>17</v>
      </c>
      <c r="F152" s="88" t="b">
        <v>0</v>
      </c>
      <c r="G152" s="15">
        <v>3</v>
      </c>
      <c r="H152" s="15">
        <v>6</v>
      </c>
      <c r="I152" s="15">
        <v>3</v>
      </c>
      <c r="J152" s="15">
        <v>5</v>
      </c>
      <c r="K152" s="89">
        <v>2</v>
      </c>
      <c r="L152" s="313">
        <v>42907.572916608799</v>
      </c>
      <c r="M152" s="313">
        <v>42907.791666608799</v>
      </c>
      <c r="N152" s="180"/>
      <c r="O152" s="204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63">
        <v>22.2</v>
      </c>
      <c r="V152" s="63">
        <v>-6.6</v>
      </c>
      <c r="W152" s="14">
        <v>1</v>
      </c>
      <c r="X152" s="52">
        <f>W152/$X$1</f>
        <v>0.01</v>
      </c>
      <c r="Y152" s="40">
        <v>-3.1</v>
      </c>
      <c r="Z152" s="41">
        <v>-0.31</v>
      </c>
      <c r="AA152" s="69"/>
    </row>
    <row r="153" spans="1:27" ht="15" x14ac:dyDescent="0.25">
      <c r="A153" s="111">
        <v>22</v>
      </c>
      <c r="B153" s="112" t="s">
        <v>111</v>
      </c>
      <c r="C153" s="87">
        <v>1</v>
      </c>
      <c r="D153" s="87">
        <v>1440</v>
      </c>
      <c r="E153" s="88" t="s">
        <v>17</v>
      </c>
      <c r="F153" s="88" t="b">
        <v>0</v>
      </c>
      <c r="G153" s="15">
        <v>3</v>
      </c>
      <c r="H153" s="15">
        <v>6</v>
      </c>
      <c r="I153" s="15">
        <v>3</v>
      </c>
      <c r="J153" s="15">
        <v>5</v>
      </c>
      <c r="K153" s="89">
        <v>2</v>
      </c>
      <c r="L153" s="313">
        <v>42908.572916608799</v>
      </c>
      <c r="M153" s="313">
        <v>42908.791666608799</v>
      </c>
      <c r="N153" s="180"/>
      <c r="O153" s="204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63">
        <v>28</v>
      </c>
      <c r="V153" s="63">
        <v>-1.3</v>
      </c>
      <c r="W153" s="14">
        <v>1</v>
      </c>
      <c r="X153" s="52">
        <f>W153/$X$1</f>
        <v>0.01</v>
      </c>
      <c r="Y153" s="40">
        <v>5.4</v>
      </c>
      <c r="Z153" s="41">
        <v>0.4</v>
      </c>
      <c r="AA153" s="69"/>
    </row>
    <row r="154" spans="1:27" ht="15" x14ac:dyDescent="0.25">
      <c r="A154" s="111">
        <v>22</v>
      </c>
      <c r="B154" s="112" t="s">
        <v>111</v>
      </c>
      <c r="C154" s="87">
        <v>1</v>
      </c>
      <c r="D154" s="87">
        <v>1440</v>
      </c>
      <c r="E154" s="88" t="s">
        <v>17</v>
      </c>
      <c r="F154" s="88" t="b">
        <v>0</v>
      </c>
      <c r="G154" s="15">
        <v>3</v>
      </c>
      <c r="H154" s="15">
        <v>6</v>
      </c>
      <c r="I154" s="15">
        <v>3</v>
      </c>
      <c r="J154" s="15">
        <v>5</v>
      </c>
      <c r="K154" s="89">
        <v>2</v>
      </c>
      <c r="L154" s="313">
        <v>42909.572916608799</v>
      </c>
      <c r="M154" s="313">
        <v>42909.791666608799</v>
      </c>
      <c r="N154" s="180"/>
      <c r="O154" s="204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63">
        <v>37.4</v>
      </c>
      <c r="V154" s="63">
        <v>-8.6</v>
      </c>
      <c r="W154" s="14">
        <v>1</v>
      </c>
      <c r="X154" s="52">
        <f>W154/$X$1</f>
        <v>0.01</v>
      </c>
      <c r="Y154" s="40">
        <v>12.4</v>
      </c>
      <c r="Z154" s="41">
        <v>1.1200000000000001</v>
      </c>
      <c r="AA154" s="69"/>
    </row>
    <row r="155" spans="1:27" ht="15.75" thickBot="1" x14ac:dyDescent="0.3">
      <c r="A155" s="34"/>
      <c r="B155" s="35"/>
      <c r="C155" s="36"/>
      <c r="D155" s="36"/>
      <c r="E155" s="35"/>
      <c r="F155" s="35"/>
      <c r="G155" s="37"/>
      <c r="H155" s="37"/>
      <c r="I155" s="37"/>
      <c r="J155" s="37"/>
      <c r="K155" s="37"/>
      <c r="L155" s="38"/>
      <c r="M155" s="38"/>
      <c r="N155" s="173"/>
      <c r="O155" s="203"/>
      <c r="P155" s="39"/>
      <c r="Q155" s="39"/>
      <c r="R155" s="39"/>
      <c r="S155" s="39"/>
      <c r="T155" s="39"/>
      <c r="U155" s="42"/>
      <c r="V155" s="43"/>
      <c r="W155" s="50"/>
      <c r="X155" s="53"/>
      <c r="Y155" s="44">
        <f>SUM(Y150:Y154)</f>
        <v>14.700000000000001</v>
      </c>
      <c r="Z155" s="45">
        <f>SUM(Z150:Z154)</f>
        <v>1.2100000000000002</v>
      </c>
      <c r="AA155" s="69"/>
    </row>
    <row r="156" spans="1:27" ht="15" x14ac:dyDescent="0.25">
      <c r="A156" s="111">
        <v>23</v>
      </c>
      <c r="B156" s="112" t="s">
        <v>131</v>
      </c>
      <c r="C156" s="87">
        <v>1</v>
      </c>
      <c r="D156" s="87">
        <v>1440</v>
      </c>
      <c r="E156" s="88" t="s">
        <v>17</v>
      </c>
      <c r="F156" s="88" t="b">
        <v>0</v>
      </c>
      <c r="G156" s="15">
        <v>3</v>
      </c>
      <c r="H156" s="15">
        <v>6</v>
      </c>
      <c r="I156" s="89">
        <v>5</v>
      </c>
      <c r="J156" s="89">
        <v>12</v>
      </c>
      <c r="K156" s="89">
        <v>2</v>
      </c>
      <c r="L156" s="313">
        <v>42905.572916666664</v>
      </c>
      <c r="M156" s="313">
        <v>42905.791666666664</v>
      </c>
      <c r="N156" s="180"/>
      <c r="O156" s="204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63">
        <v>54.3</v>
      </c>
      <c r="V156" s="63">
        <v>-30.9</v>
      </c>
      <c r="W156" s="14">
        <v>4</v>
      </c>
      <c r="X156" s="52">
        <f>W156/$X$1</f>
        <v>0.04</v>
      </c>
      <c r="Y156" s="40">
        <v>29.6</v>
      </c>
      <c r="Z156" s="41">
        <v>2.37</v>
      </c>
      <c r="AA156" s="69"/>
    </row>
    <row r="157" spans="1:27" ht="15" x14ac:dyDescent="0.25">
      <c r="A157" s="111">
        <v>23</v>
      </c>
      <c r="B157" s="112" t="s">
        <v>131</v>
      </c>
      <c r="C157" s="87">
        <v>1</v>
      </c>
      <c r="D157" s="87">
        <v>1440</v>
      </c>
      <c r="E157" s="88" t="s">
        <v>17</v>
      </c>
      <c r="F157" s="88" t="b">
        <v>0</v>
      </c>
      <c r="G157" s="15">
        <v>3</v>
      </c>
      <c r="H157" s="15">
        <v>6</v>
      </c>
      <c r="I157" s="89">
        <v>5</v>
      </c>
      <c r="J157" s="89">
        <v>12</v>
      </c>
      <c r="K157" s="89">
        <v>2</v>
      </c>
      <c r="L157" s="313">
        <v>42906.572916666664</v>
      </c>
      <c r="M157" s="313">
        <v>42906.791666666664</v>
      </c>
      <c r="N157" s="180"/>
      <c r="O157" s="204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63">
        <v>114.4</v>
      </c>
      <c r="V157" s="63">
        <v>-115.8</v>
      </c>
      <c r="W157" s="14">
        <v>9</v>
      </c>
      <c r="X157" s="52">
        <f>W157/$X$1</f>
        <v>0.09</v>
      </c>
      <c r="Y157" s="40">
        <v>22</v>
      </c>
      <c r="Z157" s="41">
        <v>1.44</v>
      </c>
      <c r="AA157" s="69"/>
    </row>
    <row r="158" spans="1:27" ht="15" x14ac:dyDescent="0.25">
      <c r="A158" s="111">
        <v>23</v>
      </c>
      <c r="B158" s="112" t="s">
        <v>131</v>
      </c>
      <c r="C158" s="87">
        <v>1</v>
      </c>
      <c r="D158" s="87">
        <v>1440</v>
      </c>
      <c r="E158" s="88" t="s">
        <v>17</v>
      </c>
      <c r="F158" s="88" t="b">
        <v>0</v>
      </c>
      <c r="G158" s="15">
        <v>3</v>
      </c>
      <c r="H158" s="15">
        <v>6</v>
      </c>
      <c r="I158" s="89">
        <v>5</v>
      </c>
      <c r="J158" s="89">
        <v>12</v>
      </c>
      <c r="K158" s="89">
        <v>2</v>
      </c>
      <c r="L158" s="313">
        <v>42907.572916608799</v>
      </c>
      <c r="M158" s="313">
        <v>42907.791666608799</v>
      </c>
      <c r="N158" s="180"/>
      <c r="O158" s="204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63">
        <v>132.4</v>
      </c>
      <c r="V158" s="63">
        <v>-90.3</v>
      </c>
      <c r="W158" s="14">
        <v>8</v>
      </c>
      <c r="X158" s="52">
        <f>W158/$X$1</f>
        <v>0.08</v>
      </c>
      <c r="Y158" s="40">
        <v>28.3</v>
      </c>
      <c r="Z158" s="41">
        <v>3.01</v>
      </c>
      <c r="AA158" s="69"/>
    </row>
    <row r="159" spans="1:27" ht="15" x14ac:dyDescent="0.25">
      <c r="A159" s="111">
        <v>23</v>
      </c>
      <c r="B159" s="112" t="s">
        <v>131</v>
      </c>
      <c r="C159" s="87">
        <v>1</v>
      </c>
      <c r="D159" s="87">
        <v>1440</v>
      </c>
      <c r="E159" s="88" t="s">
        <v>17</v>
      </c>
      <c r="F159" s="88" t="b">
        <v>0</v>
      </c>
      <c r="G159" s="15">
        <v>3</v>
      </c>
      <c r="H159" s="15">
        <v>6</v>
      </c>
      <c r="I159" s="89">
        <v>5</v>
      </c>
      <c r="J159" s="89">
        <v>12</v>
      </c>
      <c r="K159" s="89">
        <v>2</v>
      </c>
      <c r="L159" s="313">
        <v>42908.572916608799</v>
      </c>
      <c r="M159" s="313">
        <v>42908.791666608799</v>
      </c>
      <c r="N159" s="180"/>
      <c r="O159" s="204">
        <v>0</v>
      </c>
      <c r="P159" s="23">
        <v>0</v>
      </c>
      <c r="Q159" s="23">
        <v>0</v>
      </c>
      <c r="R159" s="23">
        <v>0</v>
      </c>
      <c r="S159" s="23">
        <v>0</v>
      </c>
      <c r="T159" s="23">
        <v>0</v>
      </c>
      <c r="U159" s="63">
        <v>18.7</v>
      </c>
      <c r="V159" s="63">
        <v>-142.1</v>
      </c>
      <c r="W159" s="14">
        <v>6</v>
      </c>
      <c r="X159" s="52">
        <f>W159/$X$1</f>
        <v>0.06</v>
      </c>
      <c r="Y159" s="40">
        <v>-73.2</v>
      </c>
      <c r="Z159" s="41">
        <v>-6.66</v>
      </c>
      <c r="AA159" s="69"/>
    </row>
    <row r="160" spans="1:27" ht="15" x14ac:dyDescent="0.25">
      <c r="A160" s="111">
        <v>23</v>
      </c>
      <c r="B160" s="112" t="s">
        <v>131</v>
      </c>
      <c r="C160" s="87">
        <v>1</v>
      </c>
      <c r="D160" s="87">
        <v>1440</v>
      </c>
      <c r="E160" s="88" t="s">
        <v>17</v>
      </c>
      <c r="F160" s="88" t="b">
        <v>0</v>
      </c>
      <c r="G160" s="15">
        <v>3</v>
      </c>
      <c r="H160" s="15">
        <v>6</v>
      </c>
      <c r="I160" s="89">
        <v>5</v>
      </c>
      <c r="J160" s="89">
        <v>12</v>
      </c>
      <c r="K160" s="89">
        <v>2</v>
      </c>
      <c r="L160" s="313">
        <v>42909.572916608799</v>
      </c>
      <c r="M160" s="313">
        <v>42909.791666608799</v>
      </c>
      <c r="N160" s="180"/>
      <c r="O160" s="204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63">
        <v>17.5</v>
      </c>
      <c r="V160" s="63">
        <v>-157</v>
      </c>
      <c r="W160" s="14">
        <v>4</v>
      </c>
      <c r="X160" s="52">
        <f>W160/$X$1</f>
        <v>0.04</v>
      </c>
      <c r="Y160" s="40">
        <v>-56.7</v>
      </c>
      <c r="Z160" s="41">
        <v>-4.8099999999999996</v>
      </c>
      <c r="AA160" s="69"/>
    </row>
    <row r="161" spans="1:27" ht="15.75" thickBot="1" x14ac:dyDescent="0.3">
      <c r="A161" s="34"/>
      <c r="B161" s="35"/>
      <c r="C161" s="36"/>
      <c r="D161" s="36"/>
      <c r="E161" s="35"/>
      <c r="F161" s="35"/>
      <c r="G161" s="37"/>
      <c r="H161" s="37"/>
      <c r="I161" s="37"/>
      <c r="J161" s="37"/>
      <c r="K161" s="37"/>
      <c r="L161" s="38"/>
      <c r="M161" s="38"/>
      <c r="N161" s="173"/>
      <c r="O161" s="203"/>
      <c r="P161" s="39"/>
      <c r="Q161" s="39"/>
      <c r="R161" s="39"/>
      <c r="S161" s="39"/>
      <c r="T161" s="39"/>
      <c r="U161" s="42"/>
      <c r="V161" s="43"/>
      <c r="W161" s="50"/>
      <c r="X161" s="53"/>
      <c r="Y161" s="44">
        <f>SUM(Y156:Y160)</f>
        <v>-50</v>
      </c>
      <c r="Z161" s="45">
        <f>SUM(Z156:Z160)</f>
        <v>-4.6499999999999995</v>
      </c>
      <c r="AA161" s="69"/>
    </row>
    <row r="162" spans="1:27" ht="15" x14ac:dyDescent="0.25">
      <c r="A162" s="111">
        <v>24</v>
      </c>
      <c r="B162" s="112" t="s">
        <v>112</v>
      </c>
      <c r="C162" s="87">
        <v>1</v>
      </c>
      <c r="D162" s="87">
        <v>1440</v>
      </c>
      <c r="E162" s="88" t="s">
        <v>17</v>
      </c>
      <c r="F162" s="88" t="b">
        <v>0</v>
      </c>
      <c r="G162" s="15">
        <v>3</v>
      </c>
      <c r="H162" s="15">
        <v>6</v>
      </c>
      <c r="I162" s="91">
        <v>6</v>
      </c>
      <c r="J162" s="91">
        <v>9</v>
      </c>
      <c r="K162" s="89">
        <v>2</v>
      </c>
      <c r="L162" s="313">
        <v>42905.572916666664</v>
      </c>
      <c r="M162" s="313">
        <v>42905.791666666664</v>
      </c>
      <c r="N162" s="180"/>
      <c r="O162" s="204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63">
        <v>15.9</v>
      </c>
      <c r="V162" s="63">
        <v>-13.1</v>
      </c>
      <c r="W162" s="14">
        <v>2</v>
      </c>
      <c r="X162" s="52">
        <f>W162/$X$1</f>
        <v>0.02</v>
      </c>
      <c r="Y162" s="40">
        <v>7.9</v>
      </c>
      <c r="Z162" s="41">
        <v>0.71</v>
      </c>
      <c r="AA162" s="69"/>
    </row>
    <row r="163" spans="1:27" ht="15" x14ac:dyDescent="0.25">
      <c r="A163" s="111">
        <v>24</v>
      </c>
      <c r="B163" s="112" t="s">
        <v>112</v>
      </c>
      <c r="C163" s="87">
        <v>1</v>
      </c>
      <c r="D163" s="87">
        <v>1440</v>
      </c>
      <c r="E163" s="88" t="s">
        <v>17</v>
      </c>
      <c r="F163" s="88" t="b">
        <v>0</v>
      </c>
      <c r="G163" s="15">
        <v>3</v>
      </c>
      <c r="H163" s="15">
        <v>6</v>
      </c>
      <c r="I163" s="91">
        <v>6</v>
      </c>
      <c r="J163" s="91">
        <v>9</v>
      </c>
      <c r="K163" s="89">
        <v>2</v>
      </c>
      <c r="L163" s="313">
        <v>42906.572916666664</v>
      </c>
      <c r="M163" s="313">
        <v>42906.791666666664</v>
      </c>
      <c r="N163" s="180"/>
      <c r="O163" s="204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63" t="s">
        <v>70</v>
      </c>
      <c r="V163" s="63" t="s">
        <v>70</v>
      </c>
      <c r="W163" s="14">
        <v>3</v>
      </c>
      <c r="X163" s="52">
        <f>W163/$X$1</f>
        <v>0.03</v>
      </c>
      <c r="Y163" s="40">
        <v>-23.9</v>
      </c>
      <c r="Z163" s="41">
        <v>-1.79</v>
      </c>
      <c r="AA163" s="69"/>
    </row>
    <row r="164" spans="1:27" ht="15" x14ac:dyDescent="0.25">
      <c r="A164" s="111">
        <v>24</v>
      </c>
      <c r="B164" s="112" t="s">
        <v>112</v>
      </c>
      <c r="C164" s="87">
        <v>1</v>
      </c>
      <c r="D164" s="87">
        <v>1440</v>
      </c>
      <c r="E164" s="88" t="s">
        <v>17</v>
      </c>
      <c r="F164" s="88" t="b">
        <v>0</v>
      </c>
      <c r="G164" s="15">
        <v>3</v>
      </c>
      <c r="H164" s="15">
        <v>6</v>
      </c>
      <c r="I164" s="91">
        <v>6</v>
      </c>
      <c r="J164" s="91">
        <v>9</v>
      </c>
      <c r="K164" s="89">
        <v>2</v>
      </c>
      <c r="L164" s="313">
        <v>42907.572916608799</v>
      </c>
      <c r="M164" s="313">
        <v>42907.791666608799</v>
      </c>
      <c r="N164" s="180"/>
      <c r="O164" s="204">
        <v>0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63">
        <v>33.9</v>
      </c>
      <c r="V164" s="63">
        <v>-2.7</v>
      </c>
      <c r="W164" s="14">
        <v>1</v>
      </c>
      <c r="X164" s="52">
        <f>W164/$X$1</f>
        <v>0.01</v>
      </c>
      <c r="Y164" s="40">
        <v>8.6</v>
      </c>
      <c r="Z164" s="41">
        <v>0.86</v>
      </c>
      <c r="AA164" s="69"/>
    </row>
    <row r="165" spans="1:27" ht="15" x14ac:dyDescent="0.25">
      <c r="A165" s="111">
        <v>24</v>
      </c>
      <c r="B165" s="112" t="s">
        <v>112</v>
      </c>
      <c r="C165" s="87">
        <v>1</v>
      </c>
      <c r="D165" s="87">
        <v>1440</v>
      </c>
      <c r="E165" s="88" t="s">
        <v>17</v>
      </c>
      <c r="F165" s="88" t="b">
        <v>0</v>
      </c>
      <c r="G165" s="15">
        <v>3</v>
      </c>
      <c r="H165" s="15">
        <v>6</v>
      </c>
      <c r="I165" s="91">
        <v>6</v>
      </c>
      <c r="J165" s="91">
        <v>9</v>
      </c>
      <c r="K165" s="89">
        <v>2</v>
      </c>
      <c r="L165" s="313">
        <v>42908.572916608799</v>
      </c>
      <c r="M165" s="313">
        <v>42908.791666608799</v>
      </c>
      <c r="N165" s="180"/>
      <c r="O165" s="204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63">
        <v>21.7</v>
      </c>
      <c r="V165" s="63">
        <v>-118.3</v>
      </c>
      <c r="W165" s="14">
        <v>4</v>
      </c>
      <c r="X165" s="52">
        <f>W165/$X$1</f>
        <v>0.04</v>
      </c>
      <c r="Y165" s="40">
        <v>-66.8</v>
      </c>
      <c r="Z165" s="41">
        <v>-5.87</v>
      </c>
      <c r="AA165" s="69"/>
    </row>
    <row r="166" spans="1:27" ht="15" x14ac:dyDescent="0.25">
      <c r="A166" s="111">
        <v>24</v>
      </c>
      <c r="B166" s="112" t="s">
        <v>112</v>
      </c>
      <c r="C166" s="87">
        <v>1</v>
      </c>
      <c r="D166" s="87">
        <v>1440</v>
      </c>
      <c r="E166" s="88" t="s">
        <v>17</v>
      </c>
      <c r="F166" s="88" t="b">
        <v>0</v>
      </c>
      <c r="G166" s="15">
        <v>3</v>
      </c>
      <c r="H166" s="15">
        <v>6</v>
      </c>
      <c r="I166" s="91">
        <v>6</v>
      </c>
      <c r="J166" s="91">
        <v>9</v>
      </c>
      <c r="K166" s="89">
        <v>2</v>
      </c>
      <c r="L166" s="313">
        <v>42909.572916608799</v>
      </c>
      <c r="M166" s="313">
        <v>42909.791666608799</v>
      </c>
      <c r="N166" s="180"/>
      <c r="O166" s="204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63"/>
      <c r="V166" s="63"/>
      <c r="W166" s="14">
        <v>0</v>
      </c>
      <c r="X166" s="52">
        <f>W166/$X$1</f>
        <v>0</v>
      </c>
      <c r="Y166" s="40">
        <v>0</v>
      </c>
      <c r="Z166" s="41">
        <v>0</v>
      </c>
      <c r="AA166" s="69"/>
    </row>
    <row r="167" spans="1:27" ht="15.75" thickBot="1" x14ac:dyDescent="0.3">
      <c r="A167" s="34"/>
      <c r="B167" s="35"/>
      <c r="C167" s="36"/>
      <c r="D167" s="36"/>
      <c r="E167" s="35"/>
      <c r="F167" s="35"/>
      <c r="G167" s="37"/>
      <c r="H167" s="37"/>
      <c r="I167" s="37"/>
      <c r="J167" s="37"/>
      <c r="K167" s="37"/>
      <c r="L167" s="38"/>
      <c r="M167" s="38"/>
      <c r="N167" s="173"/>
      <c r="O167" s="203"/>
      <c r="P167" s="39"/>
      <c r="Q167" s="39"/>
      <c r="R167" s="39"/>
      <c r="S167" s="39"/>
      <c r="T167" s="39"/>
      <c r="U167" s="42"/>
      <c r="V167" s="43"/>
      <c r="W167" s="50"/>
      <c r="X167" s="53"/>
      <c r="Y167" s="44">
        <f>SUM(Y162:Y166)</f>
        <v>-74.199999999999989</v>
      </c>
      <c r="Z167" s="45">
        <f>SUM(Z162:Z166)</f>
        <v>-6.09</v>
      </c>
      <c r="AA167" s="69"/>
    </row>
    <row r="168" spans="1:27" ht="15" x14ac:dyDescent="0.25">
      <c r="A168" s="106">
        <v>25</v>
      </c>
      <c r="B168" s="107" t="s">
        <v>113</v>
      </c>
      <c r="C168" s="99">
        <v>1</v>
      </c>
      <c r="D168" s="99">
        <v>1440</v>
      </c>
      <c r="E168" s="100" t="s">
        <v>17</v>
      </c>
      <c r="F168" s="100" t="s">
        <v>17</v>
      </c>
      <c r="G168" s="15">
        <v>3</v>
      </c>
      <c r="H168" s="15">
        <v>6</v>
      </c>
      <c r="I168" s="15">
        <v>3</v>
      </c>
      <c r="J168" s="15">
        <v>5</v>
      </c>
      <c r="K168" s="105">
        <v>2</v>
      </c>
      <c r="L168" s="108">
        <v>42905.302083333336</v>
      </c>
      <c r="M168" s="108">
        <v>42905.541666666664</v>
      </c>
      <c r="N168" s="181"/>
      <c r="O168" s="205">
        <v>0</v>
      </c>
      <c r="P168" s="68">
        <v>0</v>
      </c>
      <c r="Q168" s="68">
        <v>0</v>
      </c>
      <c r="R168" s="68">
        <v>0</v>
      </c>
      <c r="S168" s="68">
        <v>0</v>
      </c>
      <c r="T168" s="68">
        <v>0</v>
      </c>
      <c r="U168" s="63"/>
      <c r="V168" s="63"/>
      <c r="W168" s="14">
        <v>0</v>
      </c>
      <c r="X168" s="52">
        <f t="shared" ref="X168:X177" si="2">W168/$X$1</f>
        <v>0</v>
      </c>
      <c r="Y168" s="40">
        <v>0</v>
      </c>
      <c r="Z168" s="41">
        <v>0</v>
      </c>
      <c r="AA168" s="69"/>
    </row>
    <row r="169" spans="1:27" ht="15" x14ac:dyDescent="0.25">
      <c r="A169" s="106">
        <v>25</v>
      </c>
      <c r="B169" s="107" t="s">
        <v>113</v>
      </c>
      <c r="C169" s="99">
        <v>1</v>
      </c>
      <c r="D169" s="99">
        <v>1440</v>
      </c>
      <c r="E169" s="100" t="s">
        <v>17</v>
      </c>
      <c r="F169" s="100" t="s">
        <v>17</v>
      </c>
      <c r="G169" s="15">
        <v>3</v>
      </c>
      <c r="H169" s="15">
        <v>6</v>
      </c>
      <c r="I169" s="15">
        <v>3</v>
      </c>
      <c r="J169" s="15">
        <v>5</v>
      </c>
      <c r="K169" s="105">
        <v>2</v>
      </c>
      <c r="L169" s="108">
        <v>42906.302083333336</v>
      </c>
      <c r="M169" s="108">
        <v>42906.541666666664</v>
      </c>
      <c r="N169" s="181"/>
      <c r="O169" s="205">
        <v>0</v>
      </c>
      <c r="P169" s="68">
        <v>0</v>
      </c>
      <c r="Q169" s="68">
        <v>0</v>
      </c>
      <c r="R169" s="68">
        <v>0</v>
      </c>
      <c r="S169" s="68">
        <v>0</v>
      </c>
      <c r="T169" s="68">
        <v>0</v>
      </c>
      <c r="U169" s="63">
        <v>121.5</v>
      </c>
      <c r="V169" s="63">
        <v>-16.399999999999999</v>
      </c>
      <c r="W169" s="14">
        <v>4</v>
      </c>
      <c r="X169" s="52">
        <f t="shared" si="2"/>
        <v>0.04</v>
      </c>
      <c r="Y169" s="40">
        <v>68.599999999999994</v>
      </c>
      <c r="Z169" s="41">
        <v>5.81</v>
      </c>
      <c r="AA169" s="69"/>
    </row>
    <row r="170" spans="1:27" ht="15" x14ac:dyDescent="0.25">
      <c r="A170" s="106">
        <v>25</v>
      </c>
      <c r="B170" s="107" t="s">
        <v>113</v>
      </c>
      <c r="C170" s="99">
        <v>1</v>
      </c>
      <c r="D170" s="99">
        <v>1440</v>
      </c>
      <c r="E170" s="100" t="s">
        <v>17</v>
      </c>
      <c r="F170" s="100" t="s">
        <v>17</v>
      </c>
      <c r="G170" s="15">
        <v>3</v>
      </c>
      <c r="H170" s="15">
        <v>6</v>
      </c>
      <c r="I170" s="15">
        <v>3</v>
      </c>
      <c r="J170" s="15">
        <v>5</v>
      </c>
      <c r="K170" s="105">
        <v>2</v>
      </c>
      <c r="L170" s="108">
        <v>42907.302083333336</v>
      </c>
      <c r="M170" s="108">
        <v>42907.541666608799</v>
      </c>
      <c r="N170" s="181"/>
      <c r="O170" s="205">
        <v>0</v>
      </c>
      <c r="P170" s="68">
        <v>0</v>
      </c>
      <c r="Q170" s="68">
        <v>0</v>
      </c>
      <c r="R170" s="68">
        <v>0</v>
      </c>
      <c r="S170" s="68">
        <v>0</v>
      </c>
      <c r="T170" s="68">
        <v>0</v>
      </c>
      <c r="U170" s="63">
        <v>377.7</v>
      </c>
      <c r="V170" s="63">
        <v>-135.9</v>
      </c>
      <c r="W170" s="14">
        <v>6</v>
      </c>
      <c r="X170" s="52">
        <f t="shared" si="2"/>
        <v>0.06</v>
      </c>
      <c r="Y170" s="40">
        <v>340.8</v>
      </c>
      <c r="Z170" s="41">
        <v>29.72</v>
      </c>
      <c r="AA170" s="69"/>
    </row>
    <row r="171" spans="1:27" ht="15" x14ac:dyDescent="0.25">
      <c r="A171" s="106">
        <v>25</v>
      </c>
      <c r="B171" s="107" t="s">
        <v>113</v>
      </c>
      <c r="C171" s="99">
        <v>1</v>
      </c>
      <c r="D171" s="99">
        <v>1440</v>
      </c>
      <c r="E171" s="100" t="s">
        <v>17</v>
      </c>
      <c r="F171" s="100" t="s">
        <v>17</v>
      </c>
      <c r="G171" s="15">
        <v>3</v>
      </c>
      <c r="H171" s="15">
        <v>6</v>
      </c>
      <c r="I171" s="15">
        <v>3</v>
      </c>
      <c r="J171" s="15">
        <v>5</v>
      </c>
      <c r="K171" s="105">
        <v>2</v>
      </c>
      <c r="L171" s="108">
        <v>42908.302083333336</v>
      </c>
      <c r="M171" s="108">
        <v>42908.541666608799</v>
      </c>
      <c r="N171" s="181"/>
      <c r="O171" s="205">
        <v>0</v>
      </c>
      <c r="P171" s="68">
        <v>0</v>
      </c>
      <c r="Q171" s="68">
        <v>0</v>
      </c>
      <c r="R171" s="68">
        <v>0</v>
      </c>
      <c r="S171" s="68">
        <v>0</v>
      </c>
      <c r="T171" s="68">
        <v>0</v>
      </c>
      <c r="U171" s="63">
        <v>235.8</v>
      </c>
      <c r="V171" s="63">
        <v>-135.5</v>
      </c>
      <c r="W171" s="14">
        <v>9</v>
      </c>
      <c r="X171" s="52">
        <f t="shared" si="2"/>
        <v>0.09</v>
      </c>
      <c r="Y171" s="40">
        <v>215.1</v>
      </c>
      <c r="Z171" s="41">
        <v>17.34</v>
      </c>
      <c r="AA171" s="69"/>
    </row>
    <row r="172" spans="1:27" ht="15.75" thickBot="1" x14ac:dyDescent="0.3">
      <c r="A172" s="150">
        <v>25</v>
      </c>
      <c r="B172" s="151" t="s">
        <v>113</v>
      </c>
      <c r="C172" s="152">
        <v>1</v>
      </c>
      <c r="D172" s="152">
        <v>1440</v>
      </c>
      <c r="E172" s="153" t="s">
        <v>17</v>
      </c>
      <c r="F172" s="153" t="s">
        <v>17</v>
      </c>
      <c r="G172" s="32">
        <v>3</v>
      </c>
      <c r="H172" s="32">
        <v>6</v>
      </c>
      <c r="I172" s="32">
        <v>3</v>
      </c>
      <c r="J172" s="32">
        <v>5</v>
      </c>
      <c r="K172" s="154">
        <v>2</v>
      </c>
      <c r="L172" s="314">
        <v>42909.302083333336</v>
      </c>
      <c r="M172" s="314">
        <v>42909.541666608799</v>
      </c>
      <c r="N172" s="190"/>
      <c r="O172" s="211">
        <v>0</v>
      </c>
      <c r="P172" s="155">
        <v>0</v>
      </c>
      <c r="Q172" s="155">
        <v>0</v>
      </c>
      <c r="R172" s="155">
        <v>0</v>
      </c>
      <c r="S172" s="155">
        <v>0</v>
      </c>
      <c r="T172" s="155">
        <v>0</v>
      </c>
      <c r="U172" s="33">
        <v>135.5</v>
      </c>
      <c r="V172" s="33">
        <v>-39.299999999999997</v>
      </c>
      <c r="W172" s="30">
        <v>4</v>
      </c>
      <c r="X172" s="130">
        <f t="shared" si="2"/>
        <v>0.04</v>
      </c>
      <c r="Y172" s="48">
        <v>109.9</v>
      </c>
      <c r="Z172" s="131">
        <v>8.14</v>
      </c>
      <c r="AA172" s="69"/>
    </row>
    <row r="173" spans="1:27" ht="15" x14ac:dyDescent="0.25">
      <c r="A173" s="156">
        <v>25</v>
      </c>
      <c r="B173" s="157" t="s">
        <v>113</v>
      </c>
      <c r="C173" s="158">
        <v>1</v>
      </c>
      <c r="D173" s="158">
        <v>1440</v>
      </c>
      <c r="E173" s="159" t="s">
        <v>17</v>
      </c>
      <c r="F173" s="159" t="s">
        <v>17</v>
      </c>
      <c r="G173" s="62">
        <v>3</v>
      </c>
      <c r="H173" s="62">
        <v>6</v>
      </c>
      <c r="I173" s="62">
        <v>3</v>
      </c>
      <c r="J173" s="62">
        <v>5</v>
      </c>
      <c r="K173" s="160">
        <v>2</v>
      </c>
      <c r="L173" s="315">
        <v>42912.302083333336</v>
      </c>
      <c r="M173" s="315">
        <v>42912.541666608799</v>
      </c>
      <c r="N173" s="191"/>
      <c r="O173" s="212">
        <v>0</v>
      </c>
      <c r="P173" s="161">
        <v>0</v>
      </c>
      <c r="Q173" s="161">
        <v>0</v>
      </c>
      <c r="R173" s="161">
        <v>0</v>
      </c>
      <c r="S173" s="161">
        <v>0</v>
      </c>
      <c r="T173" s="161">
        <v>0</v>
      </c>
      <c r="U173" s="138">
        <v>6.9</v>
      </c>
      <c r="V173" s="138">
        <v>-9.1</v>
      </c>
      <c r="W173" s="51">
        <v>1</v>
      </c>
      <c r="X173" s="54">
        <f t="shared" si="2"/>
        <v>0.01</v>
      </c>
      <c r="Y173" s="46">
        <v>5.3</v>
      </c>
      <c r="Z173" s="47">
        <v>0.47</v>
      </c>
      <c r="AA173" s="69"/>
    </row>
    <row r="174" spans="1:27" ht="15" x14ac:dyDescent="0.25">
      <c r="A174" s="106">
        <v>25</v>
      </c>
      <c r="B174" s="107" t="s">
        <v>113</v>
      </c>
      <c r="C174" s="99">
        <v>1</v>
      </c>
      <c r="D174" s="99">
        <v>1440</v>
      </c>
      <c r="E174" s="100" t="s">
        <v>17</v>
      </c>
      <c r="F174" s="100" t="s">
        <v>17</v>
      </c>
      <c r="G174" s="15">
        <v>3</v>
      </c>
      <c r="H174" s="15">
        <v>6</v>
      </c>
      <c r="I174" s="15">
        <v>3</v>
      </c>
      <c r="J174" s="15">
        <v>5</v>
      </c>
      <c r="K174" s="105">
        <v>2</v>
      </c>
      <c r="L174" s="108">
        <v>42913.302083333336</v>
      </c>
      <c r="M174" s="108">
        <v>42913.541666608799</v>
      </c>
      <c r="N174" s="181"/>
      <c r="O174" s="205">
        <v>0</v>
      </c>
      <c r="P174" s="68">
        <v>0</v>
      </c>
      <c r="Q174" s="68">
        <v>0</v>
      </c>
      <c r="R174" s="68">
        <v>0</v>
      </c>
      <c r="S174" s="68">
        <v>0</v>
      </c>
      <c r="T174" s="68">
        <v>0</v>
      </c>
      <c r="U174" s="63">
        <v>84.7</v>
      </c>
      <c r="V174" s="63">
        <v>-153.30000000000001</v>
      </c>
      <c r="W174" s="14">
        <v>4</v>
      </c>
      <c r="X174" s="52">
        <f t="shared" si="2"/>
        <v>0.04</v>
      </c>
      <c r="Y174" s="40">
        <v>-143.80000000000001</v>
      </c>
      <c r="Z174" s="41">
        <v>-12.42</v>
      </c>
      <c r="AA174" s="69"/>
    </row>
    <row r="175" spans="1:27" ht="15" x14ac:dyDescent="0.25">
      <c r="A175" s="106">
        <v>25</v>
      </c>
      <c r="B175" s="107" t="s">
        <v>113</v>
      </c>
      <c r="C175" s="99">
        <v>1</v>
      </c>
      <c r="D175" s="99">
        <v>1440</v>
      </c>
      <c r="E175" s="100" t="s">
        <v>17</v>
      </c>
      <c r="F175" s="100" t="s">
        <v>17</v>
      </c>
      <c r="G175" s="15">
        <v>3</v>
      </c>
      <c r="H175" s="15">
        <v>6</v>
      </c>
      <c r="I175" s="15">
        <v>3</v>
      </c>
      <c r="J175" s="15">
        <v>5</v>
      </c>
      <c r="K175" s="105">
        <v>2</v>
      </c>
      <c r="L175" s="108">
        <v>42914.302083333336</v>
      </c>
      <c r="M175" s="108">
        <v>42914.541666608799</v>
      </c>
      <c r="N175" s="181"/>
      <c r="O175" s="205">
        <v>0</v>
      </c>
      <c r="P175" s="68">
        <v>0</v>
      </c>
      <c r="Q175" s="68">
        <v>0</v>
      </c>
      <c r="R175" s="68">
        <v>0</v>
      </c>
      <c r="S175" s="68">
        <v>0</v>
      </c>
      <c r="T175" s="68">
        <v>0</v>
      </c>
      <c r="U175" s="63">
        <v>568.1</v>
      </c>
      <c r="V175" s="63">
        <v>-341.7</v>
      </c>
      <c r="W175" s="14">
        <v>12</v>
      </c>
      <c r="X175" s="52">
        <f t="shared" si="2"/>
        <v>0.12</v>
      </c>
      <c r="Y175" s="40">
        <v>284.2</v>
      </c>
      <c r="Z175" s="41">
        <v>24.34</v>
      </c>
      <c r="AA175" s="69"/>
    </row>
    <row r="176" spans="1:27" ht="15" x14ac:dyDescent="0.25">
      <c r="A176" s="106">
        <v>25</v>
      </c>
      <c r="B176" s="107" t="s">
        <v>113</v>
      </c>
      <c r="C176" s="99">
        <v>1</v>
      </c>
      <c r="D176" s="99">
        <v>1440</v>
      </c>
      <c r="E176" s="100" t="s">
        <v>17</v>
      </c>
      <c r="F176" s="100" t="s">
        <v>17</v>
      </c>
      <c r="G176" s="15">
        <v>3</v>
      </c>
      <c r="H176" s="15">
        <v>6</v>
      </c>
      <c r="I176" s="15">
        <v>3</v>
      </c>
      <c r="J176" s="15">
        <v>5</v>
      </c>
      <c r="K176" s="105">
        <v>2</v>
      </c>
      <c r="L176" s="108">
        <v>42915.302083333336</v>
      </c>
      <c r="M176" s="108">
        <v>42915.541666608799</v>
      </c>
      <c r="N176" s="181"/>
      <c r="O176" s="205">
        <v>0</v>
      </c>
      <c r="P176" s="68">
        <v>0</v>
      </c>
      <c r="Q176" s="68">
        <v>0</v>
      </c>
      <c r="R176" s="68">
        <v>0</v>
      </c>
      <c r="S176" s="68">
        <v>0</v>
      </c>
      <c r="T176" s="68">
        <v>0</v>
      </c>
      <c r="U176" s="63">
        <v>102.7</v>
      </c>
      <c r="V176" s="63">
        <v>-137.4</v>
      </c>
      <c r="W176" s="14">
        <v>8</v>
      </c>
      <c r="X176" s="52">
        <f t="shared" si="2"/>
        <v>0.08</v>
      </c>
      <c r="Y176" s="40">
        <v>-83</v>
      </c>
      <c r="Z176" s="41">
        <v>-7.88</v>
      </c>
      <c r="AA176" s="69"/>
    </row>
    <row r="177" spans="1:27" ht="15" x14ac:dyDescent="0.25">
      <c r="A177" s="106">
        <v>25</v>
      </c>
      <c r="B177" s="107" t="s">
        <v>113</v>
      </c>
      <c r="C177" s="99">
        <v>1</v>
      </c>
      <c r="D177" s="99">
        <v>1440</v>
      </c>
      <c r="E177" s="100" t="s">
        <v>17</v>
      </c>
      <c r="F177" s="100" t="s">
        <v>17</v>
      </c>
      <c r="G177" s="15">
        <v>3</v>
      </c>
      <c r="H177" s="15">
        <v>6</v>
      </c>
      <c r="I177" s="15">
        <v>3</v>
      </c>
      <c r="J177" s="15">
        <v>5</v>
      </c>
      <c r="K177" s="105">
        <v>2</v>
      </c>
      <c r="L177" s="108">
        <v>42916.302083333336</v>
      </c>
      <c r="M177" s="108">
        <v>42916.541666608799</v>
      </c>
      <c r="N177" s="181"/>
      <c r="O177" s="205">
        <v>0</v>
      </c>
      <c r="P177" s="68">
        <v>0</v>
      </c>
      <c r="Q177" s="68">
        <v>0</v>
      </c>
      <c r="R177" s="68">
        <v>0</v>
      </c>
      <c r="S177" s="68">
        <v>0</v>
      </c>
      <c r="T177" s="68">
        <v>0</v>
      </c>
      <c r="U177" s="63">
        <v>131.6</v>
      </c>
      <c r="V177" s="63">
        <v>-25</v>
      </c>
      <c r="W177" s="14">
        <v>6</v>
      </c>
      <c r="X177" s="52">
        <f t="shared" si="2"/>
        <v>0.06</v>
      </c>
      <c r="Y177" s="40">
        <v>16.100000000000001</v>
      </c>
      <c r="Z177" s="41">
        <v>1.42</v>
      </c>
      <c r="AA177" s="69"/>
    </row>
    <row r="178" spans="1:27" ht="15.75" thickBot="1" x14ac:dyDescent="0.3">
      <c r="A178" s="34"/>
      <c r="B178" s="35"/>
      <c r="C178" s="36"/>
      <c r="D178" s="36"/>
      <c r="E178" s="35"/>
      <c r="F178" s="35"/>
      <c r="G178" s="37"/>
      <c r="H178" s="37"/>
      <c r="I178" s="37"/>
      <c r="J178" s="37"/>
      <c r="K178" s="37"/>
      <c r="L178" s="38"/>
      <c r="M178" s="38"/>
      <c r="N178" s="173"/>
      <c r="O178" s="203"/>
      <c r="P178" s="39"/>
      <c r="Q178" s="39"/>
      <c r="R178" s="39"/>
      <c r="S178" s="39"/>
      <c r="T178" s="39"/>
      <c r="U178" s="42"/>
      <c r="V178" s="43"/>
      <c r="W178" s="50"/>
      <c r="X178" s="53"/>
      <c r="Y178" s="44">
        <f>SUM(Y168:Y177)</f>
        <v>813.19999999999993</v>
      </c>
      <c r="Z178" s="45">
        <f>SUM(Z168:Z177)</f>
        <v>66.940000000000012</v>
      </c>
      <c r="AA178" s="69"/>
    </row>
    <row r="179" spans="1:27" ht="15" x14ac:dyDescent="0.25">
      <c r="A179" s="106">
        <v>26</v>
      </c>
      <c r="B179" s="107" t="s">
        <v>114</v>
      </c>
      <c r="C179" s="99">
        <v>1</v>
      </c>
      <c r="D179" s="99">
        <v>1440</v>
      </c>
      <c r="E179" s="100" t="s">
        <v>17</v>
      </c>
      <c r="F179" s="100" t="s">
        <v>17</v>
      </c>
      <c r="G179" s="15">
        <v>3</v>
      </c>
      <c r="H179" s="15">
        <v>6</v>
      </c>
      <c r="I179" s="105">
        <v>5</v>
      </c>
      <c r="J179" s="105">
        <v>12</v>
      </c>
      <c r="K179" s="105">
        <v>2</v>
      </c>
      <c r="L179" s="108">
        <v>42905.302083333336</v>
      </c>
      <c r="M179" s="108">
        <v>42905.541666666664</v>
      </c>
      <c r="N179" s="181"/>
      <c r="O179" s="205">
        <v>0</v>
      </c>
      <c r="P179" s="68">
        <v>0</v>
      </c>
      <c r="Q179" s="68">
        <v>0</v>
      </c>
      <c r="R179" s="68">
        <v>0</v>
      </c>
      <c r="S179" s="68">
        <v>0</v>
      </c>
      <c r="T179" s="68">
        <v>0</v>
      </c>
      <c r="U179" s="63"/>
      <c r="V179" s="63"/>
      <c r="W179" s="14">
        <v>0</v>
      </c>
      <c r="X179" s="52">
        <f t="shared" ref="X179:X188" si="3">W179/$X$1</f>
        <v>0</v>
      </c>
      <c r="Y179" s="40">
        <v>0</v>
      </c>
      <c r="Z179" s="41">
        <v>0</v>
      </c>
      <c r="AA179" s="69"/>
    </row>
    <row r="180" spans="1:27" ht="15" x14ac:dyDescent="0.25">
      <c r="A180" s="106">
        <v>26</v>
      </c>
      <c r="B180" s="107" t="s">
        <v>114</v>
      </c>
      <c r="C180" s="99">
        <v>1</v>
      </c>
      <c r="D180" s="99">
        <v>1440</v>
      </c>
      <c r="E180" s="100" t="s">
        <v>17</v>
      </c>
      <c r="F180" s="100" t="s">
        <v>17</v>
      </c>
      <c r="G180" s="15">
        <v>3</v>
      </c>
      <c r="H180" s="15">
        <v>6</v>
      </c>
      <c r="I180" s="105">
        <v>5</v>
      </c>
      <c r="J180" s="105">
        <v>12</v>
      </c>
      <c r="K180" s="105">
        <v>2</v>
      </c>
      <c r="L180" s="108">
        <v>42906.302083333336</v>
      </c>
      <c r="M180" s="108">
        <v>42906.541666666664</v>
      </c>
      <c r="N180" s="181"/>
      <c r="O180" s="205">
        <v>0</v>
      </c>
      <c r="P180" s="68">
        <v>0</v>
      </c>
      <c r="Q180" s="68">
        <v>0</v>
      </c>
      <c r="R180" s="68">
        <v>0</v>
      </c>
      <c r="S180" s="68">
        <v>0</v>
      </c>
      <c r="T180" s="68">
        <v>0</v>
      </c>
      <c r="U180" s="63">
        <v>121.5</v>
      </c>
      <c r="V180" s="63">
        <v>-16.399999999999999</v>
      </c>
      <c r="W180" s="14">
        <v>4</v>
      </c>
      <c r="X180" s="52">
        <f t="shared" si="3"/>
        <v>0.04</v>
      </c>
      <c r="Y180" s="40">
        <v>67.7</v>
      </c>
      <c r="Z180" s="41">
        <v>5.73</v>
      </c>
      <c r="AA180" s="69"/>
    </row>
    <row r="181" spans="1:27" ht="15" x14ac:dyDescent="0.25">
      <c r="A181" s="106">
        <v>26</v>
      </c>
      <c r="B181" s="107" t="s">
        <v>114</v>
      </c>
      <c r="C181" s="99">
        <v>1</v>
      </c>
      <c r="D181" s="99">
        <v>1440</v>
      </c>
      <c r="E181" s="100" t="s">
        <v>17</v>
      </c>
      <c r="F181" s="100" t="s">
        <v>17</v>
      </c>
      <c r="G181" s="15">
        <v>3</v>
      </c>
      <c r="H181" s="15">
        <v>6</v>
      </c>
      <c r="I181" s="105">
        <v>5</v>
      </c>
      <c r="J181" s="105">
        <v>12</v>
      </c>
      <c r="K181" s="105">
        <v>2</v>
      </c>
      <c r="L181" s="108">
        <v>42907.302083333336</v>
      </c>
      <c r="M181" s="108">
        <v>42907.541666608799</v>
      </c>
      <c r="N181" s="181"/>
      <c r="O181" s="205">
        <v>0</v>
      </c>
      <c r="P181" s="68">
        <v>0</v>
      </c>
      <c r="Q181" s="68">
        <v>0</v>
      </c>
      <c r="R181" s="68">
        <v>0</v>
      </c>
      <c r="S181" s="68">
        <v>0</v>
      </c>
      <c r="T181" s="68">
        <v>0</v>
      </c>
      <c r="U181" s="63">
        <v>371.3</v>
      </c>
      <c r="V181" s="63">
        <v>-142.30000000000001</v>
      </c>
      <c r="W181" s="14">
        <v>6</v>
      </c>
      <c r="X181" s="52">
        <f t="shared" si="3"/>
        <v>0.06</v>
      </c>
      <c r="Y181" s="40">
        <v>334.4</v>
      </c>
      <c r="Z181" s="41">
        <v>29.18</v>
      </c>
      <c r="AA181" s="69"/>
    </row>
    <row r="182" spans="1:27" ht="15" x14ac:dyDescent="0.25">
      <c r="A182" s="106">
        <v>26</v>
      </c>
      <c r="B182" s="107" t="s">
        <v>114</v>
      </c>
      <c r="C182" s="99">
        <v>1</v>
      </c>
      <c r="D182" s="99">
        <v>1440</v>
      </c>
      <c r="E182" s="100" t="s">
        <v>17</v>
      </c>
      <c r="F182" s="100" t="s">
        <v>17</v>
      </c>
      <c r="G182" s="15">
        <v>3</v>
      </c>
      <c r="H182" s="15">
        <v>6</v>
      </c>
      <c r="I182" s="105">
        <v>5</v>
      </c>
      <c r="J182" s="105">
        <v>12</v>
      </c>
      <c r="K182" s="105">
        <v>2</v>
      </c>
      <c r="L182" s="108">
        <v>42908.302083333336</v>
      </c>
      <c r="M182" s="108">
        <v>42908.541666608799</v>
      </c>
      <c r="N182" s="181"/>
      <c r="O182" s="205">
        <v>0</v>
      </c>
      <c r="P182" s="68">
        <v>0</v>
      </c>
      <c r="Q182" s="68">
        <v>0</v>
      </c>
      <c r="R182" s="68">
        <v>0</v>
      </c>
      <c r="S182" s="68">
        <v>0</v>
      </c>
      <c r="T182" s="68">
        <v>0</v>
      </c>
      <c r="U182" s="63">
        <v>240</v>
      </c>
      <c r="V182" s="63">
        <v>-131.4</v>
      </c>
      <c r="W182" s="14">
        <v>9</v>
      </c>
      <c r="X182" s="52">
        <f t="shared" si="3"/>
        <v>0.09</v>
      </c>
      <c r="Y182" s="40">
        <v>219.4</v>
      </c>
      <c r="Z182" s="41">
        <v>17.649999999999999</v>
      </c>
      <c r="AA182" s="69"/>
    </row>
    <row r="183" spans="1:27" ht="15.75" thickBot="1" x14ac:dyDescent="0.3">
      <c r="A183" s="150">
        <v>26</v>
      </c>
      <c r="B183" s="151" t="s">
        <v>114</v>
      </c>
      <c r="C183" s="152">
        <v>1</v>
      </c>
      <c r="D183" s="152">
        <v>1440</v>
      </c>
      <c r="E183" s="153" t="s">
        <v>17</v>
      </c>
      <c r="F183" s="153" t="s">
        <v>17</v>
      </c>
      <c r="G183" s="32">
        <v>3</v>
      </c>
      <c r="H183" s="32">
        <v>6</v>
      </c>
      <c r="I183" s="154">
        <v>5</v>
      </c>
      <c r="J183" s="154">
        <v>12</v>
      </c>
      <c r="K183" s="154">
        <v>2</v>
      </c>
      <c r="L183" s="314">
        <v>42909.302083333336</v>
      </c>
      <c r="M183" s="314">
        <v>42909.541666608799</v>
      </c>
      <c r="N183" s="190"/>
      <c r="O183" s="211">
        <v>0</v>
      </c>
      <c r="P183" s="155">
        <v>0</v>
      </c>
      <c r="Q183" s="155">
        <v>0</v>
      </c>
      <c r="R183" s="155">
        <v>0</v>
      </c>
      <c r="S183" s="155">
        <v>0</v>
      </c>
      <c r="T183" s="155">
        <v>0</v>
      </c>
      <c r="U183" s="33">
        <v>186.7</v>
      </c>
      <c r="V183" s="33">
        <v>-102.9</v>
      </c>
      <c r="W183" s="30">
        <v>6</v>
      </c>
      <c r="X183" s="130">
        <f t="shared" si="3"/>
        <v>0.06</v>
      </c>
      <c r="Y183" s="48">
        <v>147.1</v>
      </c>
      <c r="Z183" s="131">
        <v>10.6</v>
      </c>
      <c r="AA183" s="69"/>
    </row>
    <row r="184" spans="1:27" ht="15" x14ac:dyDescent="0.25">
      <c r="A184" s="156">
        <v>26</v>
      </c>
      <c r="B184" s="157" t="s">
        <v>114</v>
      </c>
      <c r="C184" s="158">
        <v>1</v>
      </c>
      <c r="D184" s="158">
        <v>1440</v>
      </c>
      <c r="E184" s="159" t="s">
        <v>17</v>
      </c>
      <c r="F184" s="159" t="s">
        <v>17</v>
      </c>
      <c r="G184" s="62">
        <v>3</v>
      </c>
      <c r="H184" s="62">
        <v>6</v>
      </c>
      <c r="I184" s="160">
        <v>5</v>
      </c>
      <c r="J184" s="160">
        <v>12</v>
      </c>
      <c r="K184" s="160">
        <v>2</v>
      </c>
      <c r="L184" s="315">
        <v>42912.302083333336</v>
      </c>
      <c r="M184" s="315">
        <v>42912.541666608799</v>
      </c>
      <c r="N184" s="191"/>
      <c r="O184" s="212">
        <v>0</v>
      </c>
      <c r="P184" s="161">
        <v>0</v>
      </c>
      <c r="Q184" s="161">
        <v>0</v>
      </c>
      <c r="R184" s="161">
        <v>0</v>
      </c>
      <c r="S184" s="161">
        <v>0</v>
      </c>
      <c r="T184" s="161">
        <v>0</v>
      </c>
      <c r="U184" s="138">
        <v>6.9</v>
      </c>
      <c r="V184" s="138">
        <v>9</v>
      </c>
      <c r="W184" s="51">
        <v>1</v>
      </c>
      <c r="X184" s="54">
        <f t="shared" si="3"/>
        <v>0.01</v>
      </c>
      <c r="Y184" s="46">
        <v>5.8</v>
      </c>
      <c r="Z184" s="47">
        <v>0.52</v>
      </c>
      <c r="AA184" s="69"/>
    </row>
    <row r="185" spans="1:27" ht="15" x14ac:dyDescent="0.25">
      <c r="A185" s="106">
        <v>26</v>
      </c>
      <c r="B185" s="107" t="s">
        <v>114</v>
      </c>
      <c r="C185" s="99">
        <v>1</v>
      </c>
      <c r="D185" s="99">
        <v>1440</v>
      </c>
      <c r="E185" s="100" t="s">
        <v>17</v>
      </c>
      <c r="F185" s="100" t="s">
        <v>17</v>
      </c>
      <c r="G185" s="15">
        <v>3</v>
      </c>
      <c r="H185" s="15">
        <v>6</v>
      </c>
      <c r="I185" s="105">
        <v>5</v>
      </c>
      <c r="J185" s="105">
        <v>12</v>
      </c>
      <c r="K185" s="105">
        <v>2</v>
      </c>
      <c r="L185" s="108">
        <v>42913.302083333336</v>
      </c>
      <c r="M185" s="108">
        <v>42913.541666608799</v>
      </c>
      <c r="N185" s="181"/>
      <c r="O185" s="205">
        <v>0</v>
      </c>
      <c r="P185" s="68">
        <v>0</v>
      </c>
      <c r="Q185" s="68">
        <v>0</v>
      </c>
      <c r="R185" s="68">
        <v>0</v>
      </c>
      <c r="S185" s="68">
        <v>0</v>
      </c>
      <c r="T185" s="68">
        <v>0</v>
      </c>
      <c r="U185" s="63">
        <v>84.3</v>
      </c>
      <c r="V185" s="63">
        <v>-153.4</v>
      </c>
      <c r="W185" s="14">
        <v>4</v>
      </c>
      <c r="X185" s="52">
        <f t="shared" si="3"/>
        <v>0.04</v>
      </c>
      <c r="Y185" s="40">
        <v>-144.30000000000001</v>
      </c>
      <c r="Z185" s="41">
        <v>-12.46</v>
      </c>
      <c r="AA185" s="69"/>
    </row>
    <row r="186" spans="1:27" ht="15" x14ac:dyDescent="0.25">
      <c r="A186" s="106">
        <v>26</v>
      </c>
      <c r="B186" s="107" t="s">
        <v>114</v>
      </c>
      <c r="C186" s="99">
        <v>1</v>
      </c>
      <c r="D186" s="99">
        <v>1440</v>
      </c>
      <c r="E186" s="100" t="s">
        <v>17</v>
      </c>
      <c r="F186" s="100" t="s">
        <v>17</v>
      </c>
      <c r="G186" s="15">
        <v>3</v>
      </c>
      <c r="H186" s="15">
        <v>6</v>
      </c>
      <c r="I186" s="105">
        <v>5</v>
      </c>
      <c r="J186" s="105">
        <v>12</v>
      </c>
      <c r="K186" s="105">
        <v>2</v>
      </c>
      <c r="L186" s="108">
        <v>42914.302083333336</v>
      </c>
      <c r="M186" s="108">
        <v>42914.541666608799</v>
      </c>
      <c r="N186" s="181"/>
      <c r="O186" s="205">
        <v>0</v>
      </c>
      <c r="P186" s="68">
        <v>0</v>
      </c>
      <c r="Q186" s="68">
        <v>0</v>
      </c>
      <c r="R186" s="68">
        <v>0</v>
      </c>
      <c r="S186" s="68">
        <v>0</v>
      </c>
      <c r="T186" s="68">
        <v>0</v>
      </c>
      <c r="U186" s="63">
        <v>570.20000000000005</v>
      </c>
      <c r="V186" s="63">
        <v>-339.6</v>
      </c>
      <c r="W186" s="14">
        <v>12</v>
      </c>
      <c r="X186" s="52">
        <f t="shared" si="3"/>
        <v>0.12</v>
      </c>
      <c r="Y186" s="40">
        <v>286.10000000000002</v>
      </c>
      <c r="Z186" s="41">
        <v>24.52</v>
      </c>
      <c r="AA186" s="69"/>
    </row>
    <row r="187" spans="1:27" ht="15" x14ac:dyDescent="0.25">
      <c r="A187" s="106">
        <v>26</v>
      </c>
      <c r="B187" s="107" t="s">
        <v>114</v>
      </c>
      <c r="C187" s="99">
        <v>1</v>
      </c>
      <c r="D187" s="99">
        <v>1440</v>
      </c>
      <c r="E187" s="100" t="s">
        <v>17</v>
      </c>
      <c r="F187" s="100" t="s">
        <v>17</v>
      </c>
      <c r="G187" s="15">
        <v>3</v>
      </c>
      <c r="H187" s="15">
        <v>6</v>
      </c>
      <c r="I187" s="105">
        <v>5</v>
      </c>
      <c r="J187" s="105">
        <v>12</v>
      </c>
      <c r="K187" s="105">
        <v>2</v>
      </c>
      <c r="L187" s="108">
        <v>42915.302083333336</v>
      </c>
      <c r="M187" s="108">
        <v>42915.541666608799</v>
      </c>
      <c r="N187" s="181"/>
      <c r="O187" s="205">
        <v>0</v>
      </c>
      <c r="P187" s="68">
        <v>0</v>
      </c>
      <c r="Q187" s="68">
        <v>0</v>
      </c>
      <c r="R187" s="68">
        <v>0</v>
      </c>
      <c r="S187" s="68">
        <v>0</v>
      </c>
      <c r="T187" s="68">
        <v>0</v>
      </c>
      <c r="U187" s="63">
        <v>103.9</v>
      </c>
      <c r="V187" s="63">
        <v>-137.5</v>
      </c>
      <c r="W187" s="14">
        <v>8</v>
      </c>
      <c r="X187" s="52">
        <f t="shared" si="3"/>
        <v>0.08</v>
      </c>
      <c r="Y187" s="40">
        <v>-82.8</v>
      </c>
      <c r="Z187" s="41">
        <v>-7.85</v>
      </c>
      <c r="AA187" s="69"/>
    </row>
    <row r="188" spans="1:27" ht="15.75" thickBot="1" x14ac:dyDescent="0.3">
      <c r="A188" s="106">
        <v>26</v>
      </c>
      <c r="B188" s="107" t="s">
        <v>114</v>
      </c>
      <c r="C188" s="99">
        <v>1</v>
      </c>
      <c r="D188" s="99">
        <v>1440</v>
      </c>
      <c r="E188" s="100" t="s">
        <v>17</v>
      </c>
      <c r="F188" s="100" t="s">
        <v>17</v>
      </c>
      <c r="G188" s="15">
        <v>3</v>
      </c>
      <c r="H188" s="15">
        <v>6</v>
      </c>
      <c r="I188" s="105">
        <v>5</v>
      </c>
      <c r="J188" s="105">
        <v>12</v>
      </c>
      <c r="K188" s="105">
        <v>2</v>
      </c>
      <c r="L188" s="108">
        <v>42916.302083333336</v>
      </c>
      <c r="M188" s="108">
        <v>42916.541666608799</v>
      </c>
      <c r="N188" s="181"/>
      <c r="O188" s="205">
        <v>0</v>
      </c>
      <c r="P188" s="68">
        <v>0</v>
      </c>
      <c r="Q188" s="68">
        <v>0</v>
      </c>
      <c r="R188" s="68">
        <v>0</v>
      </c>
      <c r="S188" s="68">
        <v>0</v>
      </c>
      <c r="T188" s="68">
        <v>0</v>
      </c>
      <c r="U188" s="63">
        <v>131.30000000000001</v>
      </c>
      <c r="V188" s="63">
        <v>-25.7</v>
      </c>
      <c r="W188" s="14">
        <v>6</v>
      </c>
      <c r="X188" s="52">
        <f t="shared" si="3"/>
        <v>0.06</v>
      </c>
      <c r="Y188" s="40">
        <v>14.5</v>
      </c>
      <c r="Z188" s="41">
        <v>1.27</v>
      </c>
      <c r="AA188" s="69"/>
    </row>
    <row r="189" spans="1:27" ht="15" x14ac:dyDescent="0.25">
      <c r="A189" s="156">
        <v>26</v>
      </c>
      <c r="B189" s="157" t="s">
        <v>114</v>
      </c>
      <c r="C189" s="158">
        <v>1</v>
      </c>
      <c r="D189" s="158">
        <v>1440</v>
      </c>
      <c r="E189" s="159" t="s">
        <v>17</v>
      </c>
      <c r="F189" s="159" t="s">
        <v>17</v>
      </c>
      <c r="G189" s="62">
        <v>3</v>
      </c>
      <c r="H189" s="62">
        <v>6</v>
      </c>
      <c r="I189" s="160">
        <v>5</v>
      </c>
      <c r="J189" s="160">
        <v>12</v>
      </c>
      <c r="K189" s="160">
        <v>2</v>
      </c>
      <c r="L189" s="315">
        <v>42919.302083333336</v>
      </c>
      <c r="M189" s="315">
        <v>42919.541666666664</v>
      </c>
      <c r="N189" s="191"/>
      <c r="O189" s="212">
        <v>0</v>
      </c>
      <c r="P189" s="161">
        <v>0</v>
      </c>
      <c r="Q189" s="161">
        <v>0</v>
      </c>
      <c r="R189" s="161">
        <v>0</v>
      </c>
      <c r="S189" s="161">
        <v>0</v>
      </c>
      <c r="T189" s="161">
        <v>0</v>
      </c>
      <c r="U189" s="138">
        <v>31.3</v>
      </c>
      <c r="V189" s="138">
        <v>-5.7</v>
      </c>
      <c r="W189" s="51">
        <v>2</v>
      </c>
      <c r="X189" s="54">
        <f>W189/$X$1</f>
        <v>0.02</v>
      </c>
      <c r="Y189" s="46">
        <v>11.7</v>
      </c>
      <c r="Z189" s="47">
        <v>1.1499999999999999</v>
      </c>
      <c r="AA189" s="69"/>
    </row>
    <row r="190" spans="1:27" ht="15" x14ac:dyDescent="0.25">
      <c r="A190" s="106">
        <v>26</v>
      </c>
      <c r="B190" s="107" t="s">
        <v>114</v>
      </c>
      <c r="C190" s="99">
        <v>1</v>
      </c>
      <c r="D190" s="99">
        <v>1440</v>
      </c>
      <c r="E190" s="100" t="s">
        <v>17</v>
      </c>
      <c r="F190" s="100" t="s">
        <v>17</v>
      </c>
      <c r="G190" s="15">
        <v>3</v>
      </c>
      <c r="H190" s="15">
        <v>6</v>
      </c>
      <c r="I190" s="105">
        <v>5</v>
      </c>
      <c r="J190" s="105">
        <v>12</v>
      </c>
      <c r="K190" s="105">
        <v>2</v>
      </c>
      <c r="L190" s="108">
        <v>42920.302083333336</v>
      </c>
      <c r="M190" s="108">
        <v>42920.541666666664</v>
      </c>
      <c r="N190" s="181"/>
      <c r="O190" s="205">
        <v>0</v>
      </c>
      <c r="P190" s="68">
        <v>0</v>
      </c>
      <c r="Q190" s="68">
        <v>0</v>
      </c>
      <c r="R190" s="68">
        <v>0</v>
      </c>
      <c r="S190" s="68">
        <v>0</v>
      </c>
      <c r="T190" s="68">
        <v>0</v>
      </c>
      <c r="U190" s="63">
        <v>25.5</v>
      </c>
      <c r="V190" s="63">
        <v>-214.6</v>
      </c>
      <c r="W190" s="14">
        <v>9</v>
      </c>
      <c r="X190" s="52">
        <f>W190/$X$1</f>
        <v>0.09</v>
      </c>
      <c r="Y190" s="40">
        <v>-125.9</v>
      </c>
      <c r="Z190" s="41">
        <v>-11.09</v>
      </c>
      <c r="AA190" s="69"/>
    </row>
    <row r="191" spans="1:27" ht="15" x14ac:dyDescent="0.25">
      <c r="A191" s="106">
        <v>26</v>
      </c>
      <c r="B191" s="107" t="s">
        <v>114</v>
      </c>
      <c r="C191" s="99">
        <v>1</v>
      </c>
      <c r="D191" s="99">
        <v>1440</v>
      </c>
      <c r="E191" s="100" t="s">
        <v>17</v>
      </c>
      <c r="F191" s="100" t="s">
        <v>17</v>
      </c>
      <c r="G191" s="15">
        <v>3</v>
      </c>
      <c r="H191" s="15">
        <v>6</v>
      </c>
      <c r="I191" s="105">
        <v>5</v>
      </c>
      <c r="J191" s="105">
        <v>12</v>
      </c>
      <c r="K191" s="105">
        <v>2</v>
      </c>
      <c r="L191" s="108">
        <v>42921.302083333336</v>
      </c>
      <c r="M191" s="108">
        <v>42921.541666666664</v>
      </c>
      <c r="N191" s="181"/>
      <c r="O191" s="205">
        <v>0</v>
      </c>
      <c r="P191" s="68">
        <v>0</v>
      </c>
      <c r="Q191" s="68">
        <v>0</v>
      </c>
      <c r="R191" s="68">
        <v>0</v>
      </c>
      <c r="S191" s="68">
        <v>0</v>
      </c>
      <c r="T191" s="68">
        <v>0</v>
      </c>
      <c r="U191" s="63">
        <v>76.8</v>
      </c>
      <c r="V191" s="63">
        <v>-119</v>
      </c>
      <c r="W191" s="14">
        <v>6</v>
      </c>
      <c r="X191" s="52">
        <f>W191/$X$1</f>
        <v>0.06</v>
      </c>
      <c r="Y191" s="40">
        <v>-80.8</v>
      </c>
      <c r="Z191" s="41">
        <v>-6.67</v>
      </c>
      <c r="AA191" s="69"/>
    </row>
    <row r="192" spans="1:27" ht="15" x14ac:dyDescent="0.25">
      <c r="A192" s="106">
        <v>26</v>
      </c>
      <c r="B192" s="107" t="s">
        <v>114</v>
      </c>
      <c r="C192" s="99">
        <v>1</v>
      </c>
      <c r="D192" s="99">
        <v>1440</v>
      </c>
      <c r="E192" s="100" t="s">
        <v>17</v>
      </c>
      <c r="F192" s="100" t="s">
        <v>17</v>
      </c>
      <c r="G192" s="15">
        <v>3</v>
      </c>
      <c r="H192" s="15">
        <v>6</v>
      </c>
      <c r="I192" s="105">
        <v>5</v>
      </c>
      <c r="J192" s="105">
        <v>12</v>
      </c>
      <c r="K192" s="105">
        <v>2</v>
      </c>
      <c r="L192" s="108">
        <v>42922.302083333336</v>
      </c>
      <c r="M192" s="108">
        <v>42922.541666608799</v>
      </c>
      <c r="N192" s="181"/>
      <c r="O192" s="205">
        <v>0</v>
      </c>
      <c r="P192" s="68">
        <v>0</v>
      </c>
      <c r="Q192" s="68">
        <v>0</v>
      </c>
      <c r="R192" s="68">
        <v>0</v>
      </c>
      <c r="S192" s="68">
        <v>0</v>
      </c>
      <c r="T192" s="68">
        <v>0</v>
      </c>
      <c r="U192" s="63">
        <v>53.4</v>
      </c>
      <c r="V192" s="63">
        <v>-83.1</v>
      </c>
      <c r="W192" s="14">
        <v>6</v>
      </c>
      <c r="X192" s="52">
        <f>W192/$X$1</f>
        <v>0.06</v>
      </c>
      <c r="Y192" s="40">
        <v>-13.1</v>
      </c>
      <c r="Z192" s="41">
        <v>-0.81</v>
      </c>
      <c r="AA192" s="69"/>
    </row>
    <row r="193" spans="1:27" ht="15" x14ac:dyDescent="0.25">
      <c r="A193" s="106">
        <v>26</v>
      </c>
      <c r="B193" s="107" t="s">
        <v>114</v>
      </c>
      <c r="C193" s="99">
        <v>1</v>
      </c>
      <c r="D193" s="99">
        <v>1440</v>
      </c>
      <c r="E193" s="100" t="s">
        <v>17</v>
      </c>
      <c r="F193" s="100" t="s">
        <v>17</v>
      </c>
      <c r="G193" s="15">
        <v>3</v>
      </c>
      <c r="H193" s="15">
        <v>6</v>
      </c>
      <c r="I193" s="105">
        <v>5</v>
      </c>
      <c r="J193" s="105">
        <v>12</v>
      </c>
      <c r="K193" s="105">
        <v>2</v>
      </c>
      <c r="L193" s="108">
        <v>42923.302083333336</v>
      </c>
      <c r="M193" s="108">
        <v>42923.541666608799</v>
      </c>
      <c r="N193" s="181"/>
      <c r="O193" s="205">
        <v>0</v>
      </c>
      <c r="P193" s="68">
        <v>0</v>
      </c>
      <c r="Q193" s="68">
        <v>0</v>
      </c>
      <c r="R193" s="68">
        <v>0</v>
      </c>
      <c r="S193" s="68">
        <v>0</v>
      </c>
      <c r="T193" s="68">
        <v>0</v>
      </c>
      <c r="U193" s="63"/>
      <c r="V193" s="63"/>
      <c r="W193" s="14">
        <v>0</v>
      </c>
      <c r="X193" s="52">
        <f>W193/$X$1</f>
        <v>0</v>
      </c>
      <c r="Y193" s="40">
        <v>0</v>
      </c>
      <c r="Z193" s="41">
        <v>0</v>
      </c>
      <c r="AA193" s="69"/>
    </row>
    <row r="194" spans="1:27" ht="15.75" thickBot="1" x14ac:dyDescent="0.3">
      <c r="A194" s="34"/>
      <c r="B194" s="35"/>
      <c r="C194" s="36"/>
      <c r="D194" s="36"/>
      <c r="E194" s="35"/>
      <c r="F194" s="35"/>
      <c r="G194" s="37"/>
      <c r="H194" s="37"/>
      <c r="I194" s="37"/>
      <c r="J194" s="37"/>
      <c r="K194" s="37"/>
      <c r="L194" s="38"/>
      <c r="M194" s="38"/>
      <c r="N194" s="173"/>
      <c r="O194" s="203"/>
      <c r="P194" s="39"/>
      <c r="Q194" s="39"/>
      <c r="R194" s="39"/>
      <c r="S194" s="39"/>
      <c r="T194" s="39"/>
      <c r="U194" s="42"/>
      <c r="V194" s="43"/>
      <c r="W194" s="50"/>
      <c r="X194" s="53"/>
      <c r="Y194" s="44">
        <f>SUM(Y179:Y193)</f>
        <v>639.80000000000007</v>
      </c>
      <c r="Z194" s="45">
        <f>SUM(Z179:Z193)</f>
        <v>51.739999999999995</v>
      </c>
      <c r="AA194" s="69"/>
    </row>
    <row r="195" spans="1:27" ht="15" x14ac:dyDescent="0.25">
      <c r="A195" s="106">
        <v>27</v>
      </c>
      <c r="B195" s="107" t="s">
        <v>115</v>
      </c>
      <c r="C195" s="99">
        <v>1</v>
      </c>
      <c r="D195" s="99">
        <v>1440</v>
      </c>
      <c r="E195" s="100" t="s">
        <v>17</v>
      </c>
      <c r="F195" s="100" t="s">
        <v>17</v>
      </c>
      <c r="G195" s="15">
        <v>3</v>
      </c>
      <c r="H195" s="15">
        <v>6</v>
      </c>
      <c r="I195" s="94">
        <v>6</v>
      </c>
      <c r="J195" s="94">
        <v>9</v>
      </c>
      <c r="K195" s="105">
        <v>2</v>
      </c>
      <c r="L195" s="108">
        <v>42905.302083333336</v>
      </c>
      <c r="M195" s="108">
        <v>42905.541666666664</v>
      </c>
      <c r="N195" s="181"/>
      <c r="O195" s="205">
        <v>0</v>
      </c>
      <c r="P195" s="68">
        <v>0</v>
      </c>
      <c r="Q195" s="68">
        <v>0</v>
      </c>
      <c r="R195" s="68">
        <v>0</v>
      </c>
      <c r="S195" s="68">
        <v>0</v>
      </c>
      <c r="T195" s="68">
        <v>0</v>
      </c>
      <c r="U195" s="63"/>
      <c r="V195" s="63"/>
      <c r="W195" s="14">
        <v>0</v>
      </c>
      <c r="X195" s="52">
        <f t="shared" ref="X195:X204" si="4">W195/$X$1</f>
        <v>0</v>
      </c>
      <c r="Y195" s="40">
        <v>0</v>
      </c>
      <c r="Z195" s="41">
        <v>0</v>
      </c>
      <c r="AA195" s="69"/>
    </row>
    <row r="196" spans="1:27" ht="15" x14ac:dyDescent="0.25">
      <c r="A196" s="106">
        <v>27</v>
      </c>
      <c r="B196" s="107" t="s">
        <v>115</v>
      </c>
      <c r="C196" s="99">
        <v>1</v>
      </c>
      <c r="D196" s="99">
        <v>1440</v>
      </c>
      <c r="E196" s="100" t="s">
        <v>17</v>
      </c>
      <c r="F196" s="100" t="s">
        <v>17</v>
      </c>
      <c r="G196" s="15">
        <v>3</v>
      </c>
      <c r="H196" s="15">
        <v>6</v>
      </c>
      <c r="I196" s="94">
        <v>6</v>
      </c>
      <c r="J196" s="94">
        <v>9</v>
      </c>
      <c r="K196" s="105">
        <v>2</v>
      </c>
      <c r="L196" s="108">
        <v>42906.302083333336</v>
      </c>
      <c r="M196" s="108">
        <v>42906.541666666664</v>
      </c>
      <c r="N196" s="181"/>
      <c r="O196" s="205">
        <v>0</v>
      </c>
      <c r="P196" s="68">
        <v>0</v>
      </c>
      <c r="Q196" s="68">
        <v>0</v>
      </c>
      <c r="R196" s="68">
        <v>0</v>
      </c>
      <c r="S196" s="68">
        <v>0</v>
      </c>
      <c r="T196" s="68">
        <v>0</v>
      </c>
      <c r="U196" s="63">
        <v>121.5</v>
      </c>
      <c r="V196" s="63">
        <v>-16.399999999999999</v>
      </c>
      <c r="W196" s="14">
        <v>4</v>
      </c>
      <c r="X196" s="52">
        <f t="shared" si="4"/>
        <v>0.04</v>
      </c>
      <c r="Y196" s="40">
        <v>67.5</v>
      </c>
      <c r="Z196" s="41">
        <v>5.72</v>
      </c>
      <c r="AA196" s="69"/>
    </row>
    <row r="197" spans="1:27" ht="15" x14ac:dyDescent="0.25">
      <c r="A197" s="106">
        <v>27</v>
      </c>
      <c r="B197" s="107" t="s">
        <v>115</v>
      </c>
      <c r="C197" s="99">
        <v>1</v>
      </c>
      <c r="D197" s="99">
        <v>1440</v>
      </c>
      <c r="E197" s="100" t="s">
        <v>17</v>
      </c>
      <c r="F197" s="100" t="s">
        <v>17</v>
      </c>
      <c r="G197" s="15">
        <v>3</v>
      </c>
      <c r="H197" s="15">
        <v>6</v>
      </c>
      <c r="I197" s="94">
        <v>6</v>
      </c>
      <c r="J197" s="94">
        <v>9</v>
      </c>
      <c r="K197" s="105">
        <v>2</v>
      </c>
      <c r="L197" s="108">
        <v>42907.302083333336</v>
      </c>
      <c r="M197" s="108">
        <v>42907.541666608799</v>
      </c>
      <c r="N197" s="181"/>
      <c r="O197" s="205">
        <v>0</v>
      </c>
      <c r="P197" s="68">
        <v>0</v>
      </c>
      <c r="Q197" s="68">
        <v>0</v>
      </c>
      <c r="R197" s="68">
        <v>0</v>
      </c>
      <c r="S197" s="68">
        <v>0</v>
      </c>
      <c r="T197" s="68">
        <v>0</v>
      </c>
      <c r="U197" s="63">
        <v>371.3</v>
      </c>
      <c r="V197" s="63">
        <v>-142.30000000000001</v>
      </c>
      <c r="W197" s="14">
        <v>6</v>
      </c>
      <c r="X197" s="52">
        <f t="shared" si="4"/>
        <v>0.06</v>
      </c>
      <c r="Y197" s="40">
        <v>334.4</v>
      </c>
      <c r="Z197" s="41">
        <v>29.19</v>
      </c>
      <c r="AA197" s="69"/>
    </row>
    <row r="198" spans="1:27" ht="15" x14ac:dyDescent="0.25">
      <c r="A198" s="106">
        <v>27</v>
      </c>
      <c r="B198" s="107" t="s">
        <v>115</v>
      </c>
      <c r="C198" s="99">
        <v>1</v>
      </c>
      <c r="D198" s="99">
        <v>1440</v>
      </c>
      <c r="E198" s="100" t="s">
        <v>17</v>
      </c>
      <c r="F198" s="100" t="s">
        <v>17</v>
      </c>
      <c r="G198" s="15">
        <v>3</v>
      </c>
      <c r="H198" s="15">
        <v>6</v>
      </c>
      <c r="I198" s="94">
        <v>6</v>
      </c>
      <c r="J198" s="94">
        <v>9</v>
      </c>
      <c r="K198" s="105">
        <v>2</v>
      </c>
      <c r="L198" s="108">
        <v>42908.302083333336</v>
      </c>
      <c r="M198" s="316">
        <v>42908.578472222223</v>
      </c>
      <c r="N198" s="192"/>
      <c r="O198" s="205">
        <v>0</v>
      </c>
      <c r="P198" s="68">
        <v>0</v>
      </c>
      <c r="Q198" s="68">
        <v>0</v>
      </c>
      <c r="R198" s="68">
        <v>0</v>
      </c>
      <c r="S198" s="68">
        <v>0</v>
      </c>
      <c r="T198" s="68">
        <v>0</v>
      </c>
      <c r="U198" s="63" t="s">
        <v>70</v>
      </c>
      <c r="V198" s="63" t="s">
        <v>70</v>
      </c>
      <c r="W198" s="14">
        <v>9</v>
      </c>
      <c r="X198" s="52">
        <f t="shared" si="4"/>
        <v>0.09</v>
      </c>
      <c r="Y198" s="40">
        <v>265.89999999999998</v>
      </c>
      <c r="Z198" s="41">
        <v>21.16</v>
      </c>
      <c r="AA198" s="69"/>
    </row>
    <row r="199" spans="1:27" ht="15.75" thickBot="1" x14ac:dyDescent="0.3">
      <c r="A199" s="150">
        <v>27</v>
      </c>
      <c r="B199" s="151" t="s">
        <v>115</v>
      </c>
      <c r="C199" s="152">
        <v>1</v>
      </c>
      <c r="D199" s="152">
        <v>1440</v>
      </c>
      <c r="E199" s="153" t="s">
        <v>17</v>
      </c>
      <c r="F199" s="153" t="s">
        <v>17</v>
      </c>
      <c r="G199" s="32">
        <v>3</v>
      </c>
      <c r="H199" s="32">
        <v>6</v>
      </c>
      <c r="I199" s="162">
        <v>6</v>
      </c>
      <c r="J199" s="162">
        <v>9</v>
      </c>
      <c r="K199" s="154">
        <v>2</v>
      </c>
      <c r="L199" s="314">
        <v>42909.302083333336</v>
      </c>
      <c r="M199" s="314">
        <v>42909.541666608799</v>
      </c>
      <c r="N199" s="190"/>
      <c r="O199" s="211">
        <v>0</v>
      </c>
      <c r="P199" s="155">
        <v>0</v>
      </c>
      <c r="Q199" s="155">
        <v>0</v>
      </c>
      <c r="R199" s="155">
        <v>0</v>
      </c>
      <c r="S199" s="155">
        <v>0</v>
      </c>
      <c r="T199" s="155">
        <v>0</v>
      </c>
      <c r="U199" s="33">
        <v>169.5</v>
      </c>
      <c r="V199" s="33">
        <v>-118</v>
      </c>
      <c r="W199" s="30">
        <v>6</v>
      </c>
      <c r="X199" s="130">
        <f t="shared" si="4"/>
        <v>0.06</v>
      </c>
      <c r="Y199" s="48">
        <v>130.69999999999999</v>
      </c>
      <c r="Z199" s="131">
        <v>9.4499999999999993</v>
      </c>
      <c r="AA199" s="69"/>
    </row>
    <row r="200" spans="1:27" ht="15" x14ac:dyDescent="0.25">
      <c r="A200" s="156">
        <v>27</v>
      </c>
      <c r="B200" s="157" t="s">
        <v>115</v>
      </c>
      <c r="C200" s="158">
        <v>1</v>
      </c>
      <c r="D200" s="158">
        <v>1440</v>
      </c>
      <c r="E200" s="159" t="s">
        <v>17</v>
      </c>
      <c r="F200" s="159" t="s">
        <v>17</v>
      </c>
      <c r="G200" s="62">
        <v>3</v>
      </c>
      <c r="H200" s="62">
        <v>6</v>
      </c>
      <c r="I200" s="163">
        <v>6</v>
      </c>
      <c r="J200" s="163">
        <v>9</v>
      </c>
      <c r="K200" s="160">
        <v>2</v>
      </c>
      <c r="L200" s="315">
        <v>42912.302083333336</v>
      </c>
      <c r="M200" s="315">
        <v>42912.541666608799</v>
      </c>
      <c r="N200" s="191"/>
      <c r="O200" s="212">
        <v>0</v>
      </c>
      <c r="P200" s="161">
        <v>0</v>
      </c>
      <c r="Q200" s="161">
        <v>0</v>
      </c>
      <c r="R200" s="161">
        <v>0</v>
      </c>
      <c r="S200" s="161">
        <v>0</v>
      </c>
      <c r="T200" s="161">
        <v>0</v>
      </c>
      <c r="U200" s="138">
        <v>7.5</v>
      </c>
      <c r="V200" s="138">
        <v>-8.4</v>
      </c>
      <c r="W200" s="51">
        <v>1</v>
      </c>
      <c r="X200" s="54">
        <f t="shared" si="4"/>
        <v>0.01</v>
      </c>
      <c r="Y200" s="46">
        <v>5.9</v>
      </c>
      <c r="Z200" s="47">
        <v>0.53</v>
      </c>
      <c r="AA200" s="69"/>
    </row>
    <row r="201" spans="1:27" ht="15" x14ac:dyDescent="0.25">
      <c r="A201" s="106">
        <v>27</v>
      </c>
      <c r="B201" s="107" t="s">
        <v>115</v>
      </c>
      <c r="C201" s="99">
        <v>1</v>
      </c>
      <c r="D201" s="99">
        <v>1440</v>
      </c>
      <c r="E201" s="100" t="s">
        <v>17</v>
      </c>
      <c r="F201" s="100" t="s">
        <v>17</v>
      </c>
      <c r="G201" s="15">
        <v>3</v>
      </c>
      <c r="H201" s="15">
        <v>6</v>
      </c>
      <c r="I201" s="94">
        <v>6</v>
      </c>
      <c r="J201" s="94">
        <v>9</v>
      </c>
      <c r="K201" s="105">
        <v>2</v>
      </c>
      <c r="L201" s="108">
        <v>42913.302083333336</v>
      </c>
      <c r="M201" s="108">
        <v>42913.541666608799</v>
      </c>
      <c r="N201" s="181"/>
      <c r="O201" s="205">
        <v>0</v>
      </c>
      <c r="P201" s="68">
        <v>0</v>
      </c>
      <c r="Q201" s="68">
        <v>0</v>
      </c>
      <c r="R201" s="68">
        <v>0</v>
      </c>
      <c r="S201" s="68">
        <v>0</v>
      </c>
      <c r="T201" s="68">
        <v>0</v>
      </c>
      <c r="U201" s="63">
        <v>84.7</v>
      </c>
      <c r="V201" s="63">
        <v>-153.30000000000001</v>
      </c>
      <c r="W201" s="14">
        <v>4</v>
      </c>
      <c r="X201" s="52">
        <f t="shared" si="4"/>
        <v>0.04</v>
      </c>
      <c r="Y201" s="40">
        <v>-143.80000000000001</v>
      </c>
      <c r="Z201" s="41">
        <v>-12.41</v>
      </c>
      <c r="AA201" s="69"/>
    </row>
    <row r="202" spans="1:27" ht="15" x14ac:dyDescent="0.25">
      <c r="A202" s="106">
        <v>27</v>
      </c>
      <c r="B202" s="107" t="s">
        <v>115</v>
      </c>
      <c r="C202" s="99">
        <v>1</v>
      </c>
      <c r="D202" s="99">
        <v>1440</v>
      </c>
      <c r="E202" s="100" t="s">
        <v>17</v>
      </c>
      <c r="F202" s="100" t="s">
        <v>17</v>
      </c>
      <c r="G202" s="15">
        <v>3</v>
      </c>
      <c r="H202" s="15">
        <v>6</v>
      </c>
      <c r="I202" s="94">
        <v>6</v>
      </c>
      <c r="J202" s="94">
        <v>9</v>
      </c>
      <c r="K202" s="105">
        <v>2</v>
      </c>
      <c r="L202" s="108">
        <v>42914.302083333336</v>
      </c>
      <c r="M202" s="108">
        <v>42914.541666608799</v>
      </c>
      <c r="N202" s="181"/>
      <c r="O202" s="205">
        <v>0</v>
      </c>
      <c r="P202" s="68">
        <v>0</v>
      </c>
      <c r="Q202" s="68">
        <v>0</v>
      </c>
      <c r="R202" s="68">
        <v>0</v>
      </c>
      <c r="S202" s="68">
        <v>0</v>
      </c>
      <c r="T202" s="68">
        <v>0</v>
      </c>
      <c r="U202" s="63">
        <v>568.1</v>
      </c>
      <c r="V202" s="63">
        <v>-341.7</v>
      </c>
      <c r="W202" s="14">
        <v>12</v>
      </c>
      <c r="X202" s="52">
        <f t="shared" si="4"/>
        <v>0.12</v>
      </c>
      <c r="Y202" s="40">
        <v>283.5</v>
      </c>
      <c r="Z202" s="41">
        <v>24.29</v>
      </c>
      <c r="AA202" s="69"/>
    </row>
    <row r="203" spans="1:27" ht="15" x14ac:dyDescent="0.25">
      <c r="A203" s="106">
        <v>27</v>
      </c>
      <c r="B203" s="107" t="s">
        <v>115</v>
      </c>
      <c r="C203" s="99">
        <v>1</v>
      </c>
      <c r="D203" s="99">
        <v>1440</v>
      </c>
      <c r="E203" s="100" t="s">
        <v>17</v>
      </c>
      <c r="F203" s="100" t="s">
        <v>17</v>
      </c>
      <c r="G203" s="15">
        <v>3</v>
      </c>
      <c r="H203" s="15">
        <v>6</v>
      </c>
      <c r="I203" s="94">
        <v>6</v>
      </c>
      <c r="J203" s="94">
        <v>9</v>
      </c>
      <c r="K203" s="105">
        <v>2</v>
      </c>
      <c r="L203" s="108">
        <v>42915.302083333336</v>
      </c>
      <c r="M203" s="108">
        <v>42915.541666608799</v>
      </c>
      <c r="N203" s="181"/>
      <c r="O203" s="205">
        <v>0</v>
      </c>
      <c r="P203" s="68">
        <v>0</v>
      </c>
      <c r="Q203" s="68">
        <v>0</v>
      </c>
      <c r="R203" s="68">
        <v>0</v>
      </c>
      <c r="S203" s="68">
        <v>0</v>
      </c>
      <c r="T203" s="68">
        <v>0</v>
      </c>
      <c r="U203" s="63">
        <v>102.9</v>
      </c>
      <c r="V203" s="63">
        <v>-137.4</v>
      </c>
      <c r="W203" s="14">
        <v>8</v>
      </c>
      <c r="X203" s="52">
        <f t="shared" si="4"/>
        <v>0.08</v>
      </c>
      <c r="Y203" s="40">
        <v>-83.4</v>
      </c>
      <c r="Z203" s="41">
        <v>-7.89</v>
      </c>
      <c r="AA203" s="69"/>
    </row>
    <row r="204" spans="1:27" ht="15" x14ac:dyDescent="0.25">
      <c r="A204" s="106">
        <v>27</v>
      </c>
      <c r="B204" s="107" t="s">
        <v>115</v>
      </c>
      <c r="C204" s="99">
        <v>1</v>
      </c>
      <c r="D204" s="99">
        <v>1440</v>
      </c>
      <c r="E204" s="100" t="s">
        <v>17</v>
      </c>
      <c r="F204" s="100" t="s">
        <v>17</v>
      </c>
      <c r="G204" s="15">
        <v>3</v>
      </c>
      <c r="H204" s="15">
        <v>6</v>
      </c>
      <c r="I204" s="94">
        <v>6</v>
      </c>
      <c r="J204" s="94">
        <v>9</v>
      </c>
      <c r="K204" s="105">
        <v>2</v>
      </c>
      <c r="L204" s="108">
        <v>42916.302083333336</v>
      </c>
      <c r="M204" s="108">
        <v>42916.541666608799</v>
      </c>
      <c r="N204" s="181"/>
      <c r="O204" s="205">
        <v>0</v>
      </c>
      <c r="P204" s="68">
        <v>0</v>
      </c>
      <c r="Q204" s="68">
        <v>0</v>
      </c>
      <c r="R204" s="68">
        <v>0</v>
      </c>
      <c r="S204" s="68">
        <v>0</v>
      </c>
      <c r="T204" s="68">
        <v>0</v>
      </c>
      <c r="U204" s="63">
        <v>129.80000000000001</v>
      </c>
      <c r="V204" s="63">
        <v>-25.8</v>
      </c>
      <c r="W204" s="14">
        <v>6</v>
      </c>
      <c r="X204" s="52">
        <f t="shared" si="4"/>
        <v>0.06</v>
      </c>
      <c r="Y204" s="40">
        <v>14.4</v>
      </c>
      <c r="Z204" s="41">
        <v>1.26</v>
      </c>
      <c r="AA204" s="69"/>
    </row>
    <row r="205" spans="1:27" ht="15.75" thickBot="1" x14ac:dyDescent="0.3">
      <c r="A205" s="34"/>
      <c r="B205" s="35"/>
      <c r="C205" s="36"/>
      <c r="D205" s="36"/>
      <c r="E205" s="35"/>
      <c r="F205" s="35"/>
      <c r="G205" s="37"/>
      <c r="H205" s="37"/>
      <c r="I205" s="37"/>
      <c r="J205" s="37"/>
      <c r="K205" s="37"/>
      <c r="L205" s="38"/>
      <c r="M205" s="38"/>
      <c r="N205" s="173"/>
      <c r="O205" s="203"/>
      <c r="P205" s="39"/>
      <c r="Q205" s="39"/>
      <c r="R205" s="39"/>
      <c r="S205" s="39"/>
      <c r="T205" s="39"/>
      <c r="U205" s="42"/>
      <c r="V205" s="43"/>
      <c r="W205" s="50"/>
      <c r="X205" s="53"/>
      <c r="Y205" s="44">
        <f>SUM(Y195:Y204)</f>
        <v>875.09999999999991</v>
      </c>
      <c r="Z205" s="45">
        <f>SUM(Z195:Z204)</f>
        <v>71.300000000000011</v>
      </c>
      <c r="AA205" s="69"/>
    </row>
    <row r="206" spans="1:27" ht="15" x14ac:dyDescent="0.25">
      <c r="A206" s="96">
        <v>28</v>
      </c>
      <c r="B206" s="97" t="s">
        <v>116</v>
      </c>
      <c r="C206" s="99">
        <v>1</v>
      </c>
      <c r="D206" s="99">
        <v>1440</v>
      </c>
      <c r="E206" s="100" t="s">
        <v>17</v>
      </c>
      <c r="F206" s="100" t="s">
        <v>17</v>
      </c>
      <c r="G206" s="15">
        <v>3</v>
      </c>
      <c r="H206" s="15">
        <v>6</v>
      </c>
      <c r="I206" s="15">
        <v>3</v>
      </c>
      <c r="J206" s="15">
        <v>5</v>
      </c>
      <c r="K206" s="105">
        <v>2</v>
      </c>
      <c r="L206" s="317">
        <v>42905.302083333336</v>
      </c>
      <c r="M206" s="317">
        <v>42905.625</v>
      </c>
      <c r="N206" s="182"/>
      <c r="O206" s="205">
        <v>0</v>
      </c>
      <c r="P206" s="68">
        <v>0</v>
      </c>
      <c r="Q206" s="68">
        <v>0</v>
      </c>
      <c r="R206" s="68">
        <v>0</v>
      </c>
      <c r="S206" s="68">
        <v>0</v>
      </c>
      <c r="T206" s="68">
        <v>0</v>
      </c>
      <c r="U206" s="63"/>
      <c r="V206" s="63"/>
      <c r="W206" s="14">
        <v>0</v>
      </c>
      <c r="X206" s="52">
        <f t="shared" ref="X206:X215" si="5">W206/$X$1</f>
        <v>0</v>
      </c>
      <c r="Y206" s="40">
        <v>0</v>
      </c>
      <c r="Z206" s="41">
        <v>0</v>
      </c>
      <c r="AA206" s="69"/>
    </row>
    <row r="207" spans="1:27" ht="15" x14ac:dyDescent="0.25">
      <c r="A207" s="96">
        <v>28</v>
      </c>
      <c r="B207" s="97" t="s">
        <v>116</v>
      </c>
      <c r="C207" s="99">
        <v>1</v>
      </c>
      <c r="D207" s="99">
        <v>1440</v>
      </c>
      <c r="E207" s="100" t="s">
        <v>17</v>
      </c>
      <c r="F207" s="100" t="s">
        <v>17</v>
      </c>
      <c r="G207" s="15">
        <v>3</v>
      </c>
      <c r="H207" s="15">
        <v>6</v>
      </c>
      <c r="I207" s="15">
        <v>3</v>
      </c>
      <c r="J207" s="15">
        <v>5</v>
      </c>
      <c r="K207" s="105">
        <v>2</v>
      </c>
      <c r="L207" s="317">
        <v>42906.302083333336</v>
      </c>
      <c r="M207" s="317">
        <v>42906.625</v>
      </c>
      <c r="N207" s="182"/>
      <c r="O207" s="205">
        <v>0</v>
      </c>
      <c r="P207" s="68">
        <v>0</v>
      </c>
      <c r="Q207" s="68">
        <v>0</v>
      </c>
      <c r="R207" s="68">
        <v>0</v>
      </c>
      <c r="S207" s="68">
        <v>0</v>
      </c>
      <c r="T207" s="68">
        <v>0</v>
      </c>
      <c r="U207" s="63">
        <v>121.1</v>
      </c>
      <c r="V207" s="63">
        <v>-16.8</v>
      </c>
      <c r="W207" s="14">
        <v>4</v>
      </c>
      <c r="X207" s="52">
        <f t="shared" si="5"/>
        <v>0.04</v>
      </c>
      <c r="Y207" s="40">
        <v>43.5</v>
      </c>
      <c r="Z207" s="41">
        <v>3.46</v>
      </c>
      <c r="AA207" s="69"/>
    </row>
    <row r="208" spans="1:27" ht="15" x14ac:dyDescent="0.25">
      <c r="A208" s="96">
        <v>28</v>
      </c>
      <c r="B208" s="97" t="s">
        <v>116</v>
      </c>
      <c r="C208" s="99">
        <v>1</v>
      </c>
      <c r="D208" s="99">
        <v>1440</v>
      </c>
      <c r="E208" s="100" t="s">
        <v>17</v>
      </c>
      <c r="F208" s="100" t="s">
        <v>17</v>
      </c>
      <c r="G208" s="15">
        <v>3</v>
      </c>
      <c r="H208" s="15">
        <v>6</v>
      </c>
      <c r="I208" s="15">
        <v>3</v>
      </c>
      <c r="J208" s="15">
        <v>5</v>
      </c>
      <c r="K208" s="105">
        <v>2</v>
      </c>
      <c r="L208" s="317">
        <v>42907.302083333336</v>
      </c>
      <c r="M208" s="317">
        <v>42907.625</v>
      </c>
      <c r="N208" s="182"/>
      <c r="O208" s="205">
        <v>0</v>
      </c>
      <c r="P208" s="68">
        <v>0</v>
      </c>
      <c r="Q208" s="68">
        <v>0</v>
      </c>
      <c r="R208" s="68">
        <v>0</v>
      </c>
      <c r="S208" s="68">
        <v>0</v>
      </c>
      <c r="T208" s="68">
        <v>0</v>
      </c>
      <c r="U208" s="63">
        <v>376.4</v>
      </c>
      <c r="V208" s="63">
        <v>-137.4</v>
      </c>
      <c r="W208" s="14">
        <v>6</v>
      </c>
      <c r="X208" s="52">
        <f t="shared" si="5"/>
        <v>0.06</v>
      </c>
      <c r="Y208" s="40">
        <v>266</v>
      </c>
      <c r="Z208" s="41">
        <v>23.13</v>
      </c>
      <c r="AA208" s="69"/>
    </row>
    <row r="209" spans="1:27" ht="15" x14ac:dyDescent="0.25">
      <c r="A209" s="96">
        <v>28</v>
      </c>
      <c r="B209" s="97" t="s">
        <v>116</v>
      </c>
      <c r="C209" s="99">
        <v>1</v>
      </c>
      <c r="D209" s="99">
        <v>1440</v>
      </c>
      <c r="E209" s="100" t="s">
        <v>17</v>
      </c>
      <c r="F209" s="100" t="s">
        <v>17</v>
      </c>
      <c r="G209" s="15">
        <v>3</v>
      </c>
      <c r="H209" s="15">
        <v>6</v>
      </c>
      <c r="I209" s="15">
        <v>3</v>
      </c>
      <c r="J209" s="15">
        <v>5</v>
      </c>
      <c r="K209" s="105">
        <v>2</v>
      </c>
      <c r="L209" s="317">
        <v>42908.302083333336</v>
      </c>
      <c r="M209" s="317">
        <v>42908.625</v>
      </c>
      <c r="N209" s="182"/>
      <c r="O209" s="205">
        <v>0</v>
      </c>
      <c r="P209" s="68">
        <v>0</v>
      </c>
      <c r="Q209" s="68">
        <v>0</v>
      </c>
      <c r="R209" s="68">
        <v>0</v>
      </c>
      <c r="S209" s="68">
        <v>0</v>
      </c>
      <c r="T209" s="68">
        <v>0</v>
      </c>
      <c r="U209" s="63">
        <v>301.7</v>
      </c>
      <c r="V209" s="63">
        <v>-138.1</v>
      </c>
      <c r="W209" s="14">
        <v>9</v>
      </c>
      <c r="X209" s="52">
        <f t="shared" si="5"/>
        <v>0.09</v>
      </c>
      <c r="Y209" s="40">
        <v>155.9</v>
      </c>
      <c r="Z209" s="41">
        <v>11.51</v>
      </c>
      <c r="AA209" s="69"/>
    </row>
    <row r="210" spans="1:27" ht="15.75" thickBot="1" x14ac:dyDescent="0.3">
      <c r="A210" s="164">
        <v>28</v>
      </c>
      <c r="B210" s="165" t="s">
        <v>116</v>
      </c>
      <c r="C210" s="152">
        <v>1</v>
      </c>
      <c r="D210" s="152">
        <v>1440</v>
      </c>
      <c r="E210" s="153" t="s">
        <v>17</v>
      </c>
      <c r="F210" s="153" t="s">
        <v>17</v>
      </c>
      <c r="G210" s="32">
        <v>3</v>
      </c>
      <c r="H210" s="32">
        <v>6</v>
      </c>
      <c r="I210" s="32">
        <v>3</v>
      </c>
      <c r="J210" s="32">
        <v>5</v>
      </c>
      <c r="K210" s="154">
        <v>2</v>
      </c>
      <c r="L210" s="318">
        <v>42909.302083333336</v>
      </c>
      <c r="M210" s="318">
        <v>42909.625</v>
      </c>
      <c r="N210" s="193"/>
      <c r="O210" s="211">
        <v>0</v>
      </c>
      <c r="P210" s="155">
        <v>0</v>
      </c>
      <c r="Q210" s="155">
        <v>0</v>
      </c>
      <c r="R210" s="155">
        <v>0</v>
      </c>
      <c r="S210" s="155">
        <v>0</v>
      </c>
      <c r="T210" s="155">
        <v>0</v>
      </c>
      <c r="U210" s="33">
        <v>218.4</v>
      </c>
      <c r="V210" s="33">
        <v>-102.9</v>
      </c>
      <c r="W210" s="30">
        <v>6</v>
      </c>
      <c r="X210" s="130">
        <f t="shared" si="5"/>
        <v>0.06</v>
      </c>
      <c r="Y210" s="48">
        <v>151</v>
      </c>
      <c r="Z210" s="131">
        <v>11.5</v>
      </c>
      <c r="AA210" s="69"/>
    </row>
    <row r="211" spans="1:27" ht="15" x14ac:dyDescent="0.25">
      <c r="A211" s="166">
        <v>28</v>
      </c>
      <c r="B211" s="167" t="s">
        <v>116</v>
      </c>
      <c r="C211" s="158">
        <v>1</v>
      </c>
      <c r="D211" s="158">
        <v>1440</v>
      </c>
      <c r="E211" s="159" t="s">
        <v>17</v>
      </c>
      <c r="F211" s="159" t="s">
        <v>17</v>
      </c>
      <c r="G211" s="62">
        <v>3</v>
      </c>
      <c r="H211" s="62">
        <v>6</v>
      </c>
      <c r="I211" s="62">
        <v>3</v>
      </c>
      <c r="J211" s="62">
        <v>5</v>
      </c>
      <c r="K211" s="160">
        <v>2</v>
      </c>
      <c r="L211" s="319">
        <v>42912.302083333336</v>
      </c>
      <c r="M211" s="319">
        <v>42912.625</v>
      </c>
      <c r="N211" s="194"/>
      <c r="O211" s="212">
        <v>0</v>
      </c>
      <c r="P211" s="161">
        <v>0</v>
      </c>
      <c r="Q211" s="161">
        <v>0</v>
      </c>
      <c r="R211" s="161">
        <v>0</v>
      </c>
      <c r="S211" s="161">
        <v>0</v>
      </c>
      <c r="T211" s="161">
        <v>0</v>
      </c>
      <c r="U211" s="138">
        <v>15.3</v>
      </c>
      <c r="V211" s="138">
        <v>-9.4</v>
      </c>
      <c r="W211" s="51">
        <v>1</v>
      </c>
      <c r="X211" s="54">
        <f t="shared" si="5"/>
        <v>0.01</v>
      </c>
      <c r="Y211" s="46">
        <v>-1.5</v>
      </c>
      <c r="Z211" s="47">
        <v>0.13</v>
      </c>
      <c r="AA211" s="69"/>
    </row>
    <row r="212" spans="1:27" ht="15" x14ac:dyDescent="0.25">
      <c r="A212" s="96">
        <v>28</v>
      </c>
      <c r="B212" s="97" t="s">
        <v>116</v>
      </c>
      <c r="C212" s="99">
        <v>1</v>
      </c>
      <c r="D212" s="99">
        <v>1440</v>
      </c>
      <c r="E212" s="100" t="s">
        <v>17</v>
      </c>
      <c r="F212" s="100" t="s">
        <v>17</v>
      </c>
      <c r="G212" s="15">
        <v>3</v>
      </c>
      <c r="H212" s="15">
        <v>6</v>
      </c>
      <c r="I212" s="15">
        <v>3</v>
      </c>
      <c r="J212" s="15">
        <v>5</v>
      </c>
      <c r="K212" s="105">
        <v>2</v>
      </c>
      <c r="L212" s="317">
        <v>42913.302083333336</v>
      </c>
      <c r="M212" s="317">
        <v>42913.625</v>
      </c>
      <c r="N212" s="182"/>
      <c r="O212" s="205">
        <v>0</v>
      </c>
      <c r="P212" s="68">
        <v>0</v>
      </c>
      <c r="Q212" s="68">
        <v>0</v>
      </c>
      <c r="R212" s="68">
        <v>0</v>
      </c>
      <c r="S212" s="68">
        <v>0</v>
      </c>
      <c r="T212" s="68">
        <v>0</v>
      </c>
      <c r="U212" s="63">
        <v>84.3</v>
      </c>
      <c r="V212" s="63">
        <v>-268.39999999999998</v>
      </c>
      <c r="W212" s="14">
        <v>4</v>
      </c>
      <c r="X212" s="52">
        <f t="shared" si="5"/>
        <v>0.04</v>
      </c>
      <c r="Y212" s="40">
        <v>-253</v>
      </c>
      <c r="Z212" s="41">
        <v>-21.79</v>
      </c>
      <c r="AA212" s="69"/>
    </row>
    <row r="213" spans="1:27" ht="15" x14ac:dyDescent="0.25">
      <c r="A213" s="96">
        <v>28</v>
      </c>
      <c r="B213" s="97" t="s">
        <v>116</v>
      </c>
      <c r="C213" s="99">
        <v>1</v>
      </c>
      <c r="D213" s="99">
        <v>1440</v>
      </c>
      <c r="E213" s="100" t="s">
        <v>17</v>
      </c>
      <c r="F213" s="100" t="s">
        <v>17</v>
      </c>
      <c r="G213" s="15">
        <v>3</v>
      </c>
      <c r="H213" s="15">
        <v>6</v>
      </c>
      <c r="I213" s="15">
        <v>3</v>
      </c>
      <c r="J213" s="15">
        <v>5</v>
      </c>
      <c r="K213" s="105">
        <v>2</v>
      </c>
      <c r="L213" s="317">
        <v>42914.302083333336</v>
      </c>
      <c r="M213" s="317">
        <v>42914.625</v>
      </c>
      <c r="N213" s="182"/>
      <c r="O213" s="205">
        <v>0</v>
      </c>
      <c r="P213" s="68">
        <v>0</v>
      </c>
      <c r="Q213" s="68">
        <v>0</v>
      </c>
      <c r="R213" s="68">
        <v>0</v>
      </c>
      <c r="S213" s="68">
        <v>0</v>
      </c>
      <c r="T213" s="68">
        <v>0</v>
      </c>
      <c r="U213" s="63">
        <v>569.1</v>
      </c>
      <c r="V213" s="63">
        <v>-768.1</v>
      </c>
      <c r="W213" s="14">
        <v>12</v>
      </c>
      <c r="X213" s="52">
        <f t="shared" si="5"/>
        <v>0.12</v>
      </c>
      <c r="Y213" s="40">
        <v>-419.8</v>
      </c>
      <c r="Z213" s="41">
        <v>-35.520000000000003</v>
      </c>
      <c r="AA213" s="69"/>
    </row>
    <row r="214" spans="1:27" ht="15" x14ac:dyDescent="0.25">
      <c r="A214" s="96">
        <v>28</v>
      </c>
      <c r="B214" s="97" t="s">
        <v>116</v>
      </c>
      <c r="C214" s="99">
        <v>1</v>
      </c>
      <c r="D214" s="99">
        <v>1440</v>
      </c>
      <c r="E214" s="100" t="s">
        <v>17</v>
      </c>
      <c r="F214" s="100" t="s">
        <v>17</v>
      </c>
      <c r="G214" s="15">
        <v>3</v>
      </c>
      <c r="H214" s="15">
        <v>6</v>
      </c>
      <c r="I214" s="15">
        <v>3</v>
      </c>
      <c r="J214" s="15">
        <v>5</v>
      </c>
      <c r="K214" s="105">
        <v>2</v>
      </c>
      <c r="L214" s="317">
        <v>42915.302083333336</v>
      </c>
      <c r="M214" s="317">
        <v>42915.625</v>
      </c>
      <c r="N214" s="182"/>
      <c r="O214" s="205">
        <v>0</v>
      </c>
      <c r="P214" s="68">
        <v>0</v>
      </c>
      <c r="Q214" s="68">
        <v>0</v>
      </c>
      <c r="R214" s="68">
        <v>0</v>
      </c>
      <c r="S214" s="68">
        <v>0</v>
      </c>
      <c r="T214" s="68">
        <v>0</v>
      </c>
      <c r="U214" s="63">
        <v>104.2</v>
      </c>
      <c r="V214" s="63">
        <v>-192.4</v>
      </c>
      <c r="W214" s="14">
        <v>8</v>
      </c>
      <c r="X214" s="52">
        <f t="shared" si="5"/>
        <v>0.08</v>
      </c>
      <c r="Y214" s="40">
        <v>-172.5</v>
      </c>
      <c r="Z214" s="41">
        <v>-15.45</v>
      </c>
      <c r="AA214" s="69"/>
    </row>
    <row r="215" spans="1:27" ht="15" x14ac:dyDescent="0.25">
      <c r="A215" s="96">
        <v>28</v>
      </c>
      <c r="B215" s="97" t="s">
        <v>116</v>
      </c>
      <c r="C215" s="99">
        <v>1</v>
      </c>
      <c r="D215" s="99">
        <v>1440</v>
      </c>
      <c r="E215" s="100" t="s">
        <v>17</v>
      </c>
      <c r="F215" s="100" t="s">
        <v>17</v>
      </c>
      <c r="G215" s="15">
        <v>3</v>
      </c>
      <c r="H215" s="15">
        <v>6</v>
      </c>
      <c r="I215" s="15">
        <v>3</v>
      </c>
      <c r="J215" s="15">
        <v>5</v>
      </c>
      <c r="K215" s="105">
        <v>2</v>
      </c>
      <c r="L215" s="317">
        <v>42916.302083333336</v>
      </c>
      <c r="M215" s="317">
        <v>42916.625</v>
      </c>
      <c r="N215" s="182"/>
      <c r="O215" s="205">
        <v>0</v>
      </c>
      <c r="P215" s="68">
        <v>0</v>
      </c>
      <c r="Q215" s="68">
        <v>0</v>
      </c>
      <c r="R215" s="68">
        <v>0</v>
      </c>
      <c r="S215" s="68">
        <v>0</v>
      </c>
      <c r="T215" s="68">
        <v>0</v>
      </c>
      <c r="U215" s="63">
        <v>132</v>
      </c>
      <c r="V215" s="63">
        <v>-27.3</v>
      </c>
      <c r="W215" s="14">
        <v>6</v>
      </c>
      <c r="X215" s="52">
        <f t="shared" si="5"/>
        <v>0.06</v>
      </c>
      <c r="Y215" s="40">
        <v>68.7</v>
      </c>
      <c r="Z215" s="41">
        <v>5.7</v>
      </c>
      <c r="AA215" s="69"/>
    </row>
    <row r="216" spans="1:27" ht="15.75" thickBot="1" x14ac:dyDescent="0.3">
      <c r="A216" s="34"/>
      <c r="B216" s="35"/>
      <c r="C216" s="36"/>
      <c r="D216" s="36"/>
      <c r="E216" s="35"/>
      <c r="F216" s="35"/>
      <c r="G216" s="37"/>
      <c r="H216" s="37"/>
      <c r="I216" s="37"/>
      <c r="J216" s="37"/>
      <c r="K216" s="37"/>
      <c r="L216" s="38"/>
      <c r="M216" s="38"/>
      <c r="N216" s="173"/>
      <c r="O216" s="203"/>
      <c r="P216" s="39"/>
      <c r="Q216" s="39"/>
      <c r="R216" s="39"/>
      <c r="S216" s="39"/>
      <c r="T216" s="39"/>
      <c r="U216" s="42"/>
      <c r="V216" s="43"/>
      <c r="W216" s="50"/>
      <c r="X216" s="53"/>
      <c r="Y216" s="44">
        <f>SUM(Y206:Y215)</f>
        <v>-161.70000000000005</v>
      </c>
      <c r="Z216" s="45">
        <f>SUM(Z206:Z215)</f>
        <v>-17.329999999999998</v>
      </c>
      <c r="AA216" s="69"/>
    </row>
    <row r="217" spans="1:27" ht="15" x14ac:dyDescent="0.25">
      <c r="A217" s="96">
        <v>29</v>
      </c>
      <c r="B217" s="97" t="s">
        <v>117</v>
      </c>
      <c r="C217" s="99">
        <v>1</v>
      </c>
      <c r="D217" s="99">
        <v>1440</v>
      </c>
      <c r="E217" s="100" t="s">
        <v>17</v>
      </c>
      <c r="F217" s="100" t="s">
        <v>17</v>
      </c>
      <c r="G217" s="15">
        <v>3</v>
      </c>
      <c r="H217" s="15">
        <v>6</v>
      </c>
      <c r="I217" s="105">
        <v>5</v>
      </c>
      <c r="J217" s="105">
        <v>12</v>
      </c>
      <c r="K217" s="105">
        <v>2</v>
      </c>
      <c r="L217" s="317">
        <v>42905.302083333336</v>
      </c>
      <c r="M217" s="317">
        <v>42905.625</v>
      </c>
      <c r="N217" s="182"/>
      <c r="O217" s="205">
        <v>0</v>
      </c>
      <c r="P217" s="68">
        <v>0</v>
      </c>
      <c r="Q217" s="68">
        <v>0</v>
      </c>
      <c r="R217" s="68">
        <v>0</v>
      </c>
      <c r="S217" s="68">
        <v>0</v>
      </c>
      <c r="T217" s="68">
        <v>0</v>
      </c>
      <c r="U217" s="63"/>
      <c r="V217" s="63"/>
      <c r="W217" s="14">
        <v>0</v>
      </c>
      <c r="X217" s="52">
        <f t="shared" ref="X217:X226" si="6">W217/$X$1</f>
        <v>0</v>
      </c>
      <c r="Y217" s="40">
        <v>0</v>
      </c>
      <c r="Z217" s="41">
        <v>0</v>
      </c>
      <c r="AA217" s="69"/>
    </row>
    <row r="218" spans="1:27" ht="15" x14ac:dyDescent="0.25">
      <c r="A218" s="96">
        <v>29</v>
      </c>
      <c r="B218" s="97" t="s">
        <v>117</v>
      </c>
      <c r="C218" s="99">
        <v>1</v>
      </c>
      <c r="D218" s="99">
        <v>1440</v>
      </c>
      <c r="E218" s="100" t="s">
        <v>17</v>
      </c>
      <c r="F218" s="100" t="s">
        <v>17</v>
      </c>
      <c r="G218" s="15">
        <v>3</v>
      </c>
      <c r="H218" s="15">
        <v>6</v>
      </c>
      <c r="I218" s="105">
        <v>5</v>
      </c>
      <c r="J218" s="105">
        <v>12</v>
      </c>
      <c r="K218" s="105">
        <v>2</v>
      </c>
      <c r="L218" s="317">
        <v>42906.302083333336</v>
      </c>
      <c r="M218" s="317">
        <v>42906.625</v>
      </c>
      <c r="N218" s="182"/>
      <c r="O218" s="205">
        <v>0</v>
      </c>
      <c r="P218" s="68">
        <v>0</v>
      </c>
      <c r="Q218" s="68">
        <v>0</v>
      </c>
      <c r="R218" s="68">
        <v>0</v>
      </c>
      <c r="S218" s="68">
        <v>0</v>
      </c>
      <c r="T218" s="68">
        <v>0</v>
      </c>
      <c r="U218" s="63">
        <v>121.3</v>
      </c>
      <c r="V218" s="63">
        <v>-16.600000000000001</v>
      </c>
      <c r="W218" s="14">
        <v>4</v>
      </c>
      <c r="X218" s="52">
        <f t="shared" si="6"/>
        <v>0.04</v>
      </c>
      <c r="Y218" s="40">
        <v>44.1</v>
      </c>
      <c r="Z218" s="41">
        <v>3.51</v>
      </c>
      <c r="AA218" s="69"/>
    </row>
    <row r="219" spans="1:27" ht="15" x14ac:dyDescent="0.25">
      <c r="A219" s="96">
        <v>29</v>
      </c>
      <c r="B219" s="97" t="s">
        <v>117</v>
      </c>
      <c r="C219" s="99">
        <v>1</v>
      </c>
      <c r="D219" s="99">
        <v>1440</v>
      </c>
      <c r="E219" s="100" t="s">
        <v>17</v>
      </c>
      <c r="F219" s="100" t="s">
        <v>17</v>
      </c>
      <c r="G219" s="15">
        <v>3</v>
      </c>
      <c r="H219" s="15">
        <v>6</v>
      </c>
      <c r="I219" s="105">
        <v>5</v>
      </c>
      <c r="J219" s="105">
        <v>12</v>
      </c>
      <c r="K219" s="105">
        <v>2</v>
      </c>
      <c r="L219" s="317">
        <v>42907.302083333336</v>
      </c>
      <c r="M219" s="317">
        <v>42907.625</v>
      </c>
      <c r="N219" s="182"/>
      <c r="O219" s="205">
        <v>0</v>
      </c>
      <c r="P219" s="68">
        <v>0</v>
      </c>
      <c r="Q219" s="68">
        <v>0</v>
      </c>
      <c r="R219" s="68">
        <v>0</v>
      </c>
      <c r="S219" s="68">
        <v>0</v>
      </c>
      <c r="T219" s="68">
        <v>0</v>
      </c>
      <c r="U219" s="63">
        <v>374.1</v>
      </c>
      <c r="V219" s="63">
        <v>-139.69999999999999</v>
      </c>
      <c r="W219" s="14">
        <v>6</v>
      </c>
      <c r="X219" s="52">
        <f t="shared" si="6"/>
        <v>0.06</v>
      </c>
      <c r="Y219" s="40">
        <v>263.89999999999998</v>
      </c>
      <c r="Z219" s="41">
        <v>22.97</v>
      </c>
      <c r="AA219" s="69"/>
    </row>
    <row r="220" spans="1:27" ht="15" x14ac:dyDescent="0.25">
      <c r="A220" s="96">
        <v>29</v>
      </c>
      <c r="B220" s="97" t="s">
        <v>117</v>
      </c>
      <c r="C220" s="99">
        <v>1</v>
      </c>
      <c r="D220" s="99">
        <v>1440</v>
      </c>
      <c r="E220" s="100" t="s">
        <v>17</v>
      </c>
      <c r="F220" s="100" t="s">
        <v>17</v>
      </c>
      <c r="G220" s="15">
        <v>3</v>
      </c>
      <c r="H220" s="15">
        <v>6</v>
      </c>
      <c r="I220" s="105">
        <v>5</v>
      </c>
      <c r="J220" s="105">
        <v>12</v>
      </c>
      <c r="K220" s="105">
        <v>2</v>
      </c>
      <c r="L220" s="317">
        <v>42908.302083333336</v>
      </c>
      <c r="M220" s="317">
        <v>42908.625</v>
      </c>
      <c r="N220" s="182"/>
      <c r="O220" s="205">
        <v>0</v>
      </c>
      <c r="P220" s="68">
        <v>0</v>
      </c>
      <c r="Q220" s="68">
        <v>0</v>
      </c>
      <c r="R220" s="68">
        <v>0</v>
      </c>
      <c r="S220" s="68">
        <v>0</v>
      </c>
      <c r="T220" s="68">
        <v>0</v>
      </c>
      <c r="U220" s="63">
        <v>271.60000000000002</v>
      </c>
      <c r="V220" s="63" t="s">
        <v>70</v>
      </c>
      <c r="W220" s="14">
        <v>9</v>
      </c>
      <c r="X220" s="52">
        <f t="shared" si="6"/>
        <v>0.09</v>
      </c>
      <c r="Y220" s="40">
        <v>166</v>
      </c>
      <c r="Z220" s="41">
        <v>12.3</v>
      </c>
      <c r="AA220" s="69"/>
    </row>
    <row r="221" spans="1:27" ht="15.75" thickBot="1" x14ac:dyDescent="0.3">
      <c r="A221" s="164">
        <v>29</v>
      </c>
      <c r="B221" s="165" t="s">
        <v>117</v>
      </c>
      <c r="C221" s="152">
        <v>1</v>
      </c>
      <c r="D221" s="152">
        <v>1440</v>
      </c>
      <c r="E221" s="153" t="s">
        <v>17</v>
      </c>
      <c r="F221" s="153" t="s">
        <v>17</v>
      </c>
      <c r="G221" s="32">
        <v>3</v>
      </c>
      <c r="H221" s="32">
        <v>6</v>
      </c>
      <c r="I221" s="154">
        <v>5</v>
      </c>
      <c r="J221" s="154">
        <v>12</v>
      </c>
      <c r="K221" s="154">
        <v>2</v>
      </c>
      <c r="L221" s="318">
        <v>42909.302083333336</v>
      </c>
      <c r="M221" s="318">
        <v>42909.625</v>
      </c>
      <c r="N221" s="193"/>
      <c r="O221" s="211">
        <v>0</v>
      </c>
      <c r="P221" s="155">
        <v>0</v>
      </c>
      <c r="Q221" s="155">
        <v>0</v>
      </c>
      <c r="R221" s="155">
        <v>0</v>
      </c>
      <c r="S221" s="155">
        <v>0</v>
      </c>
      <c r="T221" s="155">
        <v>0</v>
      </c>
      <c r="U221" s="33">
        <v>166.9</v>
      </c>
      <c r="V221" s="33">
        <v>-39.299999999999997</v>
      </c>
      <c r="W221" s="30">
        <v>4</v>
      </c>
      <c r="X221" s="130">
        <f t="shared" si="6"/>
        <v>0.04</v>
      </c>
      <c r="Y221" s="48">
        <v>121.3</v>
      </c>
      <c r="Z221" s="131">
        <v>9.41</v>
      </c>
      <c r="AA221" s="69"/>
    </row>
    <row r="222" spans="1:27" ht="15" x14ac:dyDescent="0.25">
      <c r="A222" s="166">
        <v>29</v>
      </c>
      <c r="B222" s="167" t="s">
        <v>117</v>
      </c>
      <c r="C222" s="158">
        <v>1</v>
      </c>
      <c r="D222" s="158">
        <v>1440</v>
      </c>
      <c r="E222" s="159" t="s">
        <v>17</v>
      </c>
      <c r="F222" s="159" t="s">
        <v>17</v>
      </c>
      <c r="G222" s="62">
        <v>3</v>
      </c>
      <c r="H222" s="62">
        <v>6</v>
      </c>
      <c r="I222" s="160">
        <v>5</v>
      </c>
      <c r="J222" s="160">
        <v>12</v>
      </c>
      <c r="K222" s="160">
        <v>2</v>
      </c>
      <c r="L222" s="319">
        <v>42912.302083333336</v>
      </c>
      <c r="M222" s="319">
        <v>42912.625</v>
      </c>
      <c r="N222" s="194"/>
      <c r="O222" s="212">
        <v>0</v>
      </c>
      <c r="P222" s="161">
        <v>0</v>
      </c>
      <c r="Q222" s="161">
        <v>0</v>
      </c>
      <c r="R222" s="161">
        <v>0</v>
      </c>
      <c r="S222" s="161">
        <v>0</v>
      </c>
      <c r="T222" s="161">
        <v>0</v>
      </c>
      <c r="U222" s="138">
        <v>15.9</v>
      </c>
      <c r="V222" s="138">
        <v>-9</v>
      </c>
      <c r="W222" s="51">
        <v>1</v>
      </c>
      <c r="X222" s="54">
        <f t="shared" si="6"/>
        <v>0.01</v>
      </c>
      <c r="Y222" s="46">
        <v>-0.9</v>
      </c>
      <c r="Z222" s="47">
        <v>-0.08</v>
      </c>
      <c r="AA222" s="69"/>
    </row>
    <row r="223" spans="1:27" ht="15" x14ac:dyDescent="0.25">
      <c r="A223" s="96">
        <v>29</v>
      </c>
      <c r="B223" s="97" t="s">
        <v>117</v>
      </c>
      <c r="C223" s="99">
        <v>1</v>
      </c>
      <c r="D223" s="99">
        <v>1440</v>
      </c>
      <c r="E223" s="100" t="s">
        <v>17</v>
      </c>
      <c r="F223" s="100" t="s">
        <v>17</v>
      </c>
      <c r="G223" s="15">
        <v>3</v>
      </c>
      <c r="H223" s="15">
        <v>6</v>
      </c>
      <c r="I223" s="105">
        <v>5</v>
      </c>
      <c r="J223" s="105">
        <v>12</v>
      </c>
      <c r="K223" s="105">
        <v>2</v>
      </c>
      <c r="L223" s="317">
        <v>42913.302083333336</v>
      </c>
      <c r="M223" s="317">
        <v>42913.625</v>
      </c>
      <c r="N223" s="182"/>
      <c r="O223" s="205">
        <v>0</v>
      </c>
      <c r="P223" s="68">
        <v>0</v>
      </c>
      <c r="Q223" s="68">
        <v>0</v>
      </c>
      <c r="R223" s="68">
        <v>0</v>
      </c>
      <c r="S223" s="68">
        <v>0</v>
      </c>
      <c r="T223" s="68">
        <v>0</v>
      </c>
      <c r="U223" s="63">
        <v>84.3</v>
      </c>
      <c r="V223" s="63">
        <v>-268.3</v>
      </c>
      <c r="W223" s="14">
        <v>4</v>
      </c>
      <c r="X223" s="52">
        <f t="shared" si="6"/>
        <v>0.04</v>
      </c>
      <c r="Y223" s="40">
        <v>-253.2</v>
      </c>
      <c r="Z223" s="41">
        <v>-21.8</v>
      </c>
      <c r="AA223" s="69"/>
    </row>
    <row r="224" spans="1:27" ht="15" x14ac:dyDescent="0.25">
      <c r="A224" s="96">
        <v>29</v>
      </c>
      <c r="B224" s="97" t="s">
        <v>117</v>
      </c>
      <c r="C224" s="99">
        <v>1</v>
      </c>
      <c r="D224" s="99">
        <v>1440</v>
      </c>
      <c r="E224" s="100" t="s">
        <v>17</v>
      </c>
      <c r="F224" s="100" t="s">
        <v>17</v>
      </c>
      <c r="G224" s="15">
        <v>3</v>
      </c>
      <c r="H224" s="15">
        <v>6</v>
      </c>
      <c r="I224" s="105">
        <v>5</v>
      </c>
      <c r="J224" s="105">
        <v>12</v>
      </c>
      <c r="K224" s="105">
        <v>2</v>
      </c>
      <c r="L224" s="317">
        <v>42914.302083333336</v>
      </c>
      <c r="M224" s="317">
        <v>42914.625</v>
      </c>
      <c r="N224" s="182"/>
      <c r="O224" s="205">
        <v>0</v>
      </c>
      <c r="P224" s="68">
        <v>0</v>
      </c>
      <c r="Q224" s="68">
        <v>0</v>
      </c>
      <c r="R224" s="68">
        <v>0</v>
      </c>
      <c r="S224" s="68">
        <v>0</v>
      </c>
      <c r="T224" s="68">
        <v>0</v>
      </c>
      <c r="U224" s="63">
        <v>571.5</v>
      </c>
      <c r="V224" s="63">
        <v>-765.7</v>
      </c>
      <c r="W224" s="14">
        <v>12</v>
      </c>
      <c r="X224" s="52">
        <f t="shared" si="6"/>
        <v>0.12</v>
      </c>
      <c r="Y224" s="40">
        <v>-417.2</v>
      </c>
      <c r="Z224" s="41">
        <v>-35.31</v>
      </c>
      <c r="AA224" s="69"/>
    </row>
    <row r="225" spans="1:27" ht="15" x14ac:dyDescent="0.25">
      <c r="A225" s="96">
        <v>29</v>
      </c>
      <c r="B225" s="97" t="s">
        <v>117</v>
      </c>
      <c r="C225" s="99">
        <v>1</v>
      </c>
      <c r="D225" s="99">
        <v>1440</v>
      </c>
      <c r="E225" s="100" t="s">
        <v>17</v>
      </c>
      <c r="F225" s="100" t="s">
        <v>17</v>
      </c>
      <c r="G225" s="15">
        <v>3</v>
      </c>
      <c r="H225" s="15">
        <v>6</v>
      </c>
      <c r="I225" s="105">
        <v>5</v>
      </c>
      <c r="J225" s="105">
        <v>12</v>
      </c>
      <c r="K225" s="105">
        <v>2</v>
      </c>
      <c r="L225" s="317">
        <v>42915.302083333336</v>
      </c>
      <c r="M225" s="317">
        <v>42915.625</v>
      </c>
      <c r="N225" s="182"/>
      <c r="O225" s="205">
        <v>0</v>
      </c>
      <c r="P225" s="68">
        <v>0</v>
      </c>
      <c r="Q225" s="68">
        <v>0</v>
      </c>
      <c r="R225" s="68">
        <v>0</v>
      </c>
      <c r="S225" s="68">
        <v>0</v>
      </c>
      <c r="T225" s="68">
        <v>0</v>
      </c>
      <c r="U225" s="63">
        <v>101.7</v>
      </c>
      <c r="V225" s="63">
        <v>-193.2</v>
      </c>
      <c r="W225" s="14">
        <v>8</v>
      </c>
      <c r="X225" s="52">
        <f t="shared" si="6"/>
        <v>0.08</v>
      </c>
      <c r="Y225" s="40">
        <v>-173.5</v>
      </c>
      <c r="Z225" s="41">
        <v>-15.55</v>
      </c>
      <c r="AA225" s="69"/>
    </row>
    <row r="226" spans="1:27" ht="15" x14ac:dyDescent="0.25">
      <c r="A226" s="96">
        <v>29</v>
      </c>
      <c r="B226" s="97" t="s">
        <v>117</v>
      </c>
      <c r="C226" s="99">
        <v>1</v>
      </c>
      <c r="D226" s="99">
        <v>1440</v>
      </c>
      <c r="E226" s="100" t="s">
        <v>17</v>
      </c>
      <c r="F226" s="100" t="s">
        <v>17</v>
      </c>
      <c r="G226" s="15">
        <v>3</v>
      </c>
      <c r="H226" s="15">
        <v>6</v>
      </c>
      <c r="I226" s="105">
        <v>5</v>
      </c>
      <c r="J226" s="105">
        <v>12</v>
      </c>
      <c r="K226" s="105">
        <v>2</v>
      </c>
      <c r="L226" s="317">
        <v>42916.302083333336</v>
      </c>
      <c r="M226" s="317">
        <v>42916.625</v>
      </c>
      <c r="N226" s="182"/>
      <c r="O226" s="205">
        <v>0</v>
      </c>
      <c r="P226" s="68">
        <v>0</v>
      </c>
      <c r="Q226" s="68">
        <v>0</v>
      </c>
      <c r="R226" s="68">
        <v>0</v>
      </c>
      <c r="S226" s="68">
        <v>0</v>
      </c>
      <c r="T226" s="68">
        <v>0</v>
      </c>
      <c r="U226" s="63">
        <v>132</v>
      </c>
      <c r="V226" s="63">
        <v>-27.3</v>
      </c>
      <c r="W226" s="14">
        <v>6</v>
      </c>
      <c r="X226" s="52">
        <f t="shared" si="6"/>
        <v>0.06</v>
      </c>
      <c r="Y226" s="40">
        <v>69.3</v>
      </c>
      <c r="Z226" s="41">
        <v>5.75</v>
      </c>
      <c r="AA226" s="69"/>
    </row>
    <row r="227" spans="1:27" ht="15.75" thickBot="1" x14ac:dyDescent="0.3">
      <c r="A227" s="34"/>
      <c r="B227" s="35"/>
      <c r="C227" s="36"/>
      <c r="D227" s="36"/>
      <c r="E227" s="35"/>
      <c r="F227" s="35"/>
      <c r="G227" s="37"/>
      <c r="H227" s="37"/>
      <c r="I227" s="37"/>
      <c r="J227" s="37"/>
      <c r="K227" s="37"/>
      <c r="L227" s="38"/>
      <c r="M227" s="38"/>
      <c r="N227" s="173"/>
      <c r="O227" s="203"/>
      <c r="P227" s="39"/>
      <c r="Q227" s="39"/>
      <c r="R227" s="39"/>
      <c r="S227" s="39"/>
      <c r="T227" s="39"/>
      <c r="U227" s="42"/>
      <c r="V227" s="43"/>
      <c r="W227" s="50"/>
      <c r="X227" s="53"/>
      <c r="Y227" s="44">
        <f>SUM(Y217:Y226)</f>
        <v>-180.2</v>
      </c>
      <c r="Z227" s="45">
        <f>SUM(Z217:Z226)</f>
        <v>-18.800000000000004</v>
      </c>
      <c r="AA227" s="69"/>
    </row>
    <row r="228" spans="1:27" ht="15" x14ac:dyDescent="0.25">
      <c r="A228" s="96">
        <v>30</v>
      </c>
      <c r="B228" s="97" t="s">
        <v>118</v>
      </c>
      <c r="C228" s="99">
        <v>1</v>
      </c>
      <c r="D228" s="99">
        <v>1440</v>
      </c>
      <c r="E228" s="100" t="s">
        <v>17</v>
      </c>
      <c r="F228" s="100" t="s">
        <v>17</v>
      </c>
      <c r="G228" s="15">
        <v>3</v>
      </c>
      <c r="H228" s="15">
        <v>6</v>
      </c>
      <c r="I228" s="94">
        <v>6</v>
      </c>
      <c r="J228" s="94">
        <v>9</v>
      </c>
      <c r="K228" s="105">
        <v>2</v>
      </c>
      <c r="L228" s="317">
        <v>42905.302083333336</v>
      </c>
      <c r="M228" s="317">
        <v>42905.625</v>
      </c>
      <c r="N228" s="182"/>
      <c r="O228" s="205">
        <v>0</v>
      </c>
      <c r="P228" s="68">
        <v>0</v>
      </c>
      <c r="Q228" s="68">
        <v>0</v>
      </c>
      <c r="R228" s="68">
        <v>0</v>
      </c>
      <c r="S228" s="68">
        <v>0</v>
      </c>
      <c r="T228" s="68">
        <v>0</v>
      </c>
      <c r="U228" s="63"/>
      <c r="V228" s="63"/>
      <c r="W228" s="14">
        <v>0</v>
      </c>
      <c r="X228" s="52">
        <f t="shared" ref="X228:X237" si="7">W228/$X$1</f>
        <v>0</v>
      </c>
      <c r="Y228" s="40">
        <v>0</v>
      </c>
      <c r="Z228" s="41">
        <v>0</v>
      </c>
      <c r="AA228" s="69"/>
    </row>
    <row r="229" spans="1:27" ht="15" x14ac:dyDescent="0.25">
      <c r="A229" s="96">
        <v>30</v>
      </c>
      <c r="B229" s="97" t="s">
        <v>118</v>
      </c>
      <c r="C229" s="99">
        <v>1</v>
      </c>
      <c r="D229" s="99">
        <v>1440</v>
      </c>
      <c r="E229" s="100" t="s">
        <v>17</v>
      </c>
      <c r="F229" s="100" t="s">
        <v>17</v>
      </c>
      <c r="G229" s="15">
        <v>3</v>
      </c>
      <c r="H229" s="15">
        <v>6</v>
      </c>
      <c r="I229" s="94">
        <v>6</v>
      </c>
      <c r="J229" s="94">
        <v>9</v>
      </c>
      <c r="K229" s="105">
        <v>2</v>
      </c>
      <c r="L229" s="317">
        <v>42906.302083333336</v>
      </c>
      <c r="M229" s="317">
        <v>42906.625</v>
      </c>
      <c r="N229" s="182"/>
      <c r="O229" s="205">
        <v>0</v>
      </c>
      <c r="P229" s="68">
        <v>0</v>
      </c>
      <c r="Q229" s="68">
        <v>0</v>
      </c>
      <c r="R229" s="68">
        <v>0</v>
      </c>
      <c r="S229" s="68">
        <v>0</v>
      </c>
      <c r="T229" s="68">
        <v>0</v>
      </c>
      <c r="U229" s="63">
        <v>121.4</v>
      </c>
      <c r="V229" s="63">
        <v>-16.5</v>
      </c>
      <c r="W229" s="14">
        <v>4</v>
      </c>
      <c r="X229" s="52">
        <f t="shared" si="7"/>
        <v>0.04</v>
      </c>
      <c r="Y229" s="40">
        <v>43.8</v>
      </c>
      <c r="Z229" s="41">
        <v>3.48</v>
      </c>
      <c r="AA229" s="69"/>
    </row>
    <row r="230" spans="1:27" ht="15" x14ac:dyDescent="0.25">
      <c r="A230" s="96">
        <v>30</v>
      </c>
      <c r="B230" s="97" t="s">
        <v>118</v>
      </c>
      <c r="C230" s="99">
        <v>1</v>
      </c>
      <c r="D230" s="99">
        <v>1440</v>
      </c>
      <c r="E230" s="100" t="s">
        <v>17</v>
      </c>
      <c r="F230" s="100" t="s">
        <v>17</v>
      </c>
      <c r="G230" s="15">
        <v>3</v>
      </c>
      <c r="H230" s="15">
        <v>6</v>
      </c>
      <c r="I230" s="94">
        <v>6</v>
      </c>
      <c r="J230" s="94">
        <v>9</v>
      </c>
      <c r="K230" s="105">
        <v>2</v>
      </c>
      <c r="L230" s="317">
        <v>42907.302083333336</v>
      </c>
      <c r="M230" s="317">
        <v>42907.625</v>
      </c>
      <c r="N230" s="182"/>
      <c r="O230" s="205">
        <v>0</v>
      </c>
      <c r="P230" s="68">
        <v>0</v>
      </c>
      <c r="Q230" s="68">
        <v>0</v>
      </c>
      <c r="R230" s="68">
        <v>0</v>
      </c>
      <c r="S230" s="68">
        <v>0</v>
      </c>
      <c r="T230" s="68">
        <v>0</v>
      </c>
      <c r="U230" s="63">
        <v>375.6</v>
      </c>
      <c r="V230" s="63">
        <v>-137.80000000000001</v>
      </c>
      <c r="W230" s="14">
        <v>6</v>
      </c>
      <c r="X230" s="52">
        <f t="shared" si="7"/>
        <v>0.06</v>
      </c>
      <c r="Y230" s="40">
        <v>265.39999999999998</v>
      </c>
      <c r="Z230" s="41">
        <v>23.08</v>
      </c>
      <c r="AA230" s="69"/>
    </row>
    <row r="231" spans="1:27" ht="15" x14ac:dyDescent="0.25">
      <c r="A231" s="96">
        <v>30</v>
      </c>
      <c r="B231" s="97" t="s">
        <v>118</v>
      </c>
      <c r="C231" s="99">
        <v>1</v>
      </c>
      <c r="D231" s="99">
        <v>1440</v>
      </c>
      <c r="E231" s="100" t="s">
        <v>17</v>
      </c>
      <c r="F231" s="100" t="s">
        <v>17</v>
      </c>
      <c r="G231" s="15">
        <v>3</v>
      </c>
      <c r="H231" s="15">
        <v>6</v>
      </c>
      <c r="I231" s="94">
        <v>6</v>
      </c>
      <c r="J231" s="94">
        <v>9</v>
      </c>
      <c r="K231" s="105">
        <v>2</v>
      </c>
      <c r="L231" s="317">
        <v>42908.302083333336</v>
      </c>
      <c r="M231" s="317">
        <v>42908.625</v>
      </c>
      <c r="N231" s="182"/>
      <c r="O231" s="205">
        <v>0</v>
      </c>
      <c r="P231" s="68">
        <v>0</v>
      </c>
      <c r="Q231" s="68">
        <v>0</v>
      </c>
      <c r="R231" s="68">
        <v>0</v>
      </c>
      <c r="S231" s="68">
        <v>0</v>
      </c>
      <c r="T231" s="68">
        <v>0</v>
      </c>
      <c r="U231" s="63">
        <v>263.5</v>
      </c>
      <c r="V231" s="63" t="s">
        <v>70</v>
      </c>
      <c r="W231" s="14">
        <v>9</v>
      </c>
      <c r="X231" s="52">
        <f t="shared" si="7"/>
        <v>0.09</v>
      </c>
      <c r="Y231" s="40">
        <v>158.69999999999999</v>
      </c>
      <c r="Z231" s="41">
        <v>11.76</v>
      </c>
      <c r="AA231" s="69"/>
    </row>
    <row r="232" spans="1:27" ht="15.75" thickBot="1" x14ac:dyDescent="0.3">
      <c r="A232" s="164">
        <v>30</v>
      </c>
      <c r="B232" s="165" t="s">
        <v>118</v>
      </c>
      <c r="C232" s="152">
        <v>1</v>
      </c>
      <c r="D232" s="152">
        <v>1440</v>
      </c>
      <c r="E232" s="153" t="s">
        <v>17</v>
      </c>
      <c r="F232" s="153" t="s">
        <v>17</v>
      </c>
      <c r="G232" s="32">
        <v>3</v>
      </c>
      <c r="H232" s="32">
        <v>6</v>
      </c>
      <c r="I232" s="162">
        <v>6</v>
      </c>
      <c r="J232" s="162">
        <v>9</v>
      </c>
      <c r="K232" s="154">
        <v>2</v>
      </c>
      <c r="L232" s="318">
        <v>42909.302083333336</v>
      </c>
      <c r="M232" s="318">
        <v>42909.625</v>
      </c>
      <c r="N232" s="193"/>
      <c r="O232" s="211">
        <v>0</v>
      </c>
      <c r="P232" s="155">
        <v>0</v>
      </c>
      <c r="Q232" s="155">
        <v>0</v>
      </c>
      <c r="R232" s="155">
        <v>0</v>
      </c>
      <c r="S232" s="155">
        <v>0</v>
      </c>
      <c r="T232" s="155">
        <v>0</v>
      </c>
      <c r="U232" s="33">
        <v>218.2</v>
      </c>
      <c r="V232" s="33">
        <v>-103.4</v>
      </c>
      <c r="W232" s="30">
        <v>6</v>
      </c>
      <c r="X232" s="130">
        <f t="shared" si="7"/>
        <v>0.06</v>
      </c>
      <c r="Y232" s="48">
        <v>150.19999999999999</v>
      </c>
      <c r="Z232" s="131">
        <v>11.43</v>
      </c>
      <c r="AA232" s="69"/>
    </row>
    <row r="233" spans="1:27" ht="15" x14ac:dyDescent="0.25">
      <c r="A233" s="166">
        <v>30</v>
      </c>
      <c r="B233" s="167" t="s">
        <v>118</v>
      </c>
      <c r="C233" s="158">
        <v>1</v>
      </c>
      <c r="D233" s="158">
        <v>1440</v>
      </c>
      <c r="E233" s="159" t="s">
        <v>17</v>
      </c>
      <c r="F233" s="159" t="s">
        <v>17</v>
      </c>
      <c r="G233" s="62">
        <v>3</v>
      </c>
      <c r="H233" s="62">
        <v>6</v>
      </c>
      <c r="I233" s="163">
        <v>6</v>
      </c>
      <c r="J233" s="163">
        <v>9</v>
      </c>
      <c r="K233" s="160">
        <v>2</v>
      </c>
      <c r="L233" s="319">
        <v>42912.302083333336</v>
      </c>
      <c r="M233" s="319">
        <v>42912.625</v>
      </c>
      <c r="N233" s="194"/>
      <c r="O233" s="212">
        <v>0</v>
      </c>
      <c r="P233" s="161">
        <v>0</v>
      </c>
      <c r="Q233" s="161">
        <v>0</v>
      </c>
      <c r="R233" s="161">
        <v>0</v>
      </c>
      <c r="S233" s="161">
        <v>0</v>
      </c>
      <c r="T233" s="161">
        <v>0</v>
      </c>
      <c r="U233" s="138">
        <v>15.3</v>
      </c>
      <c r="V233" s="138">
        <v>-9.6</v>
      </c>
      <c r="W233" s="51">
        <v>1</v>
      </c>
      <c r="X233" s="54">
        <f t="shared" si="7"/>
        <v>0.01</v>
      </c>
      <c r="Y233" s="46">
        <v>-1.5</v>
      </c>
      <c r="Z233" s="47">
        <v>-0.13</v>
      </c>
      <c r="AA233" s="69"/>
    </row>
    <row r="234" spans="1:27" ht="15" x14ac:dyDescent="0.25">
      <c r="A234" s="96">
        <v>30</v>
      </c>
      <c r="B234" s="97" t="s">
        <v>118</v>
      </c>
      <c r="C234" s="99">
        <v>1</v>
      </c>
      <c r="D234" s="99">
        <v>1440</v>
      </c>
      <c r="E234" s="100" t="s">
        <v>17</v>
      </c>
      <c r="F234" s="100" t="s">
        <v>17</v>
      </c>
      <c r="G234" s="15">
        <v>3</v>
      </c>
      <c r="H234" s="15">
        <v>6</v>
      </c>
      <c r="I234" s="94">
        <v>6</v>
      </c>
      <c r="J234" s="94">
        <v>9</v>
      </c>
      <c r="K234" s="105">
        <v>2</v>
      </c>
      <c r="L234" s="317">
        <v>42913.302083333336</v>
      </c>
      <c r="M234" s="317">
        <v>42913.625</v>
      </c>
      <c r="N234" s="182"/>
      <c r="O234" s="205">
        <v>0</v>
      </c>
      <c r="P234" s="68">
        <v>0</v>
      </c>
      <c r="Q234" s="68">
        <v>0</v>
      </c>
      <c r="R234" s="68">
        <v>0</v>
      </c>
      <c r="S234" s="68">
        <v>0</v>
      </c>
      <c r="T234" s="68">
        <v>0</v>
      </c>
      <c r="U234" s="63">
        <v>84.3</v>
      </c>
      <c r="V234" s="63">
        <v>-268.39999999999998</v>
      </c>
      <c r="W234" s="14">
        <v>4</v>
      </c>
      <c r="X234" s="52">
        <f t="shared" si="7"/>
        <v>0.04</v>
      </c>
      <c r="Y234" s="40">
        <v>-253.2</v>
      </c>
      <c r="Z234" s="41">
        <v>-21.81</v>
      </c>
      <c r="AA234" s="69"/>
    </row>
    <row r="235" spans="1:27" ht="15" x14ac:dyDescent="0.25">
      <c r="A235" s="96">
        <v>30</v>
      </c>
      <c r="B235" s="97" t="s">
        <v>118</v>
      </c>
      <c r="C235" s="99">
        <v>1</v>
      </c>
      <c r="D235" s="99">
        <v>1440</v>
      </c>
      <c r="E235" s="100" t="s">
        <v>17</v>
      </c>
      <c r="F235" s="100" t="s">
        <v>17</v>
      </c>
      <c r="G235" s="15">
        <v>3</v>
      </c>
      <c r="H235" s="15">
        <v>6</v>
      </c>
      <c r="I235" s="94">
        <v>6</v>
      </c>
      <c r="J235" s="94">
        <v>9</v>
      </c>
      <c r="K235" s="105">
        <v>2</v>
      </c>
      <c r="L235" s="317">
        <v>42914.302083333336</v>
      </c>
      <c r="M235" s="317">
        <v>42914.625</v>
      </c>
      <c r="N235" s="182"/>
      <c r="O235" s="205">
        <v>0</v>
      </c>
      <c r="P235" s="68">
        <v>0</v>
      </c>
      <c r="Q235" s="68">
        <v>0</v>
      </c>
      <c r="R235" s="68">
        <v>0</v>
      </c>
      <c r="S235" s="68">
        <v>0</v>
      </c>
      <c r="T235" s="68">
        <v>0</v>
      </c>
      <c r="U235" s="63">
        <v>573.29999999999995</v>
      </c>
      <c r="V235" s="63">
        <v>-766.5</v>
      </c>
      <c r="W235" s="14">
        <v>12</v>
      </c>
      <c r="X235" s="52">
        <f t="shared" si="7"/>
        <v>0.12</v>
      </c>
      <c r="Y235" s="40">
        <v>-416.8</v>
      </c>
      <c r="Z235" s="41">
        <v>-35.29</v>
      </c>
      <c r="AA235" s="69"/>
    </row>
    <row r="236" spans="1:27" ht="15" x14ac:dyDescent="0.25">
      <c r="A236" s="96">
        <v>30</v>
      </c>
      <c r="B236" s="97" t="s">
        <v>118</v>
      </c>
      <c r="C236" s="99">
        <v>1</v>
      </c>
      <c r="D236" s="99">
        <v>1440</v>
      </c>
      <c r="E236" s="100" t="s">
        <v>17</v>
      </c>
      <c r="F236" s="100" t="s">
        <v>17</v>
      </c>
      <c r="G236" s="15">
        <v>3</v>
      </c>
      <c r="H236" s="15">
        <v>6</v>
      </c>
      <c r="I236" s="94">
        <v>6</v>
      </c>
      <c r="J236" s="94">
        <v>9</v>
      </c>
      <c r="K236" s="105">
        <v>2</v>
      </c>
      <c r="L236" s="317">
        <v>42915.302083333336</v>
      </c>
      <c r="M236" s="317">
        <v>42915.625</v>
      </c>
      <c r="N236" s="182"/>
      <c r="O236" s="205">
        <v>0</v>
      </c>
      <c r="P236" s="68">
        <v>0</v>
      </c>
      <c r="Q236" s="68">
        <v>0</v>
      </c>
      <c r="R236" s="68">
        <v>0</v>
      </c>
      <c r="S236" s="68">
        <v>0</v>
      </c>
      <c r="T236" s="68">
        <v>0</v>
      </c>
      <c r="U236" s="63">
        <v>104.3</v>
      </c>
      <c r="V236" s="63">
        <v>-192.3</v>
      </c>
      <c r="W236" s="14">
        <v>8</v>
      </c>
      <c r="X236" s="52">
        <f t="shared" si="7"/>
        <v>0.08</v>
      </c>
      <c r="Y236" s="40">
        <v>-172.7</v>
      </c>
      <c r="Z236" s="41">
        <v>-15.47</v>
      </c>
      <c r="AA236" s="69"/>
    </row>
    <row r="237" spans="1:27" ht="15" x14ac:dyDescent="0.25">
      <c r="A237" s="96">
        <v>30</v>
      </c>
      <c r="B237" s="97" t="s">
        <v>118</v>
      </c>
      <c r="C237" s="99">
        <v>1</v>
      </c>
      <c r="D237" s="99">
        <v>1440</v>
      </c>
      <c r="E237" s="100" t="s">
        <v>17</v>
      </c>
      <c r="F237" s="100" t="s">
        <v>17</v>
      </c>
      <c r="G237" s="15">
        <v>3</v>
      </c>
      <c r="H237" s="15">
        <v>6</v>
      </c>
      <c r="I237" s="94">
        <v>6</v>
      </c>
      <c r="J237" s="94">
        <v>9</v>
      </c>
      <c r="K237" s="105">
        <v>2</v>
      </c>
      <c r="L237" s="317">
        <v>42916.302083333336</v>
      </c>
      <c r="M237" s="317">
        <v>42916.625</v>
      </c>
      <c r="N237" s="182"/>
      <c r="O237" s="205">
        <v>0</v>
      </c>
      <c r="P237" s="68">
        <v>0</v>
      </c>
      <c r="Q237" s="68">
        <v>0</v>
      </c>
      <c r="R237" s="68">
        <v>0</v>
      </c>
      <c r="S237" s="68">
        <v>0</v>
      </c>
      <c r="T237" s="68">
        <v>0</v>
      </c>
      <c r="U237" s="63">
        <v>131.30000000000001</v>
      </c>
      <c r="V237" s="63">
        <v>-27.8</v>
      </c>
      <c r="W237" s="14">
        <v>6</v>
      </c>
      <c r="X237" s="52">
        <f t="shared" si="7"/>
        <v>0.06</v>
      </c>
      <c r="Y237" s="40">
        <v>69.3</v>
      </c>
      <c r="Z237" s="41">
        <v>5.75</v>
      </c>
      <c r="AA237" s="69"/>
    </row>
    <row r="238" spans="1:27" ht="15.75" thickBot="1" x14ac:dyDescent="0.3">
      <c r="A238" s="34"/>
      <c r="B238" s="35"/>
      <c r="C238" s="36"/>
      <c r="D238" s="36"/>
      <c r="E238" s="35"/>
      <c r="F238" s="35"/>
      <c r="G238" s="37"/>
      <c r="H238" s="37"/>
      <c r="I238" s="37"/>
      <c r="J238" s="37"/>
      <c r="K238" s="37"/>
      <c r="L238" s="38"/>
      <c r="M238" s="38"/>
      <c r="N238" s="173"/>
      <c r="O238" s="203"/>
      <c r="P238" s="39"/>
      <c r="Q238" s="39"/>
      <c r="R238" s="39"/>
      <c r="S238" s="39"/>
      <c r="T238" s="39"/>
      <c r="U238" s="42"/>
      <c r="V238" s="43"/>
      <c r="W238" s="50"/>
      <c r="X238" s="53"/>
      <c r="Y238" s="44">
        <f>SUM(Y228:Y237)</f>
        <v>-156.80000000000007</v>
      </c>
      <c r="Z238" s="45">
        <f>SUM(Z228:Z237)</f>
        <v>-17.200000000000003</v>
      </c>
      <c r="AA238" s="69"/>
    </row>
    <row r="239" spans="1:27" ht="15" x14ac:dyDescent="0.25">
      <c r="A239" s="64">
        <v>31</v>
      </c>
      <c r="B239" s="65" t="s">
        <v>119</v>
      </c>
      <c r="C239" s="99">
        <v>1</v>
      </c>
      <c r="D239" s="99">
        <v>1440</v>
      </c>
      <c r="E239" s="100" t="s">
        <v>17</v>
      </c>
      <c r="F239" s="100" t="s">
        <v>17</v>
      </c>
      <c r="G239" s="15">
        <v>3</v>
      </c>
      <c r="H239" s="15">
        <v>6</v>
      </c>
      <c r="I239" s="15">
        <v>3</v>
      </c>
      <c r="J239" s="15">
        <v>5</v>
      </c>
      <c r="K239" s="105">
        <v>2</v>
      </c>
      <c r="L239" s="299">
        <v>42905.302083333336</v>
      </c>
      <c r="M239" s="299">
        <v>42905.791666666664</v>
      </c>
      <c r="N239" s="183"/>
      <c r="O239" s="205">
        <v>0</v>
      </c>
      <c r="P239" s="68">
        <v>0</v>
      </c>
      <c r="Q239" s="68">
        <v>0</v>
      </c>
      <c r="R239" s="68">
        <v>0</v>
      </c>
      <c r="S239" s="68">
        <v>0</v>
      </c>
      <c r="T239" s="68">
        <v>0</v>
      </c>
      <c r="U239" s="63"/>
      <c r="V239" s="63"/>
      <c r="W239" s="14">
        <v>0</v>
      </c>
      <c r="X239" s="52">
        <f>W239/$X$1</f>
        <v>0</v>
      </c>
      <c r="Y239" s="40">
        <v>0</v>
      </c>
      <c r="Z239" s="41">
        <v>0</v>
      </c>
      <c r="AA239" s="69"/>
    </row>
    <row r="240" spans="1:27" ht="15" x14ac:dyDescent="0.25">
      <c r="A240" s="64">
        <v>31</v>
      </c>
      <c r="B240" s="65" t="s">
        <v>119</v>
      </c>
      <c r="C240" s="99">
        <v>1</v>
      </c>
      <c r="D240" s="99">
        <v>1440</v>
      </c>
      <c r="E240" s="100" t="s">
        <v>17</v>
      </c>
      <c r="F240" s="100" t="s">
        <v>17</v>
      </c>
      <c r="G240" s="15">
        <v>3</v>
      </c>
      <c r="H240" s="15">
        <v>6</v>
      </c>
      <c r="I240" s="15">
        <v>3</v>
      </c>
      <c r="J240" s="15">
        <v>5</v>
      </c>
      <c r="K240" s="105">
        <v>2</v>
      </c>
      <c r="L240" s="299">
        <v>42906.302083333336</v>
      </c>
      <c r="M240" s="299">
        <v>42906.791666666664</v>
      </c>
      <c r="N240" s="183"/>
      <c r="O240" s="205">
        <v>0</v>
      </c>
      <c r="P240" s="68">
        <v>0</v>
      </c>
      <c r="Q240" s="68">
        <v>0</v>
      </c>
      <c r="R240" s="68">
        <v>0</v>
      </c>
      <c r="S240" s="68">
        <v>0</v>
      </c>
      <c r="T240" s="68">
        <v>0</v>
      </c>
      <c r="U240" s="63">
        <v>121.1</v>
      </c>
      <c r="V240" s="63">
        <v>-16.8</v>
      </c>
      <c r="W240" s="14">
        <v>4</v>
      </c>
      <c r="X240" s="52">
        <f>W240/$X$1</f>
        <v>0.04</v>
      </c>
      <c r="Y240" s="40">
        <v>84.4</v>
      </c>
      <c r="Z240" s="41">
        <v>7.27</v>
      </c>
      <c r="AA240" s="69"/>
    </row>
    <row r="241" spans="1:27" ht="15" x14ac:dyDescent="0.25">
      <c r="A241" s="64">
        <v>31</v>
      </c>
      <c r="B241" s="65" t="s">
        <v>119</v>
      </c>
      <c r="C241" s="99">
        <v>1</v>
      </c>
      <c r="D241" s="99">
        <v>1440</v>
      </c>
      <c r="E241" s="100" t="s">
        <v>17</v>
      </c>
      <c r="F241" s="100" t="s">
        <v>17</v>
      </c>
      <c r="G241" s="15">
        <v>3</v>
      </c>
      <c r="H241" s="15">
        <v>6</v>
      </c>
      <c r="I241" s="15">
        <v>3</v>
      </c>
      <c r="J241" s="15">
        <v>5</v>
      </c>
      <c r="K241" s="105">
        <v>2</v>
      </c>
      <c r="L241" s="299">
        <v>42907.302083333336</v>
      </c>
      <c r="M241" s="299">
        <v>42907.791666608799</v>
      </c>
      <c r="N241" s="183"/>
      <c r="O241" s="205">
        <v>0</v>
      </c>
      <c r="P241" s="68">
        <v>0</v>
      </c>
      <c r="Q241" s="68">
        <v>0</v>
      </c>
      <c r="R241" s="68">
        <v>0</v>
      </c>
      <c r="S241" s="68">
        <v>0</v>
      </c>
      <c r="T241" s="68">
        <v>0</v>
      </c>
      <c r="U241" s="63">
        <v>373.2</v>
      </c>
      <c r="V241" s="63">
        <v>-140.6</v>
      </c>
      <c r="W241" s="14">
        <v>6</v>
      </c>
      <c r="X241" s="52">
        <f>W241/$X$1</f>
        <v>0.06</v>
      </c>
      <c r="Y241" s="40">
        <v>113.9</v>
      </c>
      <c r="Z241" s="41">
        <v>9.4499999999999993</v>
      </c>
      <c r="AA241" s="69"/>
    </row>
    <row r="242" spans="1:27" ht="15" x14ac:dyDescent="0.25">
      <c r="A242" s="64">
        <v>31</v>
      </c>
      <c r="B242" s="65" t="s">
        <v>119</v>
      </c>
      <c r="C242" s="99">
        <v>1</v>
      </c>
      <c r="D242" s="99">
        <v>1440</v>
      </c>
      <c r="E242" s="100" t="s">
        <v>17</v>
      </c>
      <c r="F242" s="100" t="s">
        <v>17</v>
      </c>
      <c r="G242" s="15">
        <v>3</v>
      </c>
      <c r="H242" s="15">
        <v>6</v>
      </c>
      <c r="I242" s="15">
        <v>3</v>
      </c>
      <c r="J242" s="15">
        <v>5</v>
      </c>
      <c r="K242" s="105">
        <v>2</v>
      </c>
      <c r="L242" s="299">
        <v>42908.302083333336</v>
      </c>
      <c r="M242" s="299">
        <v>42908.791666608799</v>
      </c>
      <c r="N242" s="183"/>
      <c r="O242" s="205">
        <v>0</v>
      </c>
      <c r="P242" s="68">
        <v>0</v>
      </c>
      <c r="Q242" s="68">
        <v>0</v>
      </c>
      <c r="R242" s="68">
        <v>0</v>
      </c>
      <c r="S242" s="68">
        <v>0</v>
      </c>
      <c r="T242" s="68">
        <v>0</v>
      </c>
      <c r="U242" s="63">
        <v>312.5</v>
      </c>
      <c r="V242" s="63">
        <v>-123.9</v>
      </c>
      <c r="W242" s="14">
        <v>9</v>
      </c>
      <c r="X242" s="52">
        <f>W242/$X$1</f>
        <v>0.09</v>
      </c>
      <c r="Y242" s="40">
        <v>163.19999999999999</v>
      </c>
      <c r="Z242" s="41">
        <v>12.2</v>
      </c>
      <c r="AA242" s="69"/>
    </row>
    <row r="243" spans="1:27" ht="15" x14ac:dyDescent="0.25">
      <c r="A243" s="64">
        <v>31</v>
      </c>
      <c r="B243" s="65" t="s">
        <v>119</v>
      </c>
      <c r="C243" s="99">
        <v>1</v>
      </c>
      <c r="D243" s="99">
        <v>1440</v>
      </c>
      <c r="E243" s="100" t="s">
        <v>17</v>
      </c>
      <c r="F243" s="100" t="s">
        <v>17</v>
      </c>
      <c r="G243" s="15">
        <v>3</v>
      </c>
      <c r="H243" s="15">
        <v>6</v>
      </c>
      <c r="I243" s="15">
        <v>3</v>
      </c>
      <c r="J243" s="15">
        <v>5</v>
      </c>
      <c r="K243" s="105">
        <v>2</v>
      </c>
      <c r="L243" s="299">
        <v>42909.302083333336</v>
      </c>
      <c r="M243" s="299">
        <v>42909.791666608799</v>
      </c>
      <c r="N243" s="183"/>
      <c r="O243" s="205">
        <v>0</v>
      </c>
      <c r="P243" s="68">
        <v>0</v>
      </c>
      <c r="Q243" s="68">
        <v>0</v>
      </c>
      <c r="R243" s="68">
        <v>0</v>
      </c>
      <c r="S243" s="68">
        <v>0</v>
      </c>
      <c r="T243" s="68">
        <v>0</v>
      </c>
      <c r="U243" s="63">
        <v>245.9</v>
      </c>
      <c r="V243" s="63">
        <v>-67.7</v>
      </c>
      <c r="W243" s="14">
        <v>5</v>
      </c>
      <c r="X243" s="52">
        <f>W243/$X$1</f>
        <v>0.05</v>
      </c>
      <c r="Y243" s="40">
        <v>160.9</v>
      </c>
      <c r="Z243" s="41">
        <v>12.37</v>
      </c>
      <c r="AA243" s="69"/>
    </row>
    <row r="244" spans="1:27" ht="15.75" thickBot="1" x14ac:dyDescent="0.3">
      <c r="A244" s="34"/>
      <c r="B244" s="35"/>
      <c r="C244" s="36"/>
      <c r="D244" s="36"/>
      <c r="E244" s="35"/>
      <c r="F244" s="35"/>
      <c r="G244" s="37"/>
      <c r="H244" s="37"/>
      <c r="I244" s="37"/>
      <c r="J244" s="37"/>
      <c r="K244" s="37"/>
      <c r="L244" s="38"/>
      <c r="M244" s="38"/>
      <c r="N244" s="173"/>
      <c r="O244" s="203"/>
      <c r="P244" s="39"/>
      <c r="Q244" s="39"/>
      <c r="R244" s="39"/>
      <c r="S244" s="39"/>
      <c r="T244" s="39"/>
      <c r="U244" s="42"/>
      <c r="V244" s="43"/>
      <c r="W244" s="50"/>
      <c r="X244" s="53"/>
      <c r="Y244" s="44">
        <f>SUM(Y239:Y243)</f>
        <v>522.4</v>
      </c>
      <c r="Z244" s="45">
        <f>SUM(Z239:Z243)</f>
        <v>41.29</v>
      </c>
      <c r="AA244" s="69"/>
    </row>
    <row r="245" spans="1:27" ht="15" x14ac:dyDescent="0.25">
      <c r="A245" s="64">
        <v>32</v>
      </c>
      <c r="B245" s="65" t="s">
        <v>120</v>
      </c>
      <c r="C245" s="99">
        <v>1</v>
      </c>
      <c r="D245" s="99">
        <v>1440</v>
      </c>
      <c r="E245" s="100" t="s">
        <v>17</v>
      </c>
      <c r="F245" s="100" t="s">
        <v>17</v>
      </c>
      <c r="G245" s="15">
        <v>3</v>
      </c>
      <c r="H245" s="15">
        <v>6</v>
      </c>
      <c r="I245" s="105">
        <v>5</v>
      </c>
      <c r="J245" s="105">
        <v>12</v>
      </c>
      <c r="K245" s="105">
        <v>2</v>
      </c>
      <c r="L245" s="299">
        <v>42905.302083333336</v>
      </c>
      <c r="M245" s="299">
        <v>42905.791666666664</v>
      </c>
      <c r="N245" s="183"/>
      <c r="O245" s="205">
        <v>0</v>
      </c>
      <c r="P245" s="68">
        <v>0</v>
      </c>
      <c r="Q245" s="68">
        <v>0</v>
      </c>
      <c r="R245" s="68">
        <v>0</v>
      </c>
      <c r="S245" s="68">
        <v>0</v>
      </c>
      <c r="T245" s="68">
        <v>0</v>
      </c>
      <c r="U245" s="63"/>
      <c r="V245" s="63"/>
      <c r="W245" s="14">
        <v>0</v>
      </c>
      <c r="X245" s="52">
        <f>W245/$X$1</f>
        <v>0</v>
      </c>
      <c r="Y245" s="40">
        <v>0</v>
      </c>
      <c r="Z245" s="41">
        <v>0</v>
      </c>
      <c r="AA245" s="69"/>
    </row>
    <row r="246" spans="1:27" ht="15" x14ac:dyDescent="0.25">
      <c r="A246" s="64">
        <v>32</v>
      </c>
      <c r="B246" s="65" t="s">
        <v>120</v>
      </c>
      <c r="C246" s="99">
        <v>1</v>
      </c>
      <c r="D246" s="99">
        <v>1440</v>
      </c>
      <c r="E246" s="100" t="s">
        <v>17</v>
      </c>
      <c r="F246" s="100" t="s">
        <v>17</v>
      </c>
      <c r="G246" s="15">
        <v>3</v>
      </c>
      <c r="H246" s="15">
        <v>6</v>
      </c>
      <c r="I246" s="105">
        <v>5</v>
      </c>
      <c r="J246" s="105">
        <v>12</v>
      </c>
      <c r="K246" s="105">
        <v>2</v>
      </c>
      <c r="L246" s="299">
        <v>42906.302083333336</v>
      </c>
      <c r="M246" s="299">
        <v>42906.791666666664</v>
      </c>
      <c r="N246" s="183"/>
      <c r="O246" s="205">
        <v>0</v>
      </c>
      <c r="P246" s="68">
        <v>0</v>
      </c>
      <c r="Q246" s="68">
        <v>0</v>
      </c>
      <c r="R246" s="68">
        <v>0</v>
      </c>
      <c r="S246" s="68">
        <v>0</v>
      </c>
      <c r="T246" s="68">
        <v>0</v>
      </c>
      <c r="U246" s="63">
        <v>86.5</v>
      </c>
      <c r="V246" s="63">
        <v>-12.7</v>
      </c>
      <c r="W246" s="14">
        <v>3</v>
      </c>
      <c r="X246" s="52">
        <f>W246/$X$1</f>
        <v>0.03</v>
      </c>
      <c r="Y246" s="40">
        <v>51.4</v>
      </c>
      <c r="Z246" s="41">
        <v>4.3099999999999996</v>
      </c>
      <c r="AA246" s="69"/>
    </row>
    <row r="247" spans="1:27" ht="15" x14ac:dyDescent="0.25">
      <c r="A247" s="64">
        <v>32</v>
      </c>
      <c r="B247" s="65" t="s">
        <v>120</v>
      </c>
      <c r="C247" s="99">
        <v>1</v>
      </c>
      <c r="D247" s="99">
        <v>1440</v>
      </c>
      <c r="E247" s="100" t="s">
        <v>17</v>
      </c>
      <c r="F247" s="100" t="s">
        <v>17</v>
      </c>
      <c r="G247" s="15">
        <v>3</v>
      </c>
      <c r="H247" s="15">
        <v>6</v>
      </c>
      <c r="I247" s="105">
        <v>5</v>
      </c>
      <c r="J247" s="105">
        <v>12</v>
      </c>
      <c r="K247" s="105">
        <v>2</v>
      </c>
      <c r="L247" s="299">
        <v>42907.302083333336</v>
      </c>
      <c r="M247" s="299">
        <v>42907.791666608799</v>
      </c>
      <c r="N247" s="183"/>
      <c r="O247" s="205">
        <v>0</v>
      </c>
      <c r="P247" s="68">
        <v>0</v>
      </c>
      <c r="Q247" s="68">
        <v>0</v>
      </c>
      <c r="R247" s="68">
        <v>0</v>
      </c>
      <c r="S247" s="68">
        <v>0</v>
      </c>
      <c r="T247" s="68">
        <v>0</v>
      </c>
      <c r="U247" s="63">
        <v>374.2</v>
      </c>
      <c r="V247" s="63">
        <v>-139.6</v>
      </c>
      <c r="W247" s="14">
        <v>6</v>
      </c>
      <c r="X247" s="52">
        <f>W247/$X$1</f>
        <v>0.06</v>
      </c>
      <c r="Y247" s="40">
        <v>117.8</v>
      </c>
      <c r="Z247" s="41">
        <v>9.7200000000000006</v>
      </c>
      <c r="AA247" s="69"/>
    </row>
    <row r="248" spans="1:27" ht="15" x14ac:dyDescent="0.25">
      <c r="A248" s="64">
        <v>32</v>
      </c>
      <c r="B248" s="65" t="s">
        <v>120</v>
      </c>
      <c r="C248" s="99">
        <v>1</v>
      </c>
      <c r="D248" s="99">
        <v>1440</v>
      </c>
      <c r="E248" s="100" t="s">
        <v>17</v>
      </c>
      <c r="F248" s="100" t="s">
        <v>17</v>
      </c>
      <c r="G248" s="15">
        <v>3</v>
      </c>
      <c r="H248" s="15">
        <v>6</v>
      </c>
      <c r="I248" s="105">
        <v>5</v>
      </c>
      <c r="J248" s="105">
        <v>12</v>
      </c>
      <c r="K248" s="105">
        <v>2</v>
      </c>
      <c r="L248" s="299">
        <v>42908.302083333336</v>
      </c>
      <c r="M248" s="299">
        <v>42908.791666608799</v>
      </c>
      <c r="N248" s="183"/>
      <c r="O248" s="205">
        <v>0</v>
      </c>
      <c r="P248" s="68">
        <v>0</v>
      </c>
      <c r="Q248" s="68">
        <v>0</v>
      </c>
      <c r="R248" s="68">
        <v>0</v>
      </c>
      <c r="S248" s="68">
        <v>0</v>
      </c>
      <c r="T248" s="68">
        <v>0</v>
      </c>
      <c r="U248" s="63">
        <v>311.39999999999998</v>
      </c>
      <c r="V248" s="63">
        <v>-125</v>
      </c>
      <c r="W248" s="14">
        <v>9</v>
      </c>
      <c r="X248" s="52">
        <f>W248/$X$1</f>
        <v>0.09</v>
      </c>
      <c r="Y248" s="40">
        <v>162.30000000000001</v>
      </c>
      <c r="Z248" s="41">
        <v>12.11</v>
      </c>
      <c r="AA248" s="69"/>
    </row>
    <row r="249" spans="1:27" ht="15" x14ac:dyDescent="0.25">
      <c r="A249" s="64">
        <v>32</v>
      </c>
      <c r="B249" s="65" t="s">
        <v>120</v>
      </c>
      <c r="C249" s="99">
        <v>1</v>
      </c>
      <c r="D249" s="99">
        <v>1440</v>
      </c>
      <c r="E249" s="100" t="s">
        <v>17</v>
      </c>
      <c r="F249" s="100" t="s">
        <v>17</v>
      </c>
      <c r="G249" s="15">
        <v>3</v>
      </c>
      <c r="H249" s="15">
        <v>6</v>
      </c>
      <c r="I249" s="105">
        <v>5</v>
      </c>
      <c r="J249" s="105">
        <v>12</v>
      </c>
      <c r="K249" s="105">
        <v>2</v>
      </c>
      <c r="L249" s="299">
        <v>42909.302083333336</v>
      </c>
      <c r="M249" s="299">
        <v>42909.791666608799</v>
      </c>
      <c r="N249" s="183"/>
      <c r="O249" s="205">
        <v>0</v>
      </c>
      <c r="P249" s="68">
        <v>0</v>
      </c>
      <c r="Q249" s="68">
        <v>0</v>
      </c>
      <c r="R249" s="68">
        <v>0</v>
      </c>
      <c r="S249" s="68">
        <v>0</v>
      </c>
      <c r="T249" s="68">
        <v>0</v>
      </c>
      <c r="U249" s="63">
        <v>167.3</v>
      </c>
      <c r="V249" s="63">
        <v>-39.200000000000003</v>
      </c>
      <c r="W249" s="14">
        <v>4</v>
      </c>
      <c r="X249" s="52">
        <f>W249/$X$1</f>
        <v>0.04</v>
      </c>
      <c r="Y249" s="40">
        <v>131.5</v>
      </c>
      <c r="Z249" s="41">
        <v>10.15</v>
      </c>
      <c r="AA249" s="69"/>
    </row>
    <row r="250" spans="1:27" ht="15.75" thickBot="1" x14ac:dyDescent="0.3">
      <c r="A250" s="34"/>
      <c r="B250" s="35"/>
      <c r="C250" s="36"/>
      <c r="D250" s="36"/>
      <c r="E250" s="35"/>
      <c r="F250" s="35"/>
      <c r="G250" s="37"/>
      <c r="H250" s="37"/>
      <c r="I250" s="37"/>
      <c r="J250" s="37"/>
      <c r="K250" s="37"/>
      <c r="L250" s="38"/>
      <c r="M250" s="38"/>
      <c r="N250" s="173"/>
      <c r="O250" s="203"/>
      <c r="P250" s="39"/>
      <c r="Q250" s="39"/>
      <c r="R250" s="39"/>
      <c r="S250" s="39"/>
      <c r="T250" s="39"/>
      <c r="U250" s="42"/>
      <c r="V250" s="43"/>
      <c r="W250" s="50"/>
      <c r="X250" s="53"/>
      <c r="Y250" s="44">
        <f>SUM(Y245:Y249)</f>
        <v>463</v>
      </c>
      <c r="Z250" s="45">
        <f>SUM(Z245:Z249)</f>
        <v>36.29</v>
      </c>
      <c r="AA250" s="69"/>
    </row>
    <row r="251" spans="1:27" ht="15" x14ac:dyDescent="0.25">
      <c r="A251" s="64">
        <v>33</v>
      </c>
      <c r="B251" s="65" t="s">
        <v>121</v>
      </c>
      <c r="C251" s="99">
        <v>1</v>
      </c>
      <c r="D251" s="99">
        <v>1440</v>
      </c>
      <c r="E251" s="100" t="s">
        <v>17</v>
      </c>
      <c r="F251" s="100" t="s">
        <v>17</v>
      </c>
      <c r="G251" s="15">
        <v>3</v>
      </c>
      <c r="H251" s="15">
        <v>6</v>
      </c>
      <c r="I251" s="94">
        <v>6</v>
      </c>
      <c r="J251" s="94">
        <v>9</v>
      </c>
      <c r="K251" s="105">
        <v>2</v>
      </c>
      <c r="L251" s="299">
        <v>42905.302083333336</v>
      </c>
      <c r="M251" s="299">
        <v>42905.791666666664</v>
      </c>
      <c r="N251" s="183"/>
      <c r="O251" s="205">
        <v>0</v>
      </c>
      <c r="P251" s="68">
        <v>0</v>
      </c>
      <c r="Q251" s="68">
        <v>0</v>
      </c>
      <c r="R251" s="68">
        <v>0</v>
      </c>
      <c r="S251" s="68">
        <v>0</v>
      </c>
      <c r="T251" s="68">
        <v>0</v>
      </c>
      <c r="U251" s="63"/>
      <c r="V251" s="63"/>
      <c r="W251" s="14">
        <v>0</v>
      </c>
      <c r="X251" s="52">
        <f>W251/$X$1</f>
        <v>0</v>
      </c>
      <c r="Y251" s="40">
        <v>0</v>
      </c>
      <c r="Z251" s="41">
        <v>0</v>
      </c>
      <c r="AA251" s="69"/>
    </row>
    <row r="252" spans="1:27" ht="15" x14ac:dyDescent="0.25">
      <c r="A252" s="64">
        <v>33</v>
      </c>
      <c r="B252" s="65" t="s">
        <v>121</v>
      </c>
      <c r="C252" s="99">
        <v>1</v>
      </c>
      <c r="D252" s="99">
        <v>1440</v>
      </c>
      <c r="E252" s="100" t="s">
        <v>17</v>
      </c>
      <c r="F252" s="100" t="s">
        <v>17</v>
      </c>
      <c r="G252" s="15">
        <v>3</v>
      </c>
      <c r="H252" s="15">
        <v>6</v>
      </c>
      <c r="I252" s="94">
        <v>6</v>
      </c>
      <c r="J252" s="94">
        <v>9</v>
      </c>
      <c r="K252" s="105">
        <v>2</v>
      </c>
      <c r="L252" s="299">
        <v>42906.302083333336</v>
      </c>
      <c r="M252" s="299">
        <v>42906.791666666664</v>
      </c>
      <c r="N252" s="183"/>
      <c r="O252" s="205">
        <v>0</v>
      </c>
      <c r="P252" s="68">
        <v>0</v>
      </c>
      <c r="Q252" s="68">
        <v>0</v>
      </c>
      <c r="R252" s="68">
        <v>0</v>
      </c>
      <c r="S252" s="68">
        <v>0</v>
      </c>
      <c r="T252" s="68">
        <v>0</v>
      </c>
      <c r="U252" s="63">
        <v>121.4</v>
      </c>
      <c r="V252" s="63">
        <v>-16.5</v>
      </c>
      <c r="W252" s="14">
        <v>4</v>
      </c>
      <c r="X252" s="52">
        <f>W252/$X$1</f>
        <v>0.04</v>
      </c>
      <c r="Y252" s="40">
        <v>84.5</v>
      </c>
      <c r="Z252" s="41">
        <v>7.28</v>
      </c>
      <c r="AA252" s="69"/>
    </row>
    <row r="253" spans="1:27" ht="15" x14ac:dyDescent="0.25">
      <c r="A253" s="64">
        <v>33</v>
      </c>
      <c r="B253" s="65" t="s">
        <v>121</v>
      </c>
      <c r="C253" s="99">
        <v>1</v>
      </c>
      <c r="D253" s="99">
        <v>1440</v>
      </c>
      <c r="E253" s="100" t="s">
        <v>17</v>
      </c>
      <c r="F253" s="100" t="s">
        <v>17</v>
      </c>
      <c r="G253" s="15">
        <v>3</v>
      </c>
      <c r="H253" s="15">
        <v>6</v>
      </c>
      <c r="I253" s="94">
        <v>6</v>
      </c>
      <c r="J253" s="94">
        <v>9</v>
      </c>
      <c r="K253" s="105">
        <v>2</v>
      </c>
      <c r="L253" s="299">
        <v>42907.302083333336</v>
      </c>
      <c r="M253" s="299">
        <v>42907.791666608799</v>
      </c>
      <c r="N253" s="183"/>
      <c r="O253" s="205">
        <v>0</v>
      </c>
      <c r="P253" s="68">
        <v>0</v>
      </c>
      <c r="Q253" s="68">
        <v>0</v>
      </c>
      <c r="R253" s="68">
        <v>0</v>
      </c>
      <c r="S253" s="68">
        <v>0</v>
      </c>
      <c r="T253" s="68">
        <v>0</v>
      </c>
      <c r="U253" s="63">
        <v>374.2</v>
      </c>
      <c r="V253" s="63">
        <v>-139.6</v>
      </c>
      <c r="W253" s="14">
        <v>6</v>
      </c>
      <c r="X253" s="52">
        <f>W253/$X$1</f>
        <v>0.06</v>
      </c>
      <c r="Y253" s="40">
        <v>117.2</v>
      </c>
      <c r="Z253" s="41">
        <v>9.6999999999999993</v>
      </c>
      <c r="AA253" s="69"/>
    </row>
    <row r="254" spans="1:27" ht="15" x14ac:dyDescent="0.25">
      <c r="A254" s="64">
        <v>33</v>
      </c>
      <c r="B254" s="65" t="s">
        <v>121</v>
      </c>
      <c r="C254" s="99">
        <v>1</v>
      </c>
      <c r="D254" s="99">
        <v>1440</v>
      </c>
      <c r="E254" s="100" t="s">
        <v>17</v>
      </c>
      <c r="F254" s="100" t="s">
        <v>17</v>
      </c>
      <c r="G254" s="15">
        <v>3</v>
      </c>
      <c r="H254" s="15">
        <v>6</v>
      </c>
      <c r="I254" s="94">
        <v>6</v>
      </c>
      <c r="J254" s="94">
        <v>9</v>
      </c>
      <c r="K254" s="105">
        <v>2</v>
      </c>
      <c r="L254" s="299">
        <v>42908.302083333336</v>
      </c>
      <c r="M254" s="299">
        <v>42908.791666608799</v>
      </c>
      <c r="N254" s="183"/>
      <c r="O254" s="205">
        <v>0</v>
      </c>
      <c r="P254" s="68">
        <v>0</v>
      </c>
      <c r="Q254" s="68">
        <v>0</v>
      </c>
      <c r="R254" s="68">
        <v>0</v>
      </c>
      <c r="S254" s="68">
        <v>0</v>
      </c>
      <c r="T254" s="68">
        <v>0</v>
      </c>
      <c r="U254" s="63">
        <v>307.5</v>
      </c>
      <c r="V254" s="63">
        <v>-128.9</v>
      </c>
      <c r="W254" s="14">
        <v>9</v>
      </c>
      <c r="X254" s="52">
        <f>W254/$X$1</f>
        <v>0.09</v>
      </c>
      <c r="Y254" s="40">
        <v>158.6</v>
      </c>
      <c r="Z254" s="41">
        <v>11.86</v>
      </c>
      <c r="AA254" s="69"/>
    </row>
    <row r="255" spans="1:27" ht="15" x14ac:dyDescent="0.25">
      <c r="A255" s="64">
        <v>33</v>
      </c>
      <c r="B255" s="65" t="s">
        <v>121</v>
      </c>
      <c r="C255" s="99">
        <v>1</v>
      </c>
      <c r="D255" s="99">
        <v>1440</v>
      </c>
      <c r="E255" s="100" t="s">
        <v>17</v>
      </c>
      <c r="F255" s="100" t="s">
        <v>17</v>
      </c>
      <c r="G255" s="15">
        <v>3</v>
      </c>
      <c r="H255" s="15">
        <v>6</v>
      </c>
      <c r="I255" s="94">
        <v>6</v>
      </c>
      <c r="J255" s="94">
        <v>9</v>
      </c>
      <c r="K255" s="105">
        <v>2</v>
      </c>
      <c r="L255" s="299">
        <v>42909.302083333336</v>
      </c>
      <c r="M255" s="299">
        <v>42909.791666608799</v>
      </c>
      <c r="N255" s="183"/>
      <c r="O255" s="205">
        <v>0</v>
      </c>
      <c r="P255" s="68">
        <v>0</v>
      </c>
      <c r="Q255" s="68">
        <v>0</v>
      </c>
      <c r="R255" s="68">
        <v>0</v>
      </c>
      <c r="S255" s="68">
        <v>0</v>
      </c>
      <c r="T255" s="68">
        <v>0</v>
      </c>
      <c r="U255" s="63">
        <v>246</v>
      </c>
      <c r="V255" s="63">
        <v>-65.8</v>
      </c>
      <c r="W255" s="14">
        <v>5</v>
      </c>
      <c r="X255" s="52">
        <f>W255/$X$1</f>
        <v>0.05</v>
      </c>
      <c r="Y255" s="40">
        <v>161</v>
      </c>
      <c r="Z255" s="41">
        <v>12.38</v>
      </c>
      <c r="AA255" s="69"/>
    </row>
    <row r="256" spans="1:27" ht="15.75" thickBot="1" x14ac:dyDescent="0.3">
      <c r="A256" s="34"/>
      <c r="B256" s="35"/>
      <c r="C256" s="36"/>
      <c r="D256" s="36"/>
      <c r="E256" s="35"/>
      <c r="F256" s="35"/>
      <c r="G256" s="37"/>
      <c r="H256" s="37"/>
      <c r="I256" s="37"/>
      <c r="J256" s="37"/>
      <c r="K256" s="37"/>
      <c r="L256" s="38"/>
      <c r="M256" s="38"/>
      <c r="N256" s="173"/>
      <c r="O256" s="203"/>
      <c r="P256" s="39"/>
      <c r="Q256" s="39"/>
      <c r="R256" s="39"/>
      <c r="S256" s="39"/>
      <c r="T256" s="39"/>
      <c r="U256" s="42"/>
      <c r="V256" s="43"/>
      <c r="W256" s="50"/>
      <c r="X256" s="53"/>
      <c r="Y256" s="44">
        <f>SUM(Y251:Y255)</f>
        <v>521.29999999999995</v>
      </c>
      <c r="Z256" s="45">
        <f>SUM(Z251:Z255)</f>
        <v>41.22</v>
      </c>
      <c r="AA256" s="69"/>
    </row>
    <row r="257" spans="1:27" ht="15" x14ac:dyDescent="0.25">
      <c r="A257" s="113">
        <v>34</v>
      </c>
      <c r="B257" s="114" t="s">
        <v>122</v>
      </c>
      <c r="C257" s="99">
        <v>1</v>
      </c>
      <c r="D257" s="99">
        <v>1440</v>
      </c>
      <c r="E257" s="100" t="s">
        <v>17</v>
      </c>
      <c r="F257" s="100" t="s">
        <v>17</v>
      </c>
      <c r="G257" s="15">
        <v>3</v>
      </c>
      <c r="H257" s="15">
        <v>6</v>
      </c>
      <c r="I257" s="15">
        <v>3</v>
      </c>
      <c r="J257" s="15">
        <v>5</v>
      </c>
      <c r="K257" s="105">
        <v>2</v>
      </c>
      <c r="L257" s="320">
        <v>42905.572916666664</v>
      </c>
      <c r="M257" s="320">
        <v>42905.791666666664</v>
      </c>
      <c r="N257" s="184"/>
      <c r="O257" s="205">
        <v>0</v>
      </c>
      <c r="P257" s="68">
        <v>0</v>
      </c>
      <c r="Q257" s="68">
        <v>0</v>
      </c>
      <c r="R257" s="68">
        <v>0</v>
      </c>
      <c r="S257" s="68">
        <v>0</v>
      </c>
      <c r="T257" s="68">
        <v>0</v>
      </c>
      <c r="U257" s="63">
        <v>7</v>
      </c>
      <c r="V257" s="63">
        <v>-7.9</v>
      </c>
      <c r="W257" s="14">
        <v>1</v>
      </c>
      <c r="X257" s="52">
        <f t="shared" ref="X257:X266" si="8">W257/$X$1</f>
        <v>0.01</v>
      </c>
      <c r="Y257" s="40">
        <v>0.3</v>
      </c>
      <c r="Z257" s="41">
        <v>0.03</v>
      </c>
      <c r="AA257" s="69"/>
    </row>
    <row r="258" spans="1:27" ht="15" x14ac:dyDescent="0.25">
      <c r="A258" s="113">
        <v>34</v>
      </c>
      <c r="B258" s="114" t="s">
        <v>122</v>
      </c>
      <c r="C258" s="99">
        <v>1</v>
      </c>
      <c r="D258" s="99">
        <v>1440</v>
      </c>
      <c r="E258" s="100" t="s">
        <v>17</v>
      </c>
      <c r="F258" s="100" t="s">
        <v>17</v>
      </c>
      <c r="G258" s="15">
        <v>3</v>
      </c>
      <c r="H258" s="15">
        <v>6</v>
      </c>
      <c r="I258" s="15">
        <v>3</v>
      </c>
      <c r="J258" s="15">
        <v>5</v>
      </c>
      <c r="K258" s="105">
        <v>2</v>
      </c>
      <c r="L258" s="320">
        <v>42906.572916666664</v>
      </c>
      <c r="M258" s="320">
        <v>42906.791666666664</v>
      </c>
      <c r="N258" s="184"/>
      <c r="O258" s="205">
        <v>0</v>
      </c>
      <c r="P258" s="68">
        <v>0</v>
      </c>
      <c r="Q258" s="68">
        <v>0</v>
      </c>
      <c r="R258" s="68">
        <v>0</v>
      </c>
      <c r="S258" s="68">
        <v>0</v>
      </c>
      <c r="T258" s="68">
        <v>0</v>
      </c>
      <c r="U258" s="63">
        <v>0</v>
      </c>
      <c r="V258" s="63">
        <v>-265</v>
      </c>
      <c r="W258" s="14">
        <v>15</v>
      </c>
      <c r="X258" s="52">
        <f t="shared" si="8"/>
        <v>0.15</v>
      </c>
      <c r="Y258" s="40">
        <v>-177.5</v>
      </c>
      <c r="Z258" s="41">
        <v>-16.07</v>
      </c>
      <c r="AA258" s="69"/>
    </row>
    <row r="259" spans="1:27" ht="15" x14ac:dyDescent="0.25">
      <c r="A259" s="113">
        <v>34</v>
      </c>
      <c r="B259" s="114" t="s">
        <v>122</v>
      </c>
      <c r="C259" s="99">
        <v>1</v>
      </c>
      <c r="D259" s="99">
        <v>1440</v>
      </c>
      <c r="E259" s="100" t="s">
        <v>17</v>
      </c>
      <c r="F259" s="100" t="s">
        <v>17</v>
      </c>
      <c r="G259" s="15">
        <v>3</v>
      </c>
      <c r="H259" s="15">
        <v>6</v>
      </c>
      <c r="I259" s="15">
        <v>3</v>
      </c>
      <c r="J259" s="15">
        <v>5</v>
      </c>
      <c r="K259" s="105">
        <v>2</v>
      </c>
      <c r="L259" s="320">
        <v>42907.572916608799</v>
      </c>
      <c r="M259" s="320">
        <v>42907.791666608799</v>
      </c>
      <c r="N259" s="184"/>
      <c r="O259" s="205">
        <v>0</v>
      </c>
      <c r="P259" s="68">
        <v>0</v>
      </c>
      <c r="Q259" s="68">
        <v>0</v>
      </c>
      <c r="R259" s="68">
        <v>0</v>
      </c>
      <c r="S259" s="68">
        <v>0</v>
      </c>
      <c r="T259" s="68">
        <v>0</v>
      </c>
      <c r="U259" s="63">
        <v>36.6</v>
      </c>
      <c r="V259" s="63">
        <v>-139.4</v>
      </c>
      <c r="W259" s="14">
        <v>3</v>
      </c>
      <c r="X259" s="52">
        <f t="shared" si="8"/>
        <v>0.03</v>
      </c>
      <c r="Y259" s="40">
        <v>-95.1</v>
      </c>
      <c r="Z259" s="41">
        <v>-8.64</v>
      </c>
      <c r="AA259" s="69"/>
    </row>
    <row r="260" spans="1:27" ht="15" x14ac:dyDescent="0.25">
      <c r="A260" s="113">
        <v>34</v>
      </c>
      <c r="B260" s="114" t="s">
        <v>122</v>
      </c>
      <c r="C260" s="99">
        <v>1</v>
      </c>
      <c r="D260" s="99">
        <v>1440</v>
      </c>
      <c r="E260" s="100" t="s">
        <v>17</v>
      </c>
      <c r="F260" s="100" t="s">
        <v>17</v>
      </c>
      <c r="G260" s="15">
        <v>3</v>
      </c>
      <c r="H260" s="15">
        <v>6</v>
      </c>
      <c r="I260" s="15">
        <v>3</v>
      </c>
      <c r="J260" s="15">
        <v>5</v>
      </c>
      <c r="K260" s="105">
        <v>2</v>
      </c>
      <c r="L260" s="320">
        <v>42908.572916608799</v>
      </c>
      <c r="M260" s="320">
        <v>42908.791666608799</v>
      </c>
      <c r="N260" s="184"/>
      <c r="O260" s="205">
        <v>0</v>
      </c>
      <c r="P260" s="68">
        <v>0</v>
      </c>
      <c r="Q260" s="68">
        <v>0</v>
      </c>
      <c r="R260" s="68">
        <v>0</v>
      </c>
      <c r="S260" s="68">
        <v>0</v>
      </c>
      <c r="T260" s="68">
        <v>0</v>
      </c>
      <c r="U260" s="63">
        <v>2.7</v>
      </c>
      <c r="V260" s="63">
        <v>-207.9</v>
      </c>
      <c r="W260" s="14">
        <v>9</v>
      </c>
      <c r="X260" s="52">
        <f t="shared" si="8"/>
        <v>0.09</v>
      </c>
      <c r="Y260" s="40">
        <v>-146.4</v>
      </c>
      <c r="Z260" s="41">
        <v>-12.88</v>
      </c>
      <c r="AA260" s="69"/>
    </row>
    <row r="261" spans="1:27" ht="15.75" thickBot="1" x14ac:dyDescent="0.3">
      <c r="A261" s="168">
        <v>34</v>
      </c>
      <c r="B261" s="169" t="s">
        <v>122</v>
      </c>
      <c r="C261" s="152">
        <v>1</v>
      </c>
      <c r="D261" s="152">
        <v>1440</v>
      </c>
      <c r="E261" s="153" t="s">
        <v>17</v>
      </c>
      <c r="F261" s="153" t="s">
        <v>17</v>
      </c>
      <c r="G261" s="32">
        <v>3</v>
      </c>
      <c r="H261" s="32">
        <v>6</v>
      </c>
      <c r="I261" s="32">
        <v>3</v>
      </c>
      <c r="J261" s="32">
        <v>5</v>
      </c>
      <c r="K261" s="154">
        <v>2</v>
      </c>
      <c r="L261" s="321">
        <v>42909.572916608799</v>
      </c>
      <c r="M261" s="321">
        <v>42909.791666608799</v>
      </c>
      <c r="N261" s="195"/>
      <c r="O261" s="211">
        <v>0</v>
      </c>
      <c r="P261" s="155">
        <v>0</v>
      </c>
      <c r="Q261" s="155">
        <v>0</v>
      </c>
      <c r="R261" s="155">
        <v>0</v>
      </c>
      <c r="S261" s="155">
        <v>0</v>
      </c>
      <c r="T261" s="155">
        <v>0</v>
      </c>
      <c r="U261" s="33">
        <v>0</v>
      </c>
      <c r="V261" s="33">
        <v>-93</v>
      </c>
      <c r="W261" s="30">
        <v>3</v>
      </c>
      <c r="X261" s="130">
        <f t="shared" si="8"/>
        <v>0.03</v>
      </c>
      <c r="Y261" s="48">
        <v>-70.7</v>
      </c>
      <c r="Z261" s="131">
        <v>-5.34</v>
      </c>
      <c r="AA261" s="69"/>
    </row>
    <row r="262" spans="1:27" ht="15" x14ac:dyDescent="0.25">
      <c r="A262" s="170">
        <v>34</v>
      </c>
      <c r="B262" s="171" t="s">
        <v>122</v>
      </c>
      <c r="C262" s="158">
        <v>1</v>
      </c>
      <c r="D262" s="158">
        <v>1440</v>
      </c>
      <c r="E262" s="159" t="s">
        <v>17</v>
      </c>
      <c r="F262" s="159" t="s">
        <v>17</v>
      </c>
      <c r="G262" s="62">
        <v>3</v>
      </c>
      <c r="H262" s="62">
        <v>6</v>
      </c>
      <c r="I262" s="62">
        <v>3</v>
      </c>
      <c r="J262" s="62">
        <v>5</v>
      </c>
      <c r="K262" s="160">
        <v>2</v>
      </c>
      <c r="L262" s="322">
        <v>42912.572916608799</v>
      </c>
      <c r="M262" s="322">
        <v>42912.791666608799</v>
      </c>
      <c r="N262" s="218" t="s">
        <v>134</v>
      </c>
      <c r="O262" s="212">
        <v>0</v>
      </c>
      <c r="P262" s="161">
        <v>0</v>
      </c>
      <c r="Q262" s="161">
        <v>0</v>
      </c>
      <c r="R262" s="161">
        <v>0</v>
      </c>
      <c r="S262" s="161">
        <v>0</v>
      </c>
      <c r="T262" s="161">
        <v>0</v>
      </c>
      <c r="U262" s="138">
        <v>79.599999999999994</v>
      </c>
      <c r="V262" s="138">
        <v>-71.2</v>
      </c>
      <c r="W262" s="51">
        <v>6</v>
      </c>
      <c r="X262" s="54">
        <f t="shared" si="8"/>
        <v>0.06</v>
      </c>
      <c r="Y262" s="46">
        <v>-62</v>
      </c>
      <c r="Z262" s="47">
        <v>-5.73</v>
      </c>
      <c r="AA262" s="69"/>
    </row>
    <row r="263" spans="1:27" ht="15" x14ac:dyDescent="0.25">
      <c r="A263" s="113">
        <v>34</v>
      </c>
      <c r="B263" s="114" t="s">
        <v>122</v>
      </c>
      <c r="C263" s="99">
        <v>1</v>
      </c>
      <c r="D263" s="99">
        <v>1440</v>
      </c>
      <c r="E263" s="100" t="s">
        <v>17</v>
      </c>
      <c r="F263" s="100" t="s">
        <v>17</v>
      </c>
      <c r="G263" s="15">
        <v>3</v>
      </c>
      <c r="H263" s="15">
        <v>6</v>
      </c>
      <c r="I263" s="15">
        <v>3</v>
      </c>
      <c r="J263" s="15">
        <v>5</v>
      </c>
      <c r="K263" s="105">
        <v>2</v>
      </c>
      <c r="L263" s="320">
        <v>42913.572916608799</v>
      </c>
      <c r="M263" s="320">
        <v>42913.791666608799</v>
      </c>
      <c r="N263" s="219" t="s">
        <v>134</v>
      </c>
      <c r="O263" s="205">
        <v>0</v>
      </c>
      <c r="P263" s="68">
        <v>0</v>
      </c>
      <c r="Q263" s="68">
        <v>0</v>
      </c>
      <c r="R263" s="68">
        <v>0</v>
      </c>
      <c r="S263" s="68">
        <v>0</v>
      </c>
      <c r="T263" s="68">
        <v>0</v>
      </c>
      <c r="U263" s="63">
        <v>33.700000000000003</v>
      </c>
      <c r="V263" s="63">
        <v>-377.1</v>
      </c>
      <c r="W263" s="14">
        <v>6</v>
      </c>
      <c r="X263" s="52">
        <f t="shared" si="8"/>
        <v>0.06</v>
      </c>
      <c r="Y263" s="40">
        <v>-347.8</v>
      </c>
      <c r="Z263" s="41">
        <v>-31.06</v>
      </c>
      <c r="AA263" s="69"/>
    </row>
    <row r="264" spans="1:27" ht="15" x14ac:dyDescent="0.25">
      <c r="A264" s="113">
        <v>34</v>
      </c>
      <c r="B264" s="114" t="s">
        <v>122</v>
      </c>
      <c r="C264" s="99">
        <v>1</v>
      </c>
      <c r="D264" s="99">
        <v>1440</v>
      </c>
      <c r="E264" s="100" t="s">
        <v>17</v>
      </c>
      <c r="F264" s="100" t="s">
        <v>17</v>
      </c>
      <c r="G264" s="15">
        <v>3</v>
      </c>
      <c r="H264" s="15">
        <v>6</v>
      </c>
      <c r="I264" s="15">
        <v>3</v>
      </c>
      <c r="J264" s="15">
        <v>5</v>
      </c>
      <c r="K264" s="105">
        <v>2</v>
      </c>
      <c r="L264" s="320">
        <v>42914.572916608799</v>
      </c>
      <c r="M264" s="320">
        <v>42914.791666608799</v>
      </c>
      <c r="N264" s="219" t="s">
        <v>134</v>
      </c>
      <c r="O264" s="205">
        <v>0</v>
      </c>
      <c r="P264" s="68">
        <v>0</v>
      </c>
      <c r="Q264" s="68">
        <v>0</v>
      </c>
      <c r="R264" s="68">
        <v>0</v>
      </c>
      <c r="S264" s="68">
        <v>0</v>
      </c>
      <c r="T264" s="68">
        <v>0</v>
      </c>
      <c r="U264" s="63">
        <v>272.60000000000002</v>
      </c>
      <c r="V264" s="63">
        <v>-276.8</v>
      </c>
      <c r="W264" s="14">
        <v>12</v>
      </c>
      <c r="X264" s="52">
        <f t="shared" si="8"/>
        <v>0.12</v>
      </c>
      <c r="Y264" s="40">
        <v>-16.8</v>
      </c>
      <c r="Z264" s="41">
        <v>-0.97</v>
      </c>
      <c r="AA264" s="69"/>
    </row>
    <row r="265" spans="1:27" ht="15" x14ac:dyDescent="0.25">
      <c r="A265" s="113">
        <v>34</v>
      </c>
      <c r="B265" s="114" t="s">
        <v>122</v>
      </c>
      <c r="C265" s="99">
        <v>1</v>
      </c>
      <c r="D265" s="99">
        <v>1440</v>
      </c>
      <c r="E265" s="100" t="s">
        <v>17</v>
      </c>
      <c r="F265" s="100" t="s">
        <v>17</v>
      </c>
      <c r="G265" s="15">
        <v>3</v>
      </c>
      <c r="H265" s="15">
        <v>6</v>
      </c>
      <c r="I265" s="15">
        <v>3</v>
      </c>
      <c r="J265" s="15">
        <v>5</v>
      </c>
      <c r="K265" s="105">
        <v>2</v>
      </c>
      <c r="L265" s="320">
        <v>42915.572916608799</v>
      </c>
      <c r="M265" s="320">
        <v>42915.791666608799</v>
      </c>
      <c r="N265" s="219" t="s">
        <v>134</v>
      </c>
      <c r="O265" s="205">
        <v>0</v>
      </c>
      <c r="P265" s="68">
        <v>0</v>
      </c>
      <c r="Q265" s="68">
        <v>0</v>
      </c>
      <c r="R265" s="68">
        <v>0</v>
      </c>
      <c r="S265" s="68">
        <v>0</v>
      </c>
      <c r="T265" s="68">
        <v>0</v>
      </c>
      <c r="U265" s="63">
        <v>77.900000000000006</v>
      </c>
      <c r="V265" s="63">
        <v>-458.6</v>
      </c>
      <c r="W265" s="14">
        <v>12</v>
      </c>
      <c r="X265" s="52">
        <f t="shared" si="8"/>
        <v>0.12</v>
      </c>
      <c r="Y265" s="40">
        <v>-263.7</v>
      </c>
      <c r="Z265" s="41">
        <v>-24.23</v>
      </c>
      <c r="AA265" s="69"/>
    </row>
    <row r="266" spans="1:27" ht="15" x14ac:dyDescent="0.25">
      <c r="A266" s="113">
        <v>34</v>
      </c>
      <c r="B266" s="114" t="s">
        <v>122</v>
      </c>
      <c r="C266" s="99">
        <v>1</v>
      </c>
      <c r="D266" s="99">
        <v>1440</v>
      </c>
      <c r="E266" s="100" t="s">
        <v>17</v>
      </c>
      <c r="F266" s="100" t="s">
        <v>17</v>
      </c>
      <c r="G266" s="15">
        <v>3</v>
      </c>
      <c r="H266" s="15">
        <v>6</v>
      </c>
      <c r="I266" s="15">
        <v>3</v>
      </c>
      <c r="J266" s="15">
        <v>5</v>
      </c>
      <c r="K266" s="105">
        <v>2</v>
      </c>
      <c r="L266" s="320">
        <v>42916.572916608799</v>
      </c>
      <c r="M266" s="320">
        <v>42916.791666608799</v>
      </c>
      <c r="N266" s="219" t="s">
        <v>134</v>
      </c>
      <c r="O266" s="205">
        <v>0</v>
      </c>
      <c r="P266" s="68">
        <v>0</v>
      </c>
      <c r="Q266" s="68">
        <v>0</v>
      </c>
      <c r="R266" s="68">
        <v>0</v>
      </c>
      <c r="S266" s="68">
        <v>0</v>
      </c>
      <c r="T266" s="68">
        <v>0</v>
      </c>
      <c r="U266" s="63">
        <v>127.5</v>
      </c>
      <c r="V266" s="63">
        <v>-154.80000000000001</v>
      </c>
      <c r="W266" s="14">
        <v>12</v>
      </c>
      <c r="X266" s="52">
        <f t="shared" si="8"/>
        <v>0.12</v>
      </c>
      <c r="Y266" s="40">
        <v>37.799999999999997</v>
      </c>
      <c r="Z266" s="41">
        <v>2.06</v>
      </c>
      <c r="AA266" s="69"/>
    </row>
    <row r="267" spans="1:27" ht="15.75" thickBot="1" x14ac:dyDescent="0.3">
      <c r="A267" s="34"/>
      <c r="B267" s="35"/>
      <c r="C267" s="36"/>
      <c r="D267" s="36"/>
      <c r="E267" s="35"/>
      <c r="F267" s="35"/>
      <c r="G267" s="37"/>
      <c r="H267" s="37"/>
      <c r="I267" s="37"/>
      <c r="J267" s="37"/>
      <c r="K267" s="37"/>
      <c r="L267" s="38"/>
      <c r="M267" s="38"/>
      <c r="N267" s="173"/>
      <c r="O267" s="203"/>
      <c r="P267" s="39"/>
      <c r="Q267" s="39"/>
      <c r="R267" s="39"/>
      <c r="S267" s="39"/>
      <c r="T267" s="39"/>
      <c r="U267" s="42"/>
      <c r="V267" s="43"/>
      <c r="W267" s="50"/>
      <c r="X267" s="53"/>
      <c r="Y267" s="44">
        <f>SUM(Y257:Y266)</f>
        <v>-1141.8999999999999</v>
      </c>
      <c r="Z267" s="45">
        <f>SUM(Z257:Z266)</f>
        <v>-102.83000000000001</v>
      </c>
      <c r="AA267" s="69"/>
    </row>
    <row r="268" spans="1:27" ht="15" x14ac:dyDescent="0.25">
      <c r="A268" s="113">
        <v>35</v>
      </c>
      <c r="B268" s="114" t="s">
        <v>132</v>
      </c>
      <c r="C268" s="99">
        <v>1</v>
      </c>
      <c r="D268" s="99">
        <v>1440</v>
      </c>
      <c r="E268" s="100" t="s">
        <v>17</v>
      </c>
      <c r="F268" s="100" t="s">
        <v>17</v>
      </c>
      <c r="G268" s="15">
        <v>3</v>
      </c>
      <c r="H268" s="15">
        <v>6</v>
      </c>
      <c r="I268" s="105">
        <v>5</v>
      </c>
      <c r="J268" s="105">
        <v>12</v>
      </c>
      <c r="K268" s="105">
        <v>2</v>
      </c>
      <c r="L268" s="320">
        <v>42905.572916666664</v>
      </c>
      <c r="M268" s="320">
        <v>42905.791666666664</v>
      </c>
      <c r="N268" s="184"/>
      <c r="O268" s="205">
        <v>0</v>
      </c>
      <c r="P268" s="68">
        <v>0</v>
      </c>
      <c r="Q268" s="68">
        <v>0</v>
      </c>
      <c r="R268" s="68">
        <v>0</v>
      </c>
      <c r="S268" s="68">
        <v>0</v>
      </c>
      <c r="T268" s="68">
        <v>0</v>
      </c>
      <c r="U268" s="63">
        <v>7</v>
      </c>
      <c r="V268" s="63">
        <v>-7.9</v>
      </c>
      <c r="W268" s="14">
        <v>1</v>
      </c>
      <c r="X268" s="52">
        <f t="shared" ref="X268:X277" si="9">W268/$X$1</f>
        <v>0.01</v>
      </c>
      <c r="Y268" s="40">
        <v>0.3</v>
      </c>
      <c r="Z268" s="41">
        <v>0.03</v>
      </c>
      <c r="AA268" s="69"/>
    </row>
    <row r="269" spans="1:27" ht="15" x14ac:dyDescent="0.25">
      <c r="A269" s="113">
        <v>35</v>
      </c>
      <c r="B269" s="114" t="s">
        <v>132</v>
      </c>
      <c r="C269" s="99">
        <v>1</v>
      </c>
      <c r="D269" s="99">
        <v>1440</v>
      </c>
      <c r="E269" s="100" t="s">
        <v>17</v>
      </c>
      <c r="F269" s="100" t="s">
        <v>17</v>
      </c>
      <c r="G269" s="15">
        <v>3</v>
      </c>
      <c r="H269" s="15">
        <v>6</v>
      </c>
      <c r="I269" s="105">
        <v>5</v>
      </c>
      <c r="J269" s="105">
        <v>12</v>
      </c>
      <c r="K269" s="105">
        <v>2</v>
      </c>
      <c r="L269" s="320">
        <v>42906.572916666664</v>
      </c>
      <c r="M269" s="320">
        <v>42906.791666666664</v>
      </c>
      <c r="N269" s="184"/>
      <c r="O269" s="205">
        <v>0</v>
      </c>
      <c r="P269" s="68">
        <v>0</v>
      </c>
      <c r="Q269" s="68">
        <v>0</v>
      </c>
      <c r="R269" s="68">
        <v>0</v>
      </c>
      <c r="S269" s="68">
        <v>0</v>
      </c>
      <c r="T269" s="68">
        <v>0</v>
      </c>
      <c r="U269" s="63">
        <v>0</v>
      </c>
      <c r="V269" s="63">
        <v>-265</v>
      </c>
      <c r="W269" s="14">
        <v>9</v>
      </c>
      <c r="X269" s="52">
        <f t="shared" si="9"/>
        <v>0.09</v>
      </c>
      <c r="Y269" s="40">
        <v>-41.1</v>
      </c>
      <c r="Z269" s="41">
        <v>-4.01</v>
      </c>
      <c r="AA269" s="69"/>
    </row>
    <row r="270" spans="1:27" ht="15" x14ac:dyDescent="0.25">
      <c r="A270" s="113">
        <v>35</v>
      </c>
      <c r="B270" s="114" t="s">
        <v>132</v>
      </c>
      <c r="C270" s="99">
        <v>1</v>
      </c>
      <c r="D270" s="99">
        <v>1440</v>
      </c>
      <c r="E270" s="100" t="s">
        <v>17</v>
      </c>
      <c r="F270" s="100" t="s">
        <v>17</v>
      </c>
      <c r="G270" s="15">
        <v>3</v>
      </c>
      <c r="H270" s="15">
        <v>6</v>
      </c>
      <c r="I270" s="105">
        <v>5</v>
      </c>
      <c r="J270" s="105">
        <v>12</v>
      </c>
      <c r="K270" s="105">
        <v>2</v>
      </c>
      <c r="L270" s="320">
        <v>42907.572916608799</v>
      </c>
      <c r="M270" s="320">
        <v>42907.791666608799</v>
      </c>
      <c r="N270" s="184"/>
      <c r="O270" s="205">
        <v>0</v>
      </c>
      <c r="P270" s="68">
        <v>0</v>
      </c>
      <c r="Q270" s="68">
        <v>0</v>
      </c>
      <c r="R270" s="68">
        <v>0</v>
      </c>
      <c r="S270" s="68">
        <v>0</v>
      </c>
      <c r="T270" s="68">
        <v>0</v>
      </c>
      <c r="U270" s="63">
        <v>36.200000000000003</v>
      </c>
      <c r="V270" s="63">
        <v>-139.5</v>
      </c>
      <c r="W270" s="14">
        <v>3</v>
      </c>
      <c r="X270" s="52">
        <f t="shared" si="9"/>
        <v>0.03</v>
      </c>
      <c r="Y270" s="40">
        <v>-95.1</v>
      </c>
      <c r="Z270" s="41">
        <v>-8.6300000000000008</v>
      </c>
      <c r="AA270" s="69"/>
    </row>
    <row r="271" spans="1:27" ht="15" x14ac:dyDescent="0.25">
      <c r="A271" s="113">
        <v>35</v>
      </c>
      <c r="B271" s="114" t="s">
        <v>132</v>
      </c>
      <c r="C271" s="99">
        <v>1</v>
      </c>
      <c r="D271" s="99">
        <v>1440</v>
      </c>
      <c r="E271" s="100" t="s">
        <v>17</v>
      </c>
      <c r="F271" s="100" t="s">
        <v>17</v>
      </c>
      <c r="G271" s="15">
        <v>3</v>
      </c>
      <c r="H271" s="15">
        <v>6</v>
      </c>
      <c r="I271" s="105">
        <v>5</v>
      </c>
      <c r="J271" s="105">
        <v>12</v>
      </c>
      <c r="K271" s="105">
        <v>2</v>
      </c>
      <c r="L271" s="320">
        <v>42908.572916608799</v>
      </c>
      <c r="M271" s="320">
        <v>42908.791666608799</v>
      </c>
      <c r="N271" s="184"/>
      <c r="O271" s="205">
        <v>0</v>
      </c>
      <c r="P271" s="68">
        <v>0</v>
      </c>
      <c r="Q271" s="68">
        <v>0</v>
      </c>
      <c r="R271" s="68">
        <v>0</v>
      </c>
      <c r="S271" s="68">
        <v>0</v>
      </c>
      <c r="T271" s="68">
        <v>0</v>
      </c>
      <c r="U271" s="63">
        <v>2.9</v>
      </c>
      <c r="V271" s="63">
        <v>-207.8</v>
      </c>
      <c r="W271" s="14">
        <v>9</v>
      </c>
      <c r="X271" s="52">
        <f t="shared" si="9"/>
        <v>0.09</v>
      </c>
      <c r="Y271" s="40">
        <v>-146.5</v>
      </c>
      <c r="Z271" s="41">
        <v>-12.89</v>
      </c>
      <c r="AA271" s="69"/>
    </row>
    <row r="272" spans="1:27" ht="15.75" thickBot="1" x14ac:dyDescent="0.3">
      <c r="A272" s="168">
        <v>35</v>
      </c>
      <c r="B272" s="169" t="s">
        <v>132</v>
      </c>
      <c r="C272" s="152">
        <v>1</v>
      </c>
      <c r="D272" s="152">
        <v>1440</v>
      </c>
      <c r="E272" s="153" t="s">
        <v>17</v>
      </c>
      <c r="F272" s="153" t="s">
        <v>17</v>
      </c>
      <c r="G272" s="32">
        <v>3</v>
      </c>
      <c r="H272" s="32">
        <v>6</v>
      </c>
      <c r="I272" s="154">
        <v>5</v>
      </c>
      <c r="J272" s="154">
        <v>12</v>
      </c>
      <c r="K272" s="154">
        <v>2</v>
      </c>
      <c r="L272" s="321">
        <v>42909.572916608799</v>
      </c>
      <c r="M272" s="321">
        <v>42909.791666608799</v>
      </c>
      <c r="N272" s="195"/>
      <c r="O272" s="211">
        <v>0</v>
      </c>
      <c r="P272" s="155">
        <v>0</v>
      </c>
      <c r="Q272" s="155">
        <v>0</v>
      </c>
      <c r="R272" s="155">
        <v>0</v>
      </c>
      <c r="S272" s="155">
        <v>0</v>
      </c>
      <c r="T272" s="155">
        <v>0</v>
      </c>
      <c r="U272" s="33">
        <v>1.5</v>
      </c>
      <c r="V272" s="33">
        <v>-91.9</v>
      </c>
      <c r="W272" s="30">
        <v>3</v>
      </c>
      <c r="X272" s="130">
        <f t="shared" si="9"/>
        <v>0.03</v>
      </c>
      <c r="Y272" s="48">
        <v>-69.7</v>
      </c>
      <c r="Z272" s="131">
        <v>-5.24</v>
      </c>
      <c r="AA272" s="69"/>
    </row>
    <row r="273" spans="1:27" ht="15" x14ac:dyDescent="0.25">
      <c r="A273" s="170">
        <v>35</v>
      </c>
      <c r="B273" s="171" t="s">
        <v>132</v>
      </c>
      <c r="C273" s="158">
        <v>1</v>
      </c>
      <c r="D273" s="158">
        <v>1440</v>
      </c>
      <c r="E273" s="159" t="s">
        <v>17</v>
      </c>
      <c r="F273" s="159" t="s">
        <v>17</v>
      </c>
      <c r="G273" s="62">
        <v>3</v>
      </c>
      <c r="H273" s="62">
        <v>6</v>
      </c>
      <c r="I273" s="160">
        <v>5</v>
      </c>
      <c r="J273" s="160">
        <v>12</v>
      </c>
      <c r="K273" s="160">
        <v>2</v>
      </c>
      <c r="L273" s="322">
        <v>42912.572916608799</v>
      </c>
      <c r="M273" s="322">
        <v>42912.791666608799</v>
      </c>
      <c r="N273" s="196"/>
      <c r="O273" s="212">
        <v>0</v>
      </c>
      <c r="P273" s="161">
        <v>0</v>
      </c>
      <c r="Q273" s="161">
        <v>0</v>
      </c>
      <c r="R273" s="161">
        <v>0</v>
      </c>
      <c r="S273" s="161">
        <v>0</v>
      </c>
      <c r="T273" s="161">
        <v>0</v>
      </c>
      <c r="U273" s="138">
        <v>51</v>
      </c>
      <c r="V273" s="138">
        <v>-99</v>
      </c>
      <c r="W273" s="51">
        <v>6</v>
      </c>
      <c r="X273" s="54">
        <f t="shared" si="9"/>
        <v>0.06</v>
      </c>
      <c r="Y273" s="46">
        <v>42.2</v>
      </c>
      <c r="Z273" s="47">
        <v>3.83</v>
      </c>
      <c r="AA273" s="69"/>
    </row>
    <row r="274" spans="1:27" ht="15" x14ac:dyDescent="0.25">
      <c r="A274" s="113">
        <v>35</v>
      </c>
      <c r="B274" s="114" t="s">
        <v>132</v>
      </c>
      <c r="C274" s="99">
        <v>1</v>
      </c>
      <c r="D274" s="99">
        <v>1440</v>
      </c>
      <c r="E274" s="100" t="s">
        <v>17</v>
      </c>
      <c r="F274" s="100" t="s">
        <v>17</v>
      </c>
      <c r="G274" s="15">
        <v>3</v>
      </c>
      <c r="H274" s="15">
        <v>6</v>
      </c>
      <c r="I274" s="105">
        <v>5</v>
      </c>
      <c r="J274" s="105">
        <v>12</v>
      </c>
      <c r="K274" s="105">
        <v>2</v>
      </c>
      <c r="L274" s="320">
        <v>42913.572916608799</v>
      </c>
      <c r="M274" s="320">
        <v>42913.791666608799</v>
      </c>
      <c r="N274" s="184"/>
      <c r="O274" s="205">
        <v>0</v>
      </c>
      <c r="P274" s="68">
        <v>0</v>
      </c>
      <c r="Q274" s="68">
        <v>0</v>
      </c>
      <c r="R274" s="68">
        <v>0</v>
      </c>
      <c r="S274" s="68">
        <v>0</v>
      </c>
      <c r="T274" s="68">
        <v>0</v>
      </c>
      <c r="U274" s="63">
        <v>356.5</v>
      </c>
      <c r="V274" s="63">
        <v>-52.9</v>
      </c>
      <c r="W274" s="14">
        <v>6</v>
      </c>
      <c r="X274" s="52">
        <f t="shared" si="9"/>
        <v>0.06</v>
      </c>
      <c r="Y274" s="40">
        <v>327.8</v>
      </c>
      <c r="Z274" s="41">
        <v>29.23</v>
      </c>
      <c r="AA274" s="69"/>
    </row>
    <row r="275" spans="1:27" ht="15" x14ac:dyDescent="0.25">
      <c r="A275" s="113">
        <v>35</v>
      </c>
      <c r="B275" s="114" t="s">
        <v>132</v>
      </c>
      <c r="C275" s="99">
        <v>1</v>
      </c>
      <c r="D275" s="99">
        <v>1440</v>
      </c>
      <c r="E275" s="100" t="s">
        <v>17</v>
      </c>
      <c r="F275" s="100" t="s">
        <v>17</v>
      </c>
      <c r="G275" s="15">
        <v>3</v>
      </c>
      <c r="H275" s="15">
        <v>6</v>
      </c>
      <c r="I275" s="105">
        <v>5</v>
      </c>
      <c r="J275" s="105">
        <v>12</v>
      </c>
      <c r="K275" s="105">
        <v>2</v>
      </c>
      <c r="L275" s="320">
        <v>42914.572916608799</v>
      </c>
      <c r="M275" s="320">
        <v>42914.791666608799</v>
      </c>
      <c r="N275" s="184"/>
      <c r="O275" s="205">
        <v>0</v>
      </c>
      <c r="P275" s="68">
        <v>0</v>
      </c>
      <c r="Q275" s="68">
        <v>0</v>
      </c>
      <c r="R275" s="68">
        <v>0</v>
      </c>
      <c r="S275" s="68">
        <v>0</v>
      </c>
      <c r="T275" s="68">
        <v>0</v>
      </c>
      <c r="U275" s="63">
        <v>237.9</v>
      </c>
      <c r="V275" s="63">
        <v>-315.3</v>
      </c>
      <c r="W275" s="14">
        <v>12</v>
      </c>
      <c r="X275" s="52">
        <f t="shared" si="9"/>
        <v>0.12</v>
      </c>
      <c r="Y275" s="40">
        <v>-20.9</v>
      </c>
      <c r="Z275" s="41">
        <v>-2.5499999999999998</v>
      </c>
      <c r="AA275" s="69"/>
    </row>
    <row r="276" spans="1:27" ht="15" x14ac:dyDescent="0.25">
      <c r="A276" s="113">
        <v>35</v>
      </c>
      <c r="B276" s="114" t="s">
        <v>132</v>
      </c>
      <c r="C276" s="99">
        <v>1</v>
      </c>
      <c r="D276" s="99">
        <v>1440</v>
      </c>
      <c r="E276" s="100" t="s">
        <v>17</v>
      </c>
      <c r="F276" s="100" t="s">
        <v>17</v>
      </c>
      <c r="G276" s="15">
        <v>3</v>
      </c>
      <c r="H276" s="15">
        <v>6</v>
      </c>
      <c r="I276" s="105">
        <v>5</v>
      </c>
      <c r="J276" s="105">
        <v>12</v>
      </c>
      <c r="K276" s="105">
        <v>2</v>
      </c>
      <c r="L276" s="320">
        <v>42915.572916608799</v>
      </c>
      <c r="M276" s="320">
        <v>42915.791666608799</v>
      </c>
      <c r="N276" s="184"/>
      <c r="O276" s="205">
        <v>0</v>
      </c>
      <c r="P276" s="68">
        <v>0</v>
      </c>
      <c r="Q276" s="68">
        <v>0</v>
      </c>
      <c r="R276" s="68">
        <v>0</v>
      </c>
      <c r="S276" s="68">
        <v>0</v>
      </c>
      <c r="T276" s="68">
        <v>0</v>
      </c>
      <c r="U276" s="63">
        <v>421</v>
      </c>
      <c r="V276" s="63">
        <v>-112</v>
      </c>
      <c r="W276" s="14">
        <v>12</v>
      </c>
      <c r="X276" s="52">
        <f t="shared" si="9"/>
        <v>0.12</v>
      </c>
      <c r="Y276" s="40">
        <v>227.5</v>
      </c>
      <c r="Z276" s="41">
        <v>20.84</v>
      </c>
      <c r="AA276" s="69"/>
    </row>
    <row r="277" spans="1:27" ht="15" x14ac:dyDescent="0.25">
      <c r="A277" s="113">
        <v>35</v>
      </c>
      <c r="B277" s="114" t="s">
        <v>132</v>
      </c>
      <c r="C277" s="99">
        <v>1</v>
      </c>
      <c r="D277" s="99">
        <v>1440</v>
      </c>
      <c r="E277" s="100" t="s">
        <v>17</v>
      </c>
      <c r="F277" s="100" t="s">
        <v>17</v>
      </c>
      <c r="G277" s="15">
        <v>3</v>
      </c>
      <c r="H277" s="15">
        <v>6</v>
      </c>
      <c r="I277" s="105">
        <v>5</v>
      </c>
      <c r="J277" s="105">
        <v>12</v>
      </c>
      <c r="K277" s="105">
        <v>2</v>
      </c>
      <c r="L277" s="320">
        <v>42916.572916608799</v>
      </c>
      <c r="M277" s="320">
        <v>42916.791666608799</v>
      </c>
      <c r="N277" s="184"/>
      <c r="O277" s="205">
        <v>0</v>
      </c>
      <c r="P277" s="68">
        <v>0</v>
      </c>
      <c r="Q277" s="68">
        <v>0</v>
      </c>
      <c r="R277" s="68">
        <v>0</v>
      </c>
      <c r="S277" s="68">
        <v>0</v>
      </c>
      <c r="T277" s="68">
        <v>0</v>
      </c>
      <c r="U277" s="63">
        <v>111.1</v>
      </c>
      <c r="V277" s="63">
        <v>-174.3</v>
      </c>
      <c r="W277" s="14">
        <v>12</v>
      </c>
      <c r="X277" s="52">
        <f t="shared" si="9"/>
        <v>0.12</v>
      </c>
      <c r="Y277" s="40">
        <v>-83.7</v>
      </c>
      <c r="Z277" s="41">
        <v>-5.93</v>
      </c>
      <c r="AA277" s="69"/>
    </row>
    <row r="278" spans="1:27" ht="15.75" thickBot="1" x14ac:dyDescent="0.3">
      <c r="A278" s="34"/>
      <c r="B278" s="35"/>
      <c r="C278" s="36"/>
      <c r="D278" s="36"/>
      <c r="E278" s="35"/>
      <c r="F278" s="35"/>
      <c r="G278" s="37"/>
      <c r="H278" s="37"/>
      <c r="I278" s="37"/>
      <c r="J278" s="37"/>
      <c r="K278" s="37"/>
      <c r="L278" s="38"/>
      <c r="M278" s="38"/>
      <c r="N278" s="173"/>
      <c r="O278" s="203"/>
      <c r="P278" s="39"/>
      <c r="Q278" s="39"/>
      <c r="R278" s="39"/>
      <c r="S278" s="39"/>
      <c r="T278" s="39"/>
      <c r="U278" s="42"/>
      <c r="V278" s="43"/>
      <c r="W278" s="50"/>
      <c r="X278" s="53"/>
      <c r="Y278" s="44">
        <f>SUM(Y268:Y277)</f>
        <v>140.80000000000001</v>
      </c>
      <c r="Z278" s="45">
        <f>SUM(Z268:Z277)</f>
        <v>14.679999999999996</v>
      </c>
      <c r="AA278" s="69"/>
    </row>
    <row r="279" spans="1:27" ht="15" x14ac:dyDescent="0.25">
      <c r="A279" s="113">
        <v>36</v>
      </c>
      <c r="B279" s="114" t="s">
        <v>123</v>
      </c>
      <c r="C279" s="99">
        <v>1</v>
      </c>
      <c r="D279" s="99">
        <v>1440</v>
      </c>
      <c r="E279" s="100" t="s">
        <v>17</v>
      </c>
      <c r="F279" s="100" t="s">
        <v>17</v>
      </c>
      <c r="G279" s="15">
        <v>3</v>
      </c>
      <c r="H279" s="15">
        <v>6</v>
      </c>
      <c r="I279" s="94">
        <v>6</v>
      </c>
      <c r="J279" s="94">
        <v>9</v>
      </c>
      <c r="K279" s="105">
        <v>2</v>
      </c>
      <c r="L279" s="320">
        <v>42905.572916666664</v>
      </c>
      <c r="M279" s="320">
        <v>42905.791666666664</v>
      </c>
      <c r="N279" s="184"/>
      <c r="O279" s="205">
        <v>0</v>
      </c>
      <c r="P279" s="68">
        <v>0</v>
      </c>
      <c r="Q279" s="68">
        <v>0</v>
      </c>
      <c r="R279" s="68">
        <v>0</v>
      </c>
      <c r="S279" s="68">
        <v>0</v>
      </c>
      <c r="T279" s="68">
        <v>0</v>
      </c>
      <c r="U279" s="63">
        <v>7</v>
      </c>
      <c r="V279" s="63">
        <v>-7.9</v>
      </c>
      <c r="W279" s="14">
        <v>1</v>
      </c>
      <c r="X279" s="52">
        <f t="shared" ref="X279:X288" si="10">W279/$X$1</f>
        <v>0.01</v>
      </c>
      <c r="Y279" s="40">
        <v>-0.5</v>
      </c>
      <c r="Z279" s="41">
        <v>-0.05</v>
      </c>
      <c r="AA279" s="69"/>
    </row>
    <row r="280" spans="1:27" ht="15" x14ac:dyDescent="0.25">
      <c r="A280" s="113">
        <v>36</v>
      </c>
      <c r="B280" s="114" t="s">
        <v>123</v>
      </c>
      <c r="C280" s="99">
        <v>1</v>
      </c>
      <c r="D280" s="99">
        <v>1440</v>
      </c>
      <c r="E280" s="100" t="s">
        <v>17</v>
      </c>
      <c r="F280" s="100" t="s">
        <v>17</v>
      </c>
      <c r="G280" s="15">
        <v>3</v>
      </c>
      <c r="H280" s="15">
        <v>6</v>
      </c>
      <c r="I280" s="94">
        <v>6</v>
      </c>
      <c r="J280" s="94">
        <v>9</v>
      </c>
      <c r="K280" s="105">
        <v>2</v>
      </c>
      <c r="L280" s="320">
        <v>42906.572916666664</v>
      </c>
      <c r="M280" s="320">
        <v>42906.791666666664</v>
      </c>
      <c r="N280" s="184"/>
      <c r="O280" s="205">
        <v>0</v>
      </c>
      <c r="P280" s="68">
        <v>0</v>
      </c>
      <c r="Q280" s="68">
        <v>0</v>
      </c>
      <c r="R280" s="68">
        <v>0</v>
      </c>
      <c r="S280" s="68">
        <v>0</v>
      </c>
      <c r="T280" s="68">
        <v>0</v>
      </c>
      <c r="U280" s="63">
        <v>0</v>
      </c>
      <c r="V280" s="63">
        <v>-265</v>
      </c>
      <c r="W280" s="14">
        <v>15</v>
      </c>
      <c r="X280" s="52">
        <f t="shared" si="10"/>
        <v>0.15</v>
      </c>
      <c r="Y280" s="40">
        <v>-180.4</v>
      </c>
      <c r="Z280" s="41">
        <v>-16.3</v>
      </c>
      <c r="AA280" s="69"/>
    </row>
    <row r="281" spans="1:27" ht="15" x14ac:dyDescent="0.25">
      <c r="A281" s="113">
        <v>36</v>
      </c>
      <c r="B281" s="114" t="s">
        <v>123</v>
      </c>
      <c r="C281" s="99">
        <v>1</v>
      </c>
      <c r="D281" s="99">
        <v>1440</v>
      </c>
      <c r="E281" s="100" t="s">
        <v>17</v>
      </c>
      <c r="F281" s="100" t="s">
        <v>17</v>
      </c>
      <c r="G281" s="15">
        <v>3</v>
      </c>
      <c r="H281" s="15">
        <v>6</v>
      </c>
      <c r="I281" s="94">
        <v>6</v>
      </c>
      <c r="J281" s="94">
        <v>9</v>
      </c>
      <c r="K281" s="105">
        <v>2</v>
      </c>
      <c r="L281" s="320">
        <v>42907.572916608799</v>
      </c>
      <c r="M281" s="320">
        <v>42907.791666608799</v>
      </c>
      <c r="N281" s="184"/>
      <c r="O281" s="205">
        <v>0</v>
      </c>
      <c r="P281" s="68">
        <v>0</v>
      </c>
      <c r="Q281" s="68">
        <v>0</v>
      </c>
      <c r="R281" s="68">
        <v>0</v>
      </c>
      <c r="S281" s="68">
        <v>0</v>
      </c>
      <c r="T281" s="68">
        <v>0</v>
      </c>
      <c r="U281" s="63">
        <v>36.299999999999997</v>
      </c>
      <c r="V281" s="63">
        <v>-139.4</v>
      </c>
      <c r="W281" s="14">
        <v>3</v>
      </c>
      <c r="X281" s="52">
        <f t="shared" si="10"/>
        <v>0.03</v>
      </c>
      <c r="Y281" s="40">
        <v>-94.6</v>
      </c>
      <c r="Z281" s="41">
        <v>-8.59</v>
      </c>
      <c r="AA281" s="69"/>
    </row>
    <row r="282" spans="1:27" ht="15" x14ac:dyDescent="0.25">
      <c r="A282" s="113">
        <v>36</v>
      </c>
      <c r="B282" s="114" t="s">
        <v>123</v>
      </c>
      <c r="C282" s="99">
        <v>1</v>
      </c>
      <c r="D282" s="99">
        <v>1440</v>
      </c>
      <c r="E282" s="100" t="s">
        <v>17</v>
      </c>
      <c r="F282" s="100" t="s">
        <v>17</v>
      </c>
      <c r="G282" s="15">
        <v>3</v>
      </c>
      <c r="H282" s="15">
        <v>6</v>
      </c>
      <c r="I282" s="94">
        <v>6</v>
      </c>
      <c r="J282" s="94">
        <v>9</v>
      </c>
      <c r="K282" s="105">
        <v>2</v>
      </c>
      <c r="L282" s="320">
        <v>42908.572916608799</v>
      </c>
      <c r="M282" s="320">
        <v>42908.791666608799</v>
      </c>
      <c r="N282" s="184"/>
      <c r="O282" s="205">
        <v>0</v>
      </c>
      <c r="P282" s="68">
        <v>0</v>
      </c>
      <c r="Q282" s="68">
        <v>0</v>
      </c>
      <c r="R282" s="68">
        <v>0</v>
      </c>
      <c r="S282" s="68">
        <v>0</v>
      </c>
      <c r="T282" s="68">
        <v>0</v>
      </c>
      <c r="U282" s="63">
        <v>2.9</v>
      </c>
      <c r="V282" s="63">
        <v>-207.8</v>
      </c>
      <c r="W282" s="14">
        <v>9</v>
      </c>
      <c r="X282" s="52">
        <f t="shared" si="10"/>
        <v>0.09</v>
      </c>
      <c r="Y282" s="40">
        <v>-146.5</v>
      </c>
      <c r="Z282" s="41">
        <v>-12.89</v>
      </c>
      <c r="AA282" s="69"/>
    </row>
    <row r="283" spans="1:27" ht="15.75" thickBot="1" x14ac:dyDescent="0.3">
      <c r="A283" s="168">
        <v>36</v>
      </c>
      <c r="B283" s="169" t="s">
        <v>123</v>
      </c>
      <c r="C283" s="152">
        <v>1</v>
      </c>
      <c r="D283" s="152">
        <v>1440</v>
      </c>
      <c r="E283" s="153" t="s">
        <v>17</v>
      </c>
      <c r="F283" s="153" t="s">
        <v>17</v>
      </c>
      <c r="G283" s="32">
        <v>3</v>
      </c>
      <c r="H283" s="32">
        <v>6</v>
      </c>
      <c r="I283" s="162">
        <v>6</v>
      </c>
      <c r="J283" s="162">
        <v>9</v>
      </c>
      <c r="K283" s="154">
        <v>2</v>
      </c>
      <c r="L283" s="321">
        <v>42909.572916608799</v>
      </c>
      <c r="M283" s="321">
        <v>42909.791666608799</v>
      </c>
      <c r="N283" s="195"/>
      <c r="O283" s="211">
        <v>0</v>
      </c>
      <c r="P283" s="155">
        <v>0</v>
      </c>
      <c r="Q283" s="155">
        <v>0</v>
      </c>
      <c r="R283" s="155">
        <v>0</v>
      </c>
      <c r="S283" s="155">
        <v>0</v>
      </c>
      <c r="T283" s="155">
        <v>0</v>
      </c>
      <c r="U283" s="33">
        <v>0</v>
      </c>
      <c r="V283" s="33">
        <v>-93</v>
      </c>
      <c r="W283" s="30">
        <v>3</v>
      </c>
      <c r="X283" s="130">
        <f t="shared" si="10"/>
        <v>0.03</v>
      </c>
      <c r="Y283" s="48">
        <v>-71.900000000000006</v>
      </c>
      <c r="Z283" s="131">
        <v>-5.43</v>
      </c>
      <c r="AA283" s="69"/>
    </row>
    <row r="284" spans="1:27" ht="15" x14ac:dyDescent="0.25">
      <c r="A284" s="170">
        <v>36</v>
      </c>
      <c r="B284" s="171" t="s">
        <v>123</v>
      </c>
      <c r="C284" s="158">
        <v>1</v>
      </c>
      <c r="D284" s="158">
        <v>1440</v>
      </c>
      <c r="E284" s="159" t="s">
        <v>17</v>
      </c>
      <c r="F284" s="159" t="s">
        <v>17</v>
      </c>
      <c r="G284" s="62">
        <v>3</v>
      </c>
      <c r="H284" s="62">
        <v>6</v>
      </c>
      <c r="I284" s="163">
        <v>6</v>
      </c>
      <c r="J284" s="163">
        <v>9</v>
      </c>
      <c r="K284" s="160">
        <v>2</v>
      </c>
      <c r="L284" s="322">
        <v>42912.572916608799</v>
      </c>
      <c r="M284" s="323">
        <v>42913.291666666664</v>
      </c>
      <c r="N284" s="218" t="s">
        <v>134</v>
      </c>
      <c r="O284" s="212">
        <v>0</v>
      </c>
      <c r="P284" s="161">
        <v>0</v>
      </c>
      <c r="Q284" s="161">
        <v>0</v>
      </c>
      <c r="R284" s="161">
        <v>0</v>
      </c>
      <c r="S284" s="161">
        <v>0</v>
      </c>
      <c r="T284" s="161">
        <v>0</v>
      </c>
      <c r="U284" s="138" t="s">
        <v>70</v>
      </c>
      <c r="V284" s="138">
        <v>-90.5</v>
      </c>
      <c r="W284" s="51">
        <v>6</v>
      </c>
      <c r="X284" s="54">
        <f t="shared" si="10"/>
        <v>0.06</v>
      </c>
      <c r="Y284" s="46">
        <v>-78.7</v>
      </c>
      <c r="Z284" s="47">
        <v>-7.7</v>
      </c>
      <c r="AA284" s="69"/>
    </row>
    <row r="285" spans="1:27" ht="15" x14ac:dyDescent="0.25">
      <c r="A285" s="113">
        <v>36</v>
      </c>
      <c r="B285" s="114" t="s">
        <v>123</v>
      </c>
      <c r="C285" s="99">
        <v>1</v>
      </c>
      <c r="D285" s="99">
        <v>1440</v>
      </c>
      <c r="E285" s="100" t="s">
        <v>17</v>
      </c>
      <c r="F285" s="100" t="s">
        <v>17</v>
      </c>
      <c r="G285" s="15">
        <v>3</v>
      </c>
      <c r="H285" s="15">
        <v>6</v>
      </c>
      <c r="I285" s="94">
        <v>6</v>
      </c>
      <c r="J285" s="94">
        <v>9</v>
      </c>
      <c r="K285" s="105">
        <v>2</v>
      </c>
      <c r="L285" s="320">
        <v>42913.572916608799</v>
      </c>
      <c r="M285" s="320">
        <v>42913.791666608799</v>
      </c>
      <c r="N285" s="219" t="s">
        <v>134</v>
      </c>
      <c r="O285" s="205">
        <v>0</v>
      </c>
      <c r="P285" s="68">
        <v>0</v>
      </c>
      <c r="Q285" s="68">
        <v>0</v>
      </c>
      <c r="R285" s="68">
        <v>0</v>
      </c>
      <c r="S285" s="68">
        <v>0</v>
      </c>
      <c r="T285" s="68">
        <v>0</v>
      </c>
      <c r="U285" s="63">
        <v>33.700000000000003</v>
      </c>
      <c r="V285" s="63">
        <v>-377.1</v>
      </c>
      <c r="W285" s="14">
        <v>6</v>
      </c>
      <c r="X285" s="52">
        <f t="shared" si="10"/>
        <v>0.06</v>
      </c>
      <c r="Y285" s="40">
        <v>-348.1</v>
      </c>
      <c r="Z285" s="41">
        <v>-31.08</v>
      </c>
      <c r="AA285" s="69"/>
    </row>
    <row r="286" spans="1:27" ht="15" x14ac:dyDescent="0.25">
      <c r="A286" s="113">
        <v>36</v>
      </c>
      <c r="B286" s="114" t="s">
        <v>123</v>
      </c>
      <c r="C286" s="99">
        <v>1</v>
      </c>
      <c r="D286" s="99">
        <v>1440</v>
      </c>
      <c r="E286" s="100" t="s">
        <v>17</v>
      </c>
      <c r="F286" s="100" t="s">
        <v>17</v>
      </c>
      <c r="G286" s="15">
        <v>3</v>
      </c>
      <c r="H286" s="15">
        <v>6</v>
      </c>
      <c r="I286" s="94">
        <v>6</v>
      </c>
      <c r="J286" s="94">
        <v>9</v>
      </c>
      <c r="K286" s="105">
        <v>2</v>
      </c>
      <c r="L286" s="320">
        <v>42914.572916608799</v>
      </c>
      <c r="M286" s="320">
        <v>42914.791666608799</v>
      </c>
      <c r="N286" s="219" t="s">
        <v>134</v>
      </c>
      <c r="O286" s="205">
        <v>0</v>
      </c>
      <c r="P286" s="68">
        <v>0</v>
      </c>
      <c r="Q286" s="68">
        <v>0</v>
      </c>
      <c r="R286" s="68">
        <v>0</v>
      </c>
      <c r="S286" s="68">
        <v>0</v>
      </c>
      <c r="T286" s="68">
        <v>0</v>
      </c>
      <c r="U286" s="63">
        <v>273.5</v>
      </c>
      <c r="V286" s="63">
        <v>-276.60000000000002</v>
      </c>
      <c r="W286" s="14">
        <v>12</v>
      </c>
      <c r="X286" s="52">
        <f t="shared" si="10"/>
        <v>0.12</v>
      </c>
      <c r="Y286" s="40">
        <v>-16.2</v>
      </c>
      <c r="Z286" s="41">
        <v>-0.93</v>
      </c>
      <c r="AA286" s="69"/>
    </row>
    <row r="287" spans="1:27" ht="15" x14ac:dyDescent="0.25">
      <c r="A287" s="113">
        <v>36</v>
      </c>
      <c r="B287" s="114" t="s">
        <v>123</v>
      </c>
      <c r="C287" s="99">
        <v>1</v>
      </c>
      <c r="D287" s="99">
        <v>1440</v>
      </c>
      <c r="E287" s="100" t="s">
        <v>17</v>
      </c>
      <c r="F287" s="100" t="s">
        <v>17</v>
      </c>
      <c r="G287" s="15">
        <v>3</v>
      </c>
      <c r="H287" s="15">
        <v>6</v>
      </c>
      <c r="I287" s="94">
        <v>6</v>
      </c>
      <c r="J287" s="94">
        <v>9</v>
      </c>
      <c r="K287" s="105">
        <v>2</v>
      </c>
      <c r="L287" s="320">
        <v>42915.572916608799</v>
      </c>
      <c r="M287" s="320">
        <v>42915.791666608799</v>
      </c>
      <c r="N287" s="219" t="s">
        <v>134</v>
      </c>
      <c r="O287" s="205">
        <v>0</v>
      </c>
      <c r="P287" s="68">
        <v>0</v>
      </c>
      <c r="Q287" s="68">
        <v>0</v>
      </c>
      <c r="R287" s="68">
        <v>0</v>
      </c>
      <c r="S287" s="68">
        <v>0</v>
      </c>
      <c r="T287" s="68">
        <v>0</v>
      </c>
      <c r="U287" s="63">
        <v>77.599999999999994</v>
      </c>
      <c r="V287" s="63">
        <v>-458.9</v>
      </c>
      <c r="W287" s="14">
        <v>12</v>
      </c>
      <c r="X287" s="52">
        <f t="shared" si="10"/>
        <v>0.12</v>
      </c>
      <c r="Y287" s="40">
        <v>-264.5</v>
      </c>
      <c r="Z287" s="41">
        <v>-24.3</v>
      </c>
      <c r="AA287" s="69"/>
    </row>
    <row r="288" spans="1:27" ht="15" x14ac:dyDescent="0.25">
      <c r="A288" s="113">
        <v>36</v>
      </c>
      <c r="B288" s="114" t="s">
        <v>123</v>
      </c>
      <c r="C288" s="99">
        <v>1</v>
      </c>
      <c r="D288" s="99">
        <v>1440</v>
      </c>
      <c r="E288" s="100" t="s">
        <v>17</v>
      </c>
      <c r="F288" s="100" t="s">
        <v>17</v>
      </c>
      <c r="G288" s="15">
        <v>3</v>
      </c>
      <c r="H288" s="15">
        <v>6</v>
      </c>
      <c r="I288" s="94">
        <v>6</v>
      </c>
      <c r="J288" s="94">
        <v>9</v>
      </c>
      <c r="K288" s="105">
        <v>2</v>
      </c>
      <c r="L288" s="320">
        <v>42916.572916608799</v>
      </c>
      <c r="M288" s="320">
        <v>42916.791666608799</v>
      </c>
      <c r="N288" s="219" t="s">
        <v>134</v>
      </c>
      <c r="O288" s="205">
        <v>0</v>
      </c>
      <c r="P288" s="68">
        <v>0</v>
      </c>
      <c r="Q288" s="68">
        <v>0</v>
      </c>
      <c r="R288" s="68">
        <v>0</v>
      </c>
      <c r="S288" s="68">
        <v>0</v>
      </c>
      <c r="T288" s="68">
        <v>0</v>
      </c>
      <c r="U288" s="63">
        <v>127.5</v>
      </c>
      <c r="V288" s="63">
        <v>-154.80000000000001</v>
      </c>
      <c r="W288" s="14">
        <v>12</v>
      </c>
      <c r="X288" s="52">
        <f t="shared" si="10"/>
        <v>0.12</v>
      </c>
      <c r="Y288" s="40">
        <v>36.5</v>
      </c>
      <c r="Z288" s="41">
        <v>1.96</v>
      </c>
      <c r="AA288" s="69"/>
    </row>
    <row r="289" spans="1:27" ht="15.75" thickBot="1" x14ac:dyDescent="0.3">
      <c r="A289" s="34"/>
      <c r="B289" s="35"/>
      <c r="C289" s="36"/>
      <c r="D289" s="36"/>
      <c r="E289" s="35"/>
      <c r="F289" s="35"/>
      <c r="G289" s="37"/>
      <c r="H289" s="37"/>
      <c r="I289" s="37"/>
      <c r="J289" s="37"/>
      <c r="K289" s="37"/>
      <c r="L289" s="38"/>
      <c r="M289" s="38"/>
      <c r="N289" s="173"/>
      <c r="O289" s="203"/>
      <c r="P289" s="39"/>
      <c r="Q289" s="39"/>
      <c r="R289" s="39"/>
      <c r="S289" s="39"/>
      <c r="T289" s="39"/>
      <c r="U289" s="42"/>
      <c r="V289" s="43"/>
      <c r="W289" s="50"/>
      <c r="X289" s="53"/>
      <c r="Y289" s="44">
        <f>SUM(Y279:Y288)</f>
        <v>-1164.9000000000001</v>
      </c>
      <c r="Z289" s="45">
        <f>SUM(Z279:Z288)</f>
        <v>-105.31</v>
      </c>
      <c r="AA289" s="69"/>
    </row>
    <row r="290" spans="1:27" ht="15" x14ac:dyDescent="0.25">
      <c r="A290" s="156">
        <v>1</v>
      </c>
      <c r="B290" s="157" t="s">
        <v>166</v>
      </c>
      <c r="C290" s="158">
        <v>1</v>
      </c>
      <c r="D290" s="158">
        <v>1440</v>
      </c>
      <c r="E290" s="159" t="s">
        <v>17</v>
      </c>
      <c r="F290" s="159" t="s">
        <v>17</v>
      </c>
      <c r="G290" s="62">
        <v>3</v>
      </c>
      <c r="H290" s="62">
        <v>6</v>
      </c>
      <c r="I290" s="160">
        <v>5</v>
      </c>
      <c r="J290" s="160">
        <v>12</v>
      </c>
      <c r="K290" s="160">
        <v>2</v>
      </c>
      <c r="L290" s="319">
        <v>42912.427083333336</v>
      </c>
      <c r="M290" s="324">
        <v>42912.708333333336</v>
      </c>
      <c r="N290" s="191"/>
      <c r="O290" s="212">
        <v>0</v>
      </c>
      <c r="P290" s="161">
        <v>0</v>
      </c>
      <c r="Q290" s="161">
        <v>0</v>
      </c>
      <c r="R290" s="161">
        <v>0</v>
      </c>
      <c r="S290" s="161">
        <v>0</v>
      </c>
      <c r="T290" s="161">
        <v>0</v>
      </c>
      <c r="U290" s="138">
        <v>5</v>
      </c>
      <c r="V290" s="138">
        <v>-155</v>
      </c>
      <c r="W290" s="51">
        <v>10</v>
      </c>
      <c r="X290" s="54">
        <f>W290/$X$1</f>
        <v>0.1</v>
      </c>
      <c r="Y290" s="46">
        <v>-85.8</v>
      </c>
      <c r="Z290" s="47">
        <v>-9.1</v>
      </c>
      <c r="AA290" s="69"/>
    </row>
    <row r="291" spans="1:27" ht="15" x14ac:dyDescent="0.25">
      <c r="A291" s="106">
        <v>1</v>
      </c>
      <c r="B291" s="107" t="s">
        <v>166</v>
      </c>
      <c r="C291" s="99">
        <v>1</v>
      </c>
      <c r="D291" s="99">
        <v>1440</v>
      </c>
      <c r="E291" s="100" t="s">
        <v>17</v>
      </c>
      <c r="F291" s="100" t="s">
        <v>17</v>
      </c>
      <c r="G291" s="15">
        <v>3</v>
      </c>
      <c r="H291" s="15">
        <v>6</v>
      </c>
      <c r="I291" s="105">
        <v>5</v>
      </c>
      <c r="J291" s="105">
        <v>12</v>
      </c>
      <c r="K291" s="105">
        <v>2</v>
      </c>
      <c r="L291" s="317">
        <v>42913.427083333336</v>
      </c>
      <c r="M291" s="299">
        <v>42913.708333333336</v>
      </c>
      <c r="N291" s="181"/>
      <c r="O291" s="205">
        <v>0</v>
      </c>
      <c r="P291" s="68">
        <v>0</v>
      </c>
      <c r="Q291" s="68">
        <v>0</v>
      </c>
      <c r="R291" s="68">
        <v>0</v>
      </c>
      <c r="S291" s="68">
        <v>0</v>
      </c>
      <c r="T291" s="68">
        <v>0</v>
      </c>
      <c r="U291" s="63">
        <v>117</v>
      </c>
      <c r="V291" s="63">
        <v>-444</v>
      </c>
      <c r="W291" s="14">
        <v>20</v>
      </c>
      <c r="X291" s="52">
        <f>W291/$X$1</f>
        <v>0.2</v>
      </c>
      <c r="Y291" s="40">
        <v>-463</v>
      </c>
      <c r="Z291" s="41">
        <v>-31.58</v>
      </c>
      <c r="AA291" s="69"/>
    </row>
    <row r="292" spans="1:27" ht="15" x14ac:dyDescent="0.25">
      <c r="A292" s="106">
        <v>1</v>
      </c>
      <c r="B292" s="107" t="s">
        <v>166</v>
      </c>
      <c r="C292" s="99">
        <v>1</v>
      </c>
      <c r="D292" s="99">
        <v>1440</v>
      </c>
      <c r="E292" s="100" t="s">
        <v>17</v>
      </c>
      <c r="F292" s="100" t="s">
        <v>17</v>
      </c>
      <c r="G292" s="15">
        <v>3</v>
      </c>
      <c r="H292" s="15">
        <v>6</v>
      </c>
      <c r="I292" s="105">
        <v>5</v>
      </c>
      <c r="J292" s="105">
        <v>12</v>
      </c>
      <c r="K292" s="105">
        <v>2</v>
      </c>
      <c r="L292" s="317">
        <v>42914.427083333336</v>
      </c>
      <c r="M292" s="299">
        <v>42914.708333333336</v>
      </c>
      <c r="N292" s="181"/>
      <c r="O292" s="205">
        <v>0</v>
      </c>
      <c r="P292" s="68">
        <v>0</v>
      </c>
      <c r="Q292" s="68">
        <v>0</v>
      </c>
      <c r="R292" s="68">
        <v>0</v>
      </c>
      <c r="S292" s="68">
        <v>0</v>
      </c>
      <c r="T292" s="68">
        <v>0</v>
      </c>
      <c r="U292" s="63" t="s">
        <v>70</v>
      </c>
      <c r="V292" s="63" t="s">
        <v>70</v>
      </c>
      <c r="W292" s="14">
        <v>15</v>
      </c>
      <c r="X292" s="52">
        <f>W292/$X$1</f>
        <v>0.15</v>
      </c>
      <c r="Y292" s="40">
        <v>404.5</v>
      </c>
      <c r="Z292" s="41">
        <v>34.11</v>
      </c>
      <c r="AA292" s="69"/>
    </row>
    <row r="293" spans="1:27" ht="15" x14ac:dyDescent="0.25">
      <c r="A293" s="106">
        <v>1</v>
      </c>
      <c r="B293" s="107" t="s">
        <v>166</v>
      </c>
      <c r="C293" s="99">
        <v>1</v>
      </c>
      <c r="D293" s="99">
        <v>1440</v>
      </c>
      <c r="E293" s="100" t="s">
        <v>17</v>
      </c>
      <c r="F293" s="100" t="s">
        <v>17</v>
      </c>
      <c r="G293" s="15">
        <v>3</v>
      </c>
      <c r="H293" s="15">
        <v>6</v>
      </c>
      <c r="I293" s="105">
        <v>5</v>
      </c>
      <c r="J293" s="105">
        <v>12</v>
      </c>
      <c r="K293" s="105">
        <v>2</v>
      </c>
      <c r="L293" s="317">
        <v>42915.427083333336</v>
      </c>
      <c r="M293" s="299">
        <v>42915.708333333336</v>
      </c>
      <c r="N293" s="181"/>
      <c r="O293" s="205">
        <v>0</v>
      </c>
      <c r="P293" s="68">
        <v>0</v>
      </c>
      <c r="Q293" s="68">
        <v>0</v>
      </c>
      <c r="R293" s="68">
        <v>0</v>
      </c>
      <c r="S293" s="68">
        <v>0</v>
      </c>
      <c r="T293" s="68">
        <v>0</v>
      </c>
      <c r="U293" s="63"/>
      <c r="V293" s="63"/>
      <c r="W293" s="14"/>
      <c r="X293" s="52">
        <f>W293/$X$1</f>
        <v>0</v>
      </c>
      <c r="Y293" s="40"/>
      <c r="Z293" s="41"/>
      <c r="AA293" s="69"/>
    </row>
    <row r="294" spans="1:27" ht="15" x14ac:dyDescent="0.25">
      <c r="A294" s="106">
        <v>1</v>
      </c>
      <c r="B294" s="107" t="s">
        <v>166</v>
      </c>
      <c r="C294" s="99">
        <v>1</v>
      </c>
      <c r="D294" s="99">
        <v>1440</v>
      </c>
      <c r="E294" s="100" t="s">
        <v>17</v>
      </c>
      <c r="F294" s="100" t="s">
        <v>17</v>
      </c>
      <c r="G294" s="15">
        <v>3</v>
      </c>
      <c r="H294" s="15">
        <v>6</v>
      </c>
      <c r="I294" s="105">
        <v>5</v>
      </c>
      <c r="J294" s="105">
        <v>12</v>
      </c>
      <c r="K294" s="105">
        <v>2</v>
      </c>
      <c r="L294" s="317">
        <v>42916.427083333336</v>
      </c>
      <c r="M294" s="299">
        <v>42916.708333333336</v>
      </c>
      <c r="N294" s="181"/>
      <c r="O294" s="205">
        <v>0</v>
      </c>
      <c r="P294" s="68">
        <v>0</v>
      </c>
      <c r="Q294" s="68">
        <v>0</v>
      </c>
      <c r="R294" s="68">
        <v>0</v>
      </c>
      <c r="S294" s="68">
        <v>0</v>
      </c>
      <c r="T294" s="68">
        <v>0</v>
      </c>
      <c r="U294" s="63"/>
      <c r="V294" s="63"/>
      <c r="W294" s="14"/>
      <c r="X294" s="52">
        <f>W294/$X$1</f>
        <v>0</v>
      </c>
      <c r="Y294" s="40"/>
      <c r="Z294" s="41"/>
      <c r="AA294" s="69"/>
    </row>
    <row r="295" spans="1:27" ht="15.75" thickBot="1" x14ac:dyDescent="0.3">
      <c r="A295" s="34"/>
      <c r="B295" s="337" t="s">
        <v>170</v>
      </c>
      <c r="C295" s="338"/>
      <c r="D295" s="338"/>
      <c r="E295" s="338"/>
      <c r="F295" s="338"/>
      <c r="G295" s="37"/>
      <c r="H295" s="37"/>
      <c r="I295" s="37"/>
      <c r="J295" s="37"/>
      <c r="K295" s="37"/>
      <c r="L295" s="38"/>
      <c r="M295" s="38"/>
      <c r="N295" s="173"/>
      <c r="O295" s="203"/>
      <c r="P295" s="39"/>
      <c r="Q295" s="39"/>
      <c r="R295" s="39"/>
      <c r="S295" s="39"/>
      <c r="T295" s="39"/>
      <c r="U295" s="42"/>
      <c r="V295" s="43"/>
      <c r="W295" s="50"/>
      <c r="X295" s="53"/>
      <c r="Y295" s="44">
        <f>SUM(Y290:Y294)</f>
        <v>-144.29999999999995</v>
      </c>
      <c r="Z295" s="45">
        <f>SUM(Z290:Z294)</f>
        <v>-6.57</v>
      </c>
      <c r="AA295" s="69"/>
    </row>
    <row r="296" spans="1:27" ht="15" x14ac:dyDescent="0.25">
      <c r="A296" s="156">
        <v>2</v>
      </c>
      <c r="B296" s="157" t="s">
        <v>167</v>
      </c>
      <c r="C296" s="158">
        <v>1</v>
      </c>
      <c r="D296" s="158">
        <v>1440</v>
      </c>
      <c r="E296" s="159" t="s">
        <v>17</v>
      </c>
      <c r="F296" s="159" t="s">
        <v>17</v>
      </c>
      <c r="G296" s="62">
        <v>3</v>
      </c>
      <c r="H296" s="62">
        <v>6</v>
      </c>
      <c r="I296" s="160">
        <v>5</v>
      </c>
      <c r="J296" s="160">
        <v>12</v>
      </c>
      <c r="K296" s="160">
        <v>2</v>
      </c>
      <c r="L296" s="319">
        <v>42912.427083333336</v>
      </c>
      <c r="M296" s="324">
        <v>42912.708333333336</v>
      </c>
      <c r="N296" s="191"/>
      <c r="O296" s="212">
        <v>0</v>
      </c>
      <c r="P296" s="161">
        <v>0</v>
      </c>
      <c r="Q296" s="161">
        <v>0</v>
      </c>
      <c r="R296" s="161">
        <v>0</v>
      </c>
      <c r="S296" s="161">
        <v>0</v>
      </c>
      <c r="T296" s="161">
        <v>0</v>
      </c>
      <c r="U296" s="138">
        <f>0+65</f>
        <v>65</v>
      </c>
      <c r="V296" s="138">
        <f>-20-8</f>
        <v>-28</v>
      </c>
      <c r="W296" s="51">
        <f>2+2</f>
        <v>4</v>
      </c>
      <c r="X296" s="54">
        <f>W296/$X$1</f>
        <v>0.04</v>
      </c>
      <c r="Y296" s="46">
        <v>44.5</v>
      </c>
      <c r="Z296" s="47">
        <f>-0.88+5.22</f>
        <v>4.34</v>
      </c>
      <c r="AA296" s="69"/>
    </row>
    <row r="297" spans="1:27" ht="15" x14ac:dyDescent="0.25">
      <c r="A297" s="106">
        <v>2</v>
      </c>
      <c r="B297" s="107" t="s">
        <v>167</v>
      </c>
      <c r="C297" s="99">
        <v>1</v>
      </c>
      <c r="D297" s="99">
        <v>1440</v>
      </c>
      <c r="E297" s="100" t="s">
        <v>17</v>
      </c>
      <c r="F297" s="100" t="s">
        <v>17</v>
      </c>
      <c r="G297" s="15">
        <v>3</v>
      </c>
      <c r="H297" s="15">
        <v>6</v>
      </c>
      <c r="I297" s="105">
        <v>5</v>
      </c>
      <c r="J297" s="105">
        <v>12</v>
      </c>
      <c r="K297" s="105">
        <v>2</v>
      </c>
      <c r="L297" s="317">
        <v>42913.427083333336</v>
      </c>
      <c r="M297" s="299">
        <v>42913.708333333336</v>
      </c>
      <c r="N297" s="181"/>
      <c r="O297" s="205">
        <v>0</v>
      </c>
      <c r="P297" s="68">
        <v>0</v>
      </c>
      <c r="Q297" s="68">
        <v>0</v>
      </c>
      <c r="R297" s="68">
        <v>0</v>
      </c>
      <c r="S297" s="68">
        <v>0</v>
      </c>
      <c r="T297" s="68">
        <v>0</v>
      </c>
      <c r="U297" s="63">
        <f>0+2+41</f>
        <v>43</v>
      </c>
      <c r="V297" s="63">
        <f>-26-49-7</f>
        <v>-82</v>
      </c>
      <c r="W297" s="14">
        <f>2+2+2</f>
        <v>6</v>
      </c>
      <c r="X297" s="52">
        <f>W297/$X$1</f>
        <v>0.06</v>
      </c>
      <c r="Y297" s="40">
        <f>-8.3-44.9+35.9</f>
        <v>-17.300000000000004</v>
      </c>
      <c r="Z297" s="41">
        <f>-0.74-4.02+3.2</f>
        <v>-1.5599999999999996</v>
      </c>
      <c r="AA297" s="69"/>
    </row>
    <row r="298" spans="1:27" ht="15" x14ac:dyDescent="0.25">
      <c r="A298" s="106">
        <v>2</v>
      </c>
      <c r="B298" s="107" t="s">
        <v>167</v>
      </c>
      <c r="C298" s="99">
        <v>1</v>
      </c>
      <c r="D298" s="99">
        <v>1440</v>
      </c>
      <c r="E298" s="100" t="s">
        <v>17</v>
      </c>
      <c r="F298" s="100" t="s">
        <v>17</v>
      </c>
      <c r="G298" s="15">
        <v>3</v>
      </c>
      <c r="H298" s="15">
        <v>6</v>
      </c>
      <c r="I298" s="105">
        <v>5</v>
      </c>
      <c r="J298" s="105">
        <v>12</v>
      </c>
      <c r="K298" s="105">
        <v>2</v>
      </c>
      <c r="L298" s="317">
        <v>42914.427083333336</v>
      </c>
      <c r="M298" s="299">
        <v>42914.708333333336</v>
      </c>
      <c r="N298" s="181"/>
      <c r="O298" s="205">
        <v>0</v>
      </c>
      <c r="P298" s="68">
        <v>0</v>
      </c>
      <c r="Q298" s="68">
        <v>0</v>
      </c>
      <c r="R298" s="68">
        <v>0</v>
      </c>
      <c r="S298" s="68">
        <v>0</v>
      </c>
      <c r="T298" s="68">
        <v>0</v>
      </c>
      <c r="U298" s="63" t="s">
        <v>70</v>
      </c>
      <c r="V298" s="63" t="s">
        <v>70</v>
      </c>
      <c r="W298" s="14">
        <v>36</v>
      </c>
      <c r="X298" s="52">
        <f>W298/$X$1</f>
        <v>0.36</v>
      </c>
      <c r="Y298" s="40">
        <v>-898.9</v>
      </c>
      <c r="Z298" s="41">
        <v>-76.010000000000005</v>
      </c>
      <c r="AA298" s="69"/>
    </row>
    <row r="299" spans="1:27" ht="15" x14ac:dyDescent="0.25">
      <c r="A299" s="106">
        <v>2</v>
      </c>
      <c r="B299" s="107" t="s">
        <v>167</v>
      </c>
      <c r="C299" s="99">
        <v>1</v>
      </c>
      <c r="D299" s="99">
        <v>1440</v>
      </c>
      <c r="E299" s="100" t="s">
        <v>17</v>
      </c>
      <c r="F299" s="100" t="s">
        <v>17</v>
      </c>
      <c r="G299" s="15">
        <v>3</v>
      </c>
      <c r="H299" s="15">
        <v>6</v>
      </c>
      <c r="I299" s="105">
        <v>5</v>
      </c>
      <c r="J299" s="105">
        <v>12</v>
      </c>
      <c r="K299" s="105">
        <v>2</v>
      </c>
      <c r="L299" s="317">
        <v>42915.427083333336</v>
      </c>
      <c r="M299" s="299">
        <v>42915.708333333336</v>
      </c>
      <c r="N299" s="181"/>
      <c r="O299" s="205">
        <v>0</v>
      </c>
      <c r="P299" s="68">
        <v>0</v>
      </c>
      <c r="Q299" s="68">
        <v>0</v>
      </c>
      <c r="R299" s="68">
        <v>0</v>
      </c>
      <c r="S299" s="68">
        <v>0</v>
      </c>
      <c r="T299" s="68">
        <v>0</v>
      </c>
      <c r="U299" s="63"/>
      <c r="V299" s="63"/>
      <c r="W299" s="14"/>
      <c r="X299" s="52">
        <f>W299/$X$1</f>
        <v>0</v>
      </c>
      <c r="Y299" s="40"/>
      <c r="Z299" s="41"/>
      <c r="AA299" s="69"/>
    </row>
    <row r="300" spans="1:27" ht="15" x14ac:dyDescent="0.25">
      <c r="A300" s="106">
        <v>2</v>
      </c>
      <c r="B300" s="107" t="s">
        <v>167</v>
      </c>
      <c r="C300" s="99">
        <v>1</v>
      </c>
      <c r="D300" s="99">
        <v>1440</v>
      </c>
      <c r="E300" s="100" t="s">
        <v>17</v>
      </c>
      <c r="F300" s="100" t="s">
        <v>17</v>
      </c>
      <c r="G300" s="15">
        <v>3</v>
      </c>
      <c r="H300" s="15">
        <v>6</v>
      </c>
      <c r="I300" s="105">
        <v>5</v>
      </c>
      <c r="J300" s="105">
        <v>12</v>
      </c>
      <c r="K300" s="105">
        <v>2</v>
      </c>
      <c r="L300" s="317">
        <v>42916.427083333336</v>
      </c>
      <c r="M300" s="299">
        <v>42916.708333333336</v>
      </c>
      <c r="N300" s="181"/>
      <c r="O300" s="205">
        <v>0</v>
      </c>
      <c r="P300" s="68">
        <v>0</v>
      </c>
      <c r="Q300" s="68">
        <v>0</v>
      </c>
      <c r="R300" s="68">
        <v>0</v>
      </c>
      <c r="S300" s="68">
        <v>0</v>
      </c>
      <c r="T300" s="68">
        <v>0</v>
      </c>
      <c r="U300" s="63"/>
      <c r="V300" s="63"/>
      <c r="W300" s="14"/>
      <c r="X300" s="52">
        <f>W300/$X$1</f>
        <v>0</v>
      </c>
      <c r="Y300" s="40"/>
      <c r="Z300" s="41"/>
      <c r="AA300" s="69"/>
    </row>
    <row r="301" spans="1:27" ht="15.75" thickBot="1" x14ac:dyDescent="0.3">
      <c r="A301" s="34"/>
      <c r="B301" s="337" t="s">
        <v>171</v>
      </c>
      <c r="C301" s="338"/>
      <c r="D301" s="338"/>
      <c r="E301" s="338"/>
      <c r="F301" s="338"/>
      <c r="G301" s="37"/>
      <c r="H301" s="37"/>
      <c r="I301" s="37"/>
      <c r="J301" s="37"/>
      <c r="K301" s="37"/>
      <c r="L301" s="38"/>
      <c r="M301" s="38"/>
      <c r="N301" s="173"/>
      <c r="O301" s="203"/>
      <c r="P301" s="39"/>
      <c r="Q301" s="39"/>
      <c r="R301" s="39"/>
      <c r="S301" s="39"/>
      <c r="T301" s="39"/>
      <c r="U301" s="42"/>
      <c r="V301" s="43"/>
      <c r="W301" s="50"/>
      <c r="X301" s="53"/>
      <c r="Y301" s="44">
        <f>SUM(Y296:Y300)</f>
        <v>-871.69999999999993</v>
      </c>
      <c r="Z301" s="45">
        <f>SUM(Z296:Z300)</f>
        <v>-73.23</v>
      </c>
      <c r="AA301" s="69"/>
    </row>
    <row r="302" spans="1:27" ht="15" x14ac:dyDescent="0.25">
      <c r="A302" s="156">
        <v>3</v>
      </c>
      <c r="B302" s="157" t="s">
        <v>168</v>
      </c>
      <c r="C302" s="158">
        <v>1</v>
      </c>
      <c r="D302" s="158">
        <v>1440</v>
      </c>
      <c r="E302" s="159" t="s">
        <v>17</v>
      </c>
      <c r="F302" s="159" t="s">
        <v>17</v>
      </c>
      <c r="G302" s="62">
        <v>3</v>
      </c>
      <c r="H302" s="62">
        <v>6</v>
      </c>
      <c r="I302" s="160">
        <v>5</v>
      </c>
      <c r="J302" s="160">
        <v>12</v>
      </c>
      <c r="K302" s="160">
        <v>2</v>
      </c>
      <c r="L302" s="319">
        <v>42912.427083333336</v>
      </c>
      <c r="M302" s="324">
        <v>42912.708333333336</v>
      </c>
      <c r="N302" s="191"/>
      <c r="O302" s="212">
        <v>0</v>
      </c>
      <c r="P302" s="161">
        <v>0</v>
      </c>
      <c r="Q302" s="161">
        <v>0</v>
      </c>
      <c r="R302" s="161">
        <v>0</v>
      </c>
      <c r="S302" s="161">
        <v>0</v>
      </c>
      <c r="T302" s="161">
        <v>0</v>
      </c>
      <c r="U302" s="138">
        <v>5</v>
      </c>
      <c r="V302" s="138">
        <v>-109</v>
      </c>
      <c r="W302" s="51">
        <v>9</v>
      </c>
      <c r="X302" s="54">
        <f>W302/$X$1</f>
        <v>0.09</v>
      </c>
      <c r="Y302" s="46">
        <v>-53.4</v>
      </c>
      <c r="Z302" s="47">
        <v>-5.83</v>
      </c>
      <c r="AA302" s="69"/>
    </row>
    <row r="303" spans="1:27" ht="15" x14ac:dyDescent="0.25">
      <c r="A303" s="106">
        <v>3</v>
      </c>
      <c r="B303" s="107" t="s">
        <v>168</v>
      </c>
      <c r="C303" s="99">
        <v>1</v>
      </c>
      <c r="D303" s="99">
        <v>1440</v>
      </c>
      <c r="E303" s="100" t="s">
        <v>17</v>
      </c>
      <c r="F303" s="100" t="s">
        <v>17</v>
      </c>
      <c r="G303" s="15">
        <v>3</v>
      </c>
      <c r="H303" s="15">
        <v>6</v>
      </c>
      <c r="I303" s="105">
        <v>5</v>
      </c>
      <c r="J303" s="105">
        <v>12</v>
      </c>
      <c r="K303" s="105">
        <v>2</v>
      </c>
      <c r="L303" s="317">
        <v>42913.427083333336</v>
      </c>
      <c r="M303" s="299">
        <v>42913.708333333336</v>
      </c>
      <c r="N303" s="181"/>
      <c r="O303" s="205">
        <v>0</v>
      </c>
      <c r="P303" s="68">
        <v>0</v>
      </c>
      <c r="Q303" s="68">
        <v>0</v>
      </c>
      <c r="R303" s="68">
        <v>0</v>
      </c>
      <c r="S303" s="68">
        <v>0</v>
      </c>
      <c r="T303" s="68">
        <v>0</v>
      </c>
      <c r="U303" s="63">
        <v>117</v>
      </c>
      <c r="V303" s="63">
        <v>-713</v>
      </c>
      <c r="W303" s="14">
        <v>16</v>
      </c>
      <c r="X303" s="52">
        <f>W303/$X$1</f>
        <v>0.16</v>
      </c>
      <c r="Y303" s="40">
        <v>-728.2</v>
      </c>
      <c r="Z303" s="41">
        <v>-57.33</v>
      </c>
      <c r="AA303" s="69"/>
    </row>
    <row r="304" spans="1:27" ht="15" x14ac:dyDescent="0.25">
      <c r="A304" s="106">
        <v>3</v>
      </c>
      <c r="B304" s="107" t="s">
        <v>168</v>
      </c>
      <c r="C304" s="99">
        <v>1</v>
      </c>
      <c r="D304" s="99">
        <v>1440</v>
      </c>
      <c r="E304" s="100" t="s">
        <v>17</v>
      </c>
      <c r="F304" s="100" t="s">
        <v>17</v>
      </c>
      <c r="G304" s="15">
        <v>3</v>
      </c>
      <c r="H304" s="15">
        <v>6</v>
      </c>
      <c r="I304" s="105">
        <v>5</v>
      </c>
      <c r="J304" s="105">
        <v>12</v>
      </c>
      <c r="K304" s="105">
        <v>2</v>
      </c>
      <c r="L304" s="317">
        <v>42914.427083333336</v>
      </c>
      <c r="M304" s="299">
        <v>42914.708333333336</v>
      </c>
      <c r="N304" s="181"/>
      <c r="O304" s="205">
        <v>0</v>
      </c>
      <c r="P304" s="68">
        <v>0</v>
      </c>
      <c r="Q304" s="68">
        <v>0</v>
      </c>
      <c r="R304" s="68">
        <v>0</v>
      </c>
      <c r="S304" s="68">
        <v>0</v>
      </c>
      <c r="T304" s="68">
        <v>0</v>
      </c>
      <c r="U304" s="63" t="s">
        <v>70</v>
      </c>
      <c r="V304" s="63" t="s">
        <v>70</v>
      </c>
      <c r="W304" s="14">
        <v>14</v>
      </c>
      <c r="X304" s="52">
        <f>W304/$X$1</f>
        <v>0.14000000000000001</v>
      </c>
      <c r="Y304" s="40">
        <v>44.8</v>
      </c>
      <c r="Z304" s="41">
        <v>3.7</v>
      </c>
      <c r="AA304" s="69"/>
    </row>
    <row r="305" spans="1:27" ht="15" x14ac:dyDescent="0.25">
      <c r="A305" s="106">
        <v>3</v>
      </c>
      <c r="B305" s="107" t="s">
        <v>168</v>
      </c>
      <c r="C305" s="99">
        <v>1</v>
      </c>
      <c r="D305" s="99">
        <v>1440</v>
      </c>
      <c r="E305" s="100" t="s">
        <v>17</v>
      </c>
      <c r="F305" s="100" t="s">
        <v>17</v>
      </c>
      <c r="G305" s="15">
        <v>3</v>
      </c>
      <c r="H305" s="15">
        <v>6</v>
      </c>
      <c r="I305" s="105">
        <v>5</v>
      </c>
      <c r="J305" s="105">
        <v>12</v>
      </c>
      <c r="K305" s="105">
        <v>2</v>
      </c>
      <c r="L305" s="317">
        <v>42915.427083333336</v>
      </c>
      <c r="M305" s="299">
        <v>42915.708333333336</v>
      </c>
      <c r="N305" s="181"/>
      <c r="O305" s="205">
        <v>0</v>
      </c>
      <c r="P305" s="68">
        <v>0</v>
      </c>
      <c r="Q305" s="68">
        <v>0</v>
      </c>
      <c r="R305" s="68">
        <v>0</v>
      </c>
      <c r="S305" s="68">
        <v>0</v>
      </c>
      <c r="T305" s="68">
        <v>0</v>
      </c>
      <c r="U305" s="63"/>
      <c r="V305" s="63"/>
      <c r="W305" s="14"/>
      <c r="X305" s="52">
        <f>W305/$X$1</f>
        <v>0</v>
      </c>
      <c r="Y305" s="40"/>
      <c r="Z305" s="41"/>
      <c r="AA305" s="69"/>
    </row>
    <row r="306" spans="1:27" ht="15" x14ac:dyDescent="0.25">
      <c r="A306" s="106">
        <v>3</v>
      </c>
      <c r="B306" s="107" t="s">
        <v>168</v>
      </c>
      <c r="C306" s="99">
        <v>1</v>
      </c>
      <c r="D306" s="99">
        <v>1440</v>
      </c>
      <c r="E306" s="100" t="s">
        <v>17</v>
      </c>
      <c r="F306" s="100" t="s">
        <v>17</v>
      </c>
      <c r="G306" s="15">
        <v>3</v>
      </c>
      <c r="H306" s="15">
        <v>6</v>
      </c>
      <c r="I306" s="105">
        <v>5</v>
      </c>
      <c r="J306" s="105">
        <v>12</v>
      </c>
      <c r="K306" s="105">
        <v>2</v>
      </c>
      <c r="L306" s="317">
        <v>42916.427083333336</v>
      </c>
      <c r="M306" s="299">
        <v>42916.708333333336</v>
      </c>
      <c r="N306" s="181"/>
      <c r="O306" s="205">
        <v>0</v>
      </c>
      <c r="P306" s="68">
        <v>0</v>
      </c>
      <c r="Q306" s="68">
        <v>0</v>
      </c>
      <c r="R306" s="68">
        <v>0</v>
      </c>
      <c r="S306" s="68">
        <v>0</v>
      </c>
      <c r="T306" s="68">
        <v>0</v>
      </c>
      <c r="U306" s="63"/>
      <c r="V306" s="63"/>
      <c r="W306" s="14"/>
      <c r="X306" s="52">
        <f>W306/$X$1</f>
        <v>0</v>
      </c>
      <c r="Y306" s="40"/>
      <c r="Z306" s="41"/>
      <c r="AA306" s="69"/>
    </row>
    <row r="307" spans="1:27" ht="15.75" thickBot="1" x14ac:dyDescent="0.3">
      <c r="A307" s="34"/>
      <c r="B307" s="337" t="s">
        <v>172</v>
      </c>
      <c r="C307" s="338"/>
      <c r="D307" s="338"/>
      <c r="E307" s="338"/>
      <c r="F307" s="338"/>
      <c r="G307" s="37"/>
      <c r="H307" s="37"/>
      <c r="I307" s="37"/>
      <c r="J307" s="37"/>
      <c r="K307" s="37"/>
      <c r="L307" s="38"/>
      <c r="M307" s="38"/>
      <c r="N307" s="173"/>
      <c r="O307" s="203"/>
      <c r="P307" s="39"/>
      <c r="Q307" s="39"/>
      <c r="R307" s="39"/>
      <c r="S307" s="39"/>
      <c r="T307" s="39"/>
      <c r="U307" s="42"/>
      <c r="V307" s="43"/>
      <c r="W307" s="50"/>
      <c r="X307" s="53"/>
      <c r="Y307" s="44">
        <f>SUM(Y302:Y306)</f>
        <v>-736.80000000000007</v>
      </c>
      <c r="Z307" s="45">
        <f>SUM(Z302:Z306)</f>
        <v>-59.459999999999994</v>
      </c>
      <c r="AA307" s="69"/>
    </row>
    <row r="308" spans="1:27" ht="15" x14ac:dyDescent="0.25">
      <c r="A308" s="156">
        <v>4</v>
      </c>
      <c r="B308" s="157" t="s">
        <v>169</v>
      </c>
      <c r="C308" s="158">
        <v>1</v>
      </c>
      <c r="D308" s="158">
        <v>1440</v>
      </c>
      <c r="E308" s="159" t="s">
        <v>17</v>
      </c>
      <c r="F308" s="159" t="s">
        <v>17</v>
      </c>
      <c r="G308" s="62">
        <v>3</v>
      </c>
      <c r="H308" s="62">
        <v>6</v>
      </c>
      <c r="I308" s="160">
        <v>5</v>
      </c>
      <c r="J308" s="160">
        <v>12</v>
      </c>
      <c r="K308" s="160">
        <v>2</v>
      </c>
      <c r="L308" s="319">
        <v>42912.427083333336</v>
      </c>
      <c r="M308" s="324">
        <v>42912.708333333336</v>
      </c>
      <c r="N308" s="191"/>
      <c r="O308" s="212">
        <v>0</v>
      </c>
      <c r="P308" s="161">
        <v>0</v>
      </c>
      <c r="Q308" s="161">
        <v>0</v>
      </c>
      <c r="R308" s="161">
        <v>0</v>
      </c>
      <c r="S308" s="161">
        <v>0</v>
      </c>
      <c r="T308" s="161">
        <v>0</v>
      </c>
      <c r="U308" s="138">
        <f>0+65</f>
        <v>65</v>
      </c>
      <c r="V308" s="138">
        <f>-20-7</f>
        <v>-27</v>
      </c>
      <c r="W308" s="51">
        <f>2+2</f>
        <v>4</v>
      </c>
      <c r="X308" s="54">
        <f>W308/$X$1</f>
        <v>0.04</v>
      </c>
      <c r="Y308" s="46">
        <v>45.4</v>
      </c>
      <c r="Z308" s="47">
        <f>-0.88+5.3</f>
        <v>4.42</v>
      </c>
      <c r="AA308" s="69"/>
    </row>
    <row r="309" spans="1:27" ht="15" x14ac:dyDescent="0.25">
      <c r="A309" s="106">
        <v>4</v>
      </c>
      <c r="B309" s="107" t="s">
        <v>169</v>
      </c>
      <c r="C309" s="99">
        <v>1</v>
      </c>
      <c r="D309" s="99">
        <v>1440</v>
      </c>
      <c r="E309" s="100" t="s">
        <v>17</v>
      </c>
      <c r="F309" s="100" t="s">
        <v>17</v>
      </c>
      <c r="G309" s="15">
        <v>3</v>
      </c>
      <c r="H309" s="15">
        <v>6</v>
      </c>
      <c r="I309" s="105">
        <v>5</v>
      </c>
      <c r="J309" s="105">
        <v>12</v>
      </c>
      <c r="K309" s="105">
        <v>2</v>
      </c>
      <c r="L309" s="317">
        <v>42913.427083333336</v>
      </c>
      <c r="M309" s="299">
        <v>42913.708333333336</v>
      </c>
      <c r="N309" s="181"/>
      <c r="O309" s="205">
        <v>0</v>
      </c>
      <c r="P309" s="68">
        <v>0</v>
      </c>
      <c r="Q309" s="68">
        <v>0</v>
      </c>
      <c r="R309" s="68">
        <v>0</v>
      </c>
      <c r="S309" s="68">
        <v>0</v>
      </c>
      <c r="T309" s="68">
        <v>0</v>
      </c>
      <c r="U309" s="63">
        <f>3+117</f>
        <v>120</v>
      </c>
      <c r="V309" s="63">
        <f>-88-16</f>
        <v>-104</v>
      </c>
      <c r="W309" s="14">
        <f>4+4</f>
        <v>8</v>
      </c>
      <c r="X309" s="52">
        <f>W309/$X$1</f>
        <v>0.08</v>
      </c>
      <c r="Y309" s="40">
        <f>-83.3+104.8</f>
        <v>21.5</v>
      </c>
      <c r="Z309" s="41">
        <f>-7.17+9.06</f>
        <v>1.8900000000000006</v>
      </c>
      <c r="AA309" s="69"/>
    </row>
    <row r="310" spans="1:27" ht="15" x14ac:dyDescent="0.25">
      <c r="A310" s="106">
        <v>4</v>
      </c>
      <c r="B310" s="107" t="s">
        <v>169</v>
      </c>
      <c r="C310" s="99">
        <v>1</v>
      </c>
      <c r="D310" s="99">
        <v>1440</v>
      </c>
      <c r="E310" s="100" t="s">
        <v>17</v>
      </c>
      <c r="F310" s="100" t="s">
        <v>17</v>
      </c>
      <c r="G310" s="15">
        <v>3</v>
      </c>
      <c r="H310" s="15">
        <v>6</v>
      </c>
      <c r="I310" s="105">
        <v>5</v>
      </c>
      <c r="J310" s="105">
        <v>12</v>
      </c>
      <c r="K310" s="105">
        <v>2</v>
      </c>
      <c r="L310" s="317">
        <v>42914.427083333336</v>
      </c>
      <c r="M310" s="299">
        <v>42914.708333333336</v>
      </c>
      <c r="N310" s="181"/>
      <c r="O310" s="205">
        <v>0</v>
      </c>
      <c r="P310" s="68">
        <v>0</v>
      </c>
      <c r="Q310" s="68">
        <v>0</v>
      </c>
      <c r="R310" s="68">
        <v>0</v>
      </c>
      <c r="S310" s="68">
        <v>0</v>
      </c>
      <c r="T310" s="68">
        <v>0</v>
      </c>
      <c r="U310" s="63" t="s">
        <v>70</v>
      </c>
      <c r="V310" s="63" t="s">
        <v>70</v>
      </c>
      <c r="W310" s="14">
        <v>6</v>
      </c>
      <c r="X310" s="52">
        <f>W310/$X$1</f>
        <v>0.06</v>
      </c>
      <c r="Y310" s="40">
        <v>-226.1</v>
      </c>
      <c r="Z310" s="41">
        <v>-19.05</v>
      </c>
      <c r="AA310" s="69"/>
    </row>
    <row r="311" spans="1:27" ht="15" x14ac:dyDescent="0.25">
      <c r="A311" s="106">
        <v>4</v>
      </c>
      <c r="B311" s="107" t="s">
        <v>169</v>
      </c>
      <c r="C311" s="99">
        <v>1</v>
      </c>
      <c r="D311" s="99">
        <v>1440</v>
      </c>
      <c r="E311" s="100" t="s">
        <v>17</v>
      </c>
      <c r="F311" s="100" t="s">
        <v>17</v>
      </c>
      <c r="G311" s="15">
        <v>3</v>
      </c>
      <c r="H311" s="15">
        <v>6</v>
      </c>
      <c r="I311" s="105">
        <v>5</v>
      </c>
      <c r="J311" s="105">
        <v>12</v>
      </c>
      <c r="K311" s="105">
        <v>2</v>
      </c>
      <c r="L311" s="317">
        <v>42915.427083333336</v>
      </c>
      <c r="M311" s="299">
        <v>42915.708333333336</v>
      </c>
      <c r="N311" s="181"/>
      <c r="O311" s="205">
        <v>0</v>
      </c>
      <c r="P311" s="68">
        <v>0</v>
      </c>
      <c r="Q311" s="68">
        <v>0</v>
      </c>
      <c r="R311" s="68">
        <v>0</v>
      </c>
      <c r="S311" s="68">
        <v>0</v>
      </c>
      <c r="T311" s="68">
        <v>0</v>
      </c>
      <c r="U311" s="63"/>
      <c r="V311" s="63"/>
      <c r="W311" s="14"/>
      <c r="X311" s="52">
        <f>W311/$X$1</f>
        <v>0</v>
      </c>
      <c r="Y311" s="40"/>
      <c r="Z311" s="41"/>
      <c r="AA311" s="69"/>
    </row>
    <row r="312" spans="1:27" ht="15" x14ac:dyDescent="0.25">
      <c r="A312" s="106">
        <v>4</v>
      </c>
      <c r="B312" s="107" t="s">
        <v>169</v>
      </c>
      <c r="C312" s="99">
        <v>1</v>
      </c>
      <c r="D312" s="99">
        <v>1440</v>
      </c>
      <c r="E312" s="100" t="s">
        <v>17</v>
      </c>
      <c r="F312" s="100" t="s">
        <v>17</v>
      </c>
      <c r="G312" s="15">
        <v>3</v>
      </c>
      <c r="H312" s="15">
        <v>6</v>
      </c>
      <c r="I312" s="105">
        <v>5</v>
      </c>
      <c r="J312" s="105">
        <v>12</v>
      </c>
      <c r="K312" s="105">
        <v>2</v>
      </c>
      <c r="L312" s="317">
        <v>42916.427083333336</v>
      </c>
      <c r="M312" s="299">
        <v>42916.708333333336</v>
      </c>
      <c r="N312" s="181"/>
      <c r="O312" s="205">
        <v>0</v>
      </c>
      <c r="P312" s="68">
        <v>0</v>
      </c>
      <c r="Q312" s="68">
        <v>0</v>
      </c>
      <c r="R312" s="68">
        <v>0</v>
      </c>
      <c r="S312" s="68">
        <v>0</v>
      </c>
      <c r="T312" s="68">
        <v>0</v>
      </c>
      <c r="U312" s="63"/>
      <c r="V312" s="63"/>
      <c r="W312" s="14"/>
      <c r="X312" s="52">
        <f>W312/$X$1</f>
        <v>0</v>
      </c>
      <c r="Y312" s="40"/>
      <c r="Z312" s="41"/>
      <c r="AA312" s="69"/>
    </row>
    <row r="313" spans="1:27" ht="15.75" thickBot="1" x14ac:dyDescent="0.3">
      <c r="A313" s="34"/>
      <c r="B313" s="337" t="s">
        <v>173</v>
      </c>
      <c r="C313" s="338"/>
      <c r="D313" s="338"/>
      <c r="E313" s="338"/>
      <c r="F313" s="338"/>
      <c r="G313" s="37"/>
      <c r="H313" s="37"/>
      <c r="I313" s="37"/>
      <c r="J313" s="37"/>
      <c r="K313" s="37"/>
      <c r="L313" s="38"/>
      <c r="M313" s="38"/>
      <c r="N313" s="173"/>
      <c r="O313" s="203"/>
      <c r="P313" s="39"/>
      <c r="Q313" s="39"/>
      <c r="R313" s="39"/>
      <c r="S313" s="39"/>
      <c r="T313" s="39"/>
      <c r="U313" s="42"/>
      <c r="V313" s="43"/>
      <c r="W313" s="50"/>
      <c r="X313" s="53"/>
      <c r="Y313" s="44">
        <f>SUM(Y308:Y312)</f>
        <v>-159.19999999999999</v>
      </c>
      <c r="Z313" s="45">
        <f>SUM(Z308:Z312)</f>
        <v>-12.74</v>
      </c>
      <c r="AA313" s="69"/>
    </row>
    <row r="314" spans="1:27" ht="15" x14ac:dyDescent="0.25">
      <c r="A314" s="156">
        <v>5</v>
      </c>
      <c r="B314" s="157" t="s">
        <v>174</v>
      </c>
      <c r="C314" s="158">
        <v>1</v>
      </c>
      <c r="D314" s="158">
        <v>1440</v>
      </c>
      <c r="E314" s="159" t="s">
        <v>17</v>
      </c>
      <c r="F314" s="159" t="s">
        <v>17</v>
      </c>
      <c r="G314" s="62">
        <v>3</v>
      </c>
      <c r="H314" s="62">
        <v>6</v>
      </c>
      <c r="I314" s="160">
        <v>5</v>
      </c>
      <c r="J314" s="160">
        <v>12</v>
      </c>
      <c r="K314" s="160">
        <v>2</v>
      </c>
      <c r="L314" s="324">
        <v>42912.510416666664</v>
      </c>
      <c r="M314" s="324">
        <v>42912.708333333336</v>
      </c>
      <c r="N314" s="191"/>
      <c r="O314" s="212">
        <v>0</v>
      </c>
      <c r="P314" s="161">
        <v>0</v>
      </c>
      <c r="Q314" s="161">
        <v>0</v>
      </c>
      <c r="R314" s="161">
        <v>0</v>
      </c>
      <c r="S314" s="161">
        <v>0</v>
      </c>
      <c r="T314" s="161">
        <v>0</v>
      </c>
      <c r="U314" s="138">
        <v>3</v>
      </c>
      <c r="V314" s="138">
        <v>-160</v>
      </c>
      <c r="W314" s="51">
        <v>10</v>
      </c>
      <c r="X314" s="54">
        <f>W314/$X$1</f>
        <v>0.1</v>
      </c>
      <c r="Y314" s="46">
        <v>-95.3</v>
      </c>
      <c r="Z314" s="47">
        <v>-9.98</v>
      </c>
      <c r="AA314" s="69"/>
    </row>
    <row r="315" spans="1:27" ht="15" x14ac:dyDescent="0.25">
      <c r="A315" s="106">
        <v>5</v>
      </c>
      <c r="B315" s="107" t="s">
        <v>174</v>
      </c>
      <c r="C315" s="99">
        <v>1</v>
      </c>
      <c r="D315" s="99">
        <v>1440</v>
      </c>
      <c r="E315" s="100" t="s">
        <v>17</v>
      </c>
      <c r="F315" s="100" t="s">
        <v>17</v>
      </c>
      <c r="G315" s="15">
        <v>3</v>
      </c>
      <c r="H315" s="15">
        <v>6</v>
      </c>
      <c r="I315" s="105">
        <v>5</v>
      </c>
      <c r="J315" s="105">
        <v>12</v>
      </c>
      <c r="K315" s="105">
        <v>2</v>
      </c>
      <c r="L315" s="299">
        <v>42913.510416666664</v>
      </c>
      <c r="M315" s="299">
        <v>42913.708333333336</v>
      </c>
      <c r="N315" s="181"/>
      <c r="O315" s="205">
        <v>0</v>
      </c>
      <c r="P315" s="68">
        <v>0</v>
      </c>
      <c r="Q315" s="68">
        <v>0</v>
      </c>
      <c r="R315" s="68">
        <v>0</v>
      </c>
      <c r="S315" s="68">
        <v>0</v>
      </c>
      <c r="T315" s="68">
        <v>0</v>
      </c>
      <c r="U315" s="63">
        <v>252</v>
      </c>
      <c r="V315" s="63">
        <v>-124</v>
      </c>
      <c r="W315" s="14">
        <v>15</v>
      </c>
      <c r="X315" s="52">
        <f>W315/$X$1</f>
        <v>0.15</v>
      </c>
      <c r="Y315" s="40">
        <v>122</v>
      </c>
      <c r="Z315" s="41">
        <v>10.38</v>
      </c>
      <c r="AA315" s="69"/>
    </row>
    <row r="316" spans="1:27" ht="15" x14ac:dyDescent="0.25">
      <c r="A316" s="106">
        <v>5</v>
      </c>
      <c r="B316" s="107" t="s">
        <v>174</v>
      </c>
      <c r="C316" s="99">
        <v>1</v>
      </c>
      <c r="D316" s="99">
        <v>1440</v>
      </c>
      <c r="E316" s="100" t="s">
        <v>17</v>
      </c>
      <c r="F316" s="100" t="s">
        <v>17</v>
      </c>
      <c r="G316" s="15">
        <v>3</v>
      </c>
      <c r="H316" s="15">
        <v>6</v>
      </c>
      <c r="I316" s="105">
        <v>5</v>
      </c>
      <c r="J316" s="105">
        <v>12</v>
      </c>
      <c r="K316" s="105">
        <v>2</v>
      </c>
      <c r="L316" s="299">
        <v>42914.510416666664</v>
      </c>
      <c r="M316" s="299">
        <v>42914.708333333336</v>
      </c>
      <c r="N316" s="181"/>
      <c r="O316" s="205">
        <v>0</v>
      </c>
      <c r="P316" s="68">
        <v>0</v>
      </c>
      <c r="Q316" s="68">
        <v>0</v>
      </c>
      <c r="R316" s="68">
        <v>0</v>
      </c>
      <c r="S316" s="68">
        <v>0</v>
      </c>
      <c r="T316" s="68">
        <v>0</v>
      </c>
      <c r="U316" s="63" t="s">
        <v>70</v>
      </c>
      <c r="V316" s="63" t="s">
        <v>70</v>
      </c>
      <c r="W316" s="14">
        <v>15</v>
      </c>
      <c r="X316" s="52">
        <f>W316/$X$1</f>
        <v>0.15</v>
      </c>
      <c r="Y316" s="40">
        <v>353.8</v>
      </c>
      <c r="Z316" s="41">
        <v>29.27</v>
      </c>
      <c r="AA316" s="69"/>
    </row>
    <row r="317" spans="1:27" ht="15" x14ac:dyDescent="0.25">
      <c r="A317" s="106">
        <v>5</v>
      </c>
      <c r="B317" s="107" t="s">
        <v>174</v>
      </c>
      <c r="C317" s="99">
        <v>1</v>
      </c>
      <c r="D317" s="99">
        <v>1440</v>
      </c>
      <c r="E317" s="100" t="s">
        <v>17</v>
      </c>
      <c r="F317" s="100" t="s">
        <v>17</v>
      </c>
      <c r="G317" s="15">
        <v>3</v>
      </c>
      <c r="H317" s="15">
        <v>6</v>
      </c>
      <c r="I317" s="105">
        <v>5</v>
      </c>
      <c r="J317" s="105">
        <v>12</v>
      </c>
      <c r="K317" s="105">
        <v>2</v>
      </c>
      <c r="L317" s="299">
        <v>42915.510416666664</v>
      </c>
      <c r="M317" s="299">
        <v>42915.708333333336</v>
      </c>
      <c r="N317" s="181"/>
      <c r="O317" s="205">
        <v>0</v>
      </c>
      <c r="P317" s="68">
        <v>0</v>
      </c>
      <c r="Q317" s="68">
        <v>0</v>
      </c>
      <c r="R317" s="68">
        <v>0</v>
      </c>
      <c r="S317" s="68">
        <v>0</v>
      </c>
      <c r="T317" s="68">
        <v>0</v>
      </c>
      <c r="U317" s="63"/>
      <c r="V317" s="63"/>
      <c r="W317" s="14"/>
      <c r="X317" s="52">
        <f>W317/$X$1</f>
        <v>0</v>
      </c>
      <c r="Y317" s="40"/>
      <c r="Z317" s="41"/>
      <c r="AA317" s="69"/>
    </row>
    <row r="318" spans="1:27" ht="15" x14ac:dyDescent="0.25">
      <c r="A318" s="106">
        <v>5</v>
      </c>
      <c r="B318" s="107" t="s">
        <v>174</v>
      </c>
      <c r="C318" s="99">
        <v>1</v>
      </c>
      <c r="D318" s="99">
        <v>1440</v>
      </c>
      <c r="E318" s="100" t="s">
        <v>17</v>
      </c>
      <c r="F318" s="100" t="s">
        <v>17</v>
      </c>
      <c r="G318" s="15">
        <v>3</v>
      </c>
      <c r="H318" s="15">
        <v>6</v>
      </c>
      <c r="I318" s="105">
        <v>5</v>
      </c>
      <c r="J318" s="105">
        <v>12</v>
      </c>
      <c r="K318" s="105">
        <v>2</v>
      </c>
      <c r="L318" s="299">
        <v>42916.510416666664</v>
      </c>
      <c r="M318" s="299">
        <v>42916.708333333336</v>
      </c>
      <c r="N318" s="181"/>
      <c r="O318" s="205">
        <v>0</v>
      </c>
      <c r="P318" s="68">
        <v>0</v>
      </c>
      <c r="Q318" s="68">
        <v>0</v>
      </c>
      <c r="R318" s="68">
        <v>0</v>
      </c>
      <c r="S318" s="68">
        <v>0</v>
      </c>
      <c r="T318" s="68">
        <v>0</v>
      </c>
      <c r="U318" s="63"/>
      <c r="V318" s="63"/>
      <c r="W318" s="14"/>
      <c r="X318" s="52">
        <f>W318/$X$1</f>
        <v>0</v>
      </c>
      <c r="Y318" s="40"/>
      <c r="Z318" s="41"/>
      <c r="AA318" s="69"/>
    </row>
    <row r="319" spans="1:27" ht="15.75" thickBot="1" x14ac:dyDescent="0.3">
      <c r="A319" s="34"/>
      <c r="B319" s="337" t="s">
        <v>175</v>
      </c>
      <c r="C319" s="338"/>
      <c r="D319" s="338"/>
      <c r="E319" s="338"/>
      <c r="F319" s="338"/>
      <c r="G319" s="37"/>
      <c r="H319" s="37"/>
      <c r="I319" s="37"/>
      <c r="J319" s="37"/>
      <c r="K319" s="37"/>
      <c r="L319" s="38"/>
      <c r="M319" s="38"/>
      <c r="N319" s="173"/>
      <c r="O319" s="203"/>
      <c r="P319" s="39"/>
      <c r="Q319" s="39"/>
      <c r="R319" s="39"/>
      <c r="S319" s="39"/>
      <c r="T319" s="39"/>
      <c r="U319" s="42"/>
      <c r="V319" s="43"/>
      <c r="W319" s="50"/>
      <c r="X319" s="53"/>
      <c r="Y319" s="44">
        <f>SUM(Y314:Y318)</f>
        <v>380.5</v>
      </c>
      <c r="Z319" s="45">
        <f>SUM(Z314:Z318)</f>
        <v>29.67</v>
      </c>
      <c r="AA319" s="69"/>
    </row>
    <row r="320" spans="1:27" ht="15" x14ac:dyDescent="0.25">
      <c r="A320" s="156">
        <v>6</v>
      </c>
      <c r="B320" s="157" t="s">
        <v>176</v>
      </c>
      <c r="C320" s="158">
        <v>1</v>
      </c>
      <c r="D320" s="158">
        <v>1440</v>
      </c>
      <c r="E320" s="159" t="s">
        <v>17</v>
      </c>
      <c r="F320" s="159" t="s">
        <v>17</v>
      </c>
      <c r="G320" s="62">
        <v>3</v>
      </c>
      <c r="H320" s="62">
        <v>6</v>
      </c>
      <c r="I320" s="160">
        <v>5</v>
      </c>
      <c r="J320" s="160">
        <v>12</v>
      </c>
      <c r="K320" s="160">
        <v>2</v>
      </c>
      <c r="L320" s="324">
        <v>42912.510416666664</v>
      </c>
      <c r="M320" s="324">
        <v>42912.708333333336</v>
      </c>
      <c r="N320" s="191"/>
      <c r="O320" s="212">
        <v>0</v>
      </c>
      <c r="P320" s="161">
        <v>0</v>
      </c>
      <c r="Q320" s="161">
        <v>0</v>
      </c>
      <c r="R320" s="161">
        <v>0</v>
      </c>
      <c r="S320" s="161">
        <v>0</v>
      </c>
      <c r="T320" s="161">
        <v>0</v>
      </c>
      <c r="U320" s="138">
        <f>0+66</f>
        <v>66</v>
      </c>
      <c r="V320" s="138">
        <f>-20-7</f>
        <v>-27</v>
      </c>
      <c r="W320" s="51">
        <f>2+2</f>
        <v>4</v>
      </c>
      <c r="X320" s="54">
        <f>W320/$X$1</f>
        <v>0.04</v>
      </c>
      <c r="Y320" s="46">
        <v>46</v>
      </c>
      <c r="Z320" s="47">
        <f>-0.88+5.36</f>
        <v>4.4800000000000004</v>
      </c>
      <c r="AA320" s="69"/>
    </row>
    <row r="321" spans="1:27" ht="15" x14ac:dyDescent="0.25">
      <c r="A321" s="106">
        <v>6</v>
      </c>
      <c r="B321" s="107" t="s">
        <v>176</v>
      </c>
      <c r="C321" s="99">
        <v>1</v>
      </c>
      <c r="D321" s="99">
        <v>1440</v>
      </c>
      <c r="E321" s="100" t="s">
        <v>17</v>
      </c>
      <c r="F321" s="100" t="s">
        <v>17</v>
      </c>
      <c r="G321" s="15">
        <v>3</v>
      </c>
      <c r="H321" s="15">
        <v>6</v>
      </c>
      <c r="I321" s="105">
        <v>5</v>
      </c>
      <c r="J321" s="105">
        <v>12</v>
      </c>
      <c r="K321" s="105">
        <v>2</v>
      </c>
      <c r="L321" s="299">
        <v>42913.510416666664</v>
      </c>
      <c r="M321" s="299">
        <v>42913.708333333336</v>
      </c>
      <c r="N321" s="181"/>
      <c r="O321" s="205">
        <v>0</v>
      </c>
      <c r="P321" s="68">
        <v>0</v>
      </c>
      <c r="Q321" s="68">
        <v>0</v>
      </c>
      <c r="R321" s="68">
        <v>0</v>
      </c>
      <c r="S321" s="68">
        <v>0</v>
      </c>
      <c r="T321" s="68">
        <v>0</v>
      </c>
      <c r="U321" s="63"/>
      <c r="V321" s="63"/>
      <c r="W321" s="14">
        <v>0</v>
      </c>
      <c r="X321" s="52">
        <f>W321/$X$1</f>
        <v>0</v>
      </c>
      <c r="Y321" s="40">
        <v>0</v>
      </c>
      <c r="Z321" s="41">
        <v>0</v>
      </c>
      <c r="AA321" s="69"/>
    </row>
    <row r="322" spans="1:27" ht="15" x14ac:dyDescent="0.25">
      <c r="A322" s="106">
        <v>6</v>
      </c>
      <c r="B322" s="107" t="s">
        <v>176</v>
      </c>
      <c r="C322" s="99">
        <v>1</v>
      </c>
      <c r="D322" s="99">
        <v>1440</v>
      </c>
      <c r="E322" s="100" t="s">
        <v>17</v>
      </c>
      <c r="F322" s="100" t="s">
        <v>17</v>
      </c>
      <c r="G322" s="15">
        <v>3</v>
      </c>
      <c r="H322" s="15">
        <v>6</v>
      </c>
      <c r="I322" s="105">
        <v>5</v>
      </c>
      <c r="J322" s="105">
        <v>12</v>
      </c>
      <c r="K322" s="105">
        <v>2</v>
      </c>
      <c r="L322" s="299">
        <v>42914.510416666664</v>
      </c>
      <c r="M322" s="299">
        <v>42914.708333333336</v>
      </c>
      <c r="N322" s="181"/>
      <c r="O322" s="205">
        <v>0</v>
      </c>
      <c r="P322" s="68">
        <v>0</v>
      </c>
      <c r="Q322" s="68">
        <v>0</v>
      </c>
      <c r="R322" s="68">
        <v>0</v>
      </c>
      <c r="S322" s="68">
        <v>0</v>
      </c>
      <c r="T322" s="68">
        <v>0</v>
      </c>
      <c r="U322" s="63" t="s">
        <v>70</v>
      </c>
      <c r="V322" s="63" t="s">
        <v>70</v>
      </c>
      <c r="W322" s="14">
        <v>12</v>
      </c>
      <c r="X322" s="52">
        <f>W322/$X$1</f>
        <v>0.12</v>
      </c>
      <c r="Y322" s="40">
        <v>-350</v>
      </c>
      <c r="Z322" s="41">
        <v>-29.02</v>
      </c>
      <c r="AA322" s="69"/>
    </row>
    <row r="323" spans="1:27" ht="15" x14ac:dyDescent="0.25">
      <c r="A323" s="106">
        <v>6</v>
      </c>
      <c r="B323" s="107" t="s">
        <v>176</v>
      </c>
      <c r="C323" s="99">
        <v>1</v>
      </c>
      <c r="D323" s="99">
        <v>1440</v>
      </c>
      <c r="E323" s="100" t="s">
        <v>17</v>
      </c>
      <c r="F323" s="100" t="s">
        <v>17</v>
      </c>
      <c r="G323" s="15">
        <v>3</v>
      </c>
      <c r="H323" s="15">
        <v>6</v>
      </c>
      <c r="I323" s="105">
        <v>5</v>
      </c>
      <c r="J323" s="105">
        <v>12</v>
      </c>
      <c r="K323" s="105">
        <v>2</v>
      </c>
      <c r="L323" s="299">
        <v>42915.510416666664</v>
      </c>
      <c r="M323" s="299">
        <v>42915.708333333336</v>
      </c>
      <c r="N323" s="181"/>
      <c r="O323" s="205">
        <v>0</v>
      </c>
      <c r="P323" s="68">
        <v>0</v>
      </c>
      <c r="Q323" s="68">
        <v>0</v>
      </c>
      <c r="R323" s="68">
        <v>0</v>
      </c>
      <c r="S323" s="68">
        <v>0</v>
      </c>
      <c r="T323" s="68">
        <v>0</v>
      </c>
      <c r="U323" s="63"/>
      <c r="V323" s="63"/>
      <c r="W323" s="14"/>
      <c r="X323" s="52">
        <f>W323/$X$1</f>
        <v>0</v>
      </c>
      <c r="Y323" s="40"/>
      <c r="Z323" s="41"/>
      <c r="AA323" s="69"/>
    </row>
    <row r="324" spans="1:27" ht="15" x14ac:dyDescent="0.25">
      <c r="A324" s="106">
        <v>6</v>
      </c>
      <c r="B324" s="107" t="s">
        <v>176</v>
      </c>
      <c r="C324" s="99">
        <v>1</v>
      </c>
      <c r="D324" s="99">
        <v>1440</v>
      </c>
      <c r="E324" s="100" t="s">
        <v>17</v>
      </c>
      <c r="F324" s="100" t="s">
        <v>17</v>
      </c>
      <c r="G324" s="15">
        <v>3</v>
      </c>
      <c r="H324" s="15">
        <v>6</v>
      </c>
      <c r="I324" s="105">
        <v>5</v>
      </c>
      <c r="J324" s="105">
        <v>12</v>
      </c>
      <c r="K324" s="105">
        <v>2</v>
      </c>
      <c r="L324" s="299">
        <v>42916.510416666664</v>
      </c>
      <c r="M324" s="299">
        <v>42916.708333333336</v>
      </c>
      <c r="N324" s="181"/>
      <c r="O324" s="205">
        <v>0</v>
      </c>
      <c r="P324" s="68">
        <v>0</v>
      </c>
      <c r="Q324" s="68">
        <v>0</v>
      </c>
      <c r="R324" s="68">
        <v>0</v>
      </c>
      <c r="S324" s="68">
        <v>0</v>
      </c>
      <c r="T324" s="68">
        <v>0</v>
      </c>
      <c r="U324" s="63"/>
      <c r="V324" s="63"/>
      <c r="W324" s="14"/>
      <c r="X324" s="52">
        <f>W324/$X$1</f>
        <v>0</v>
      </c>
      <c r="Y324" s="40"/>
      <c r="Z324" s="41"/>
      <c r="AA324" s="69"/>
    </row>
    <row r="325" spans="1:27" ht="15.75" thickBot="1" x14ac:dyDescent="0.3">
      <c r="A325" s="34"/>
      <c r="B325" s="337" t="s">
        <v>177</v>
      </c>
      <c r="C325" s="338"/>
      <c r="D325" s="338"/>
      <c r="E325" s="338"/>
      <c r="F325" s="338"/>
      <c r="G325" s="37"/>
      <c r="H325" s="37"/>
      <c r="I325" s="37"/>
      <c r="J325" s="37"/>
      <c r="K325" s="37"/>
      <c r="L325" s="38"/>
      <c r="M325" s="38"/>
      <c r="N325" s="173"/>
      <c r="O325" s="203"/>
      <c r="P325" s="39"/>
      <c r="Q325" s="39"/>
      <c r="R325" s="39"/>
      <c r="S325" s="39"/>
      <c r="T325" s="39"/>
      <c r="U325" s="42"/>
      <c r="V325" s="43"/>
      <c r="W325" s="50"/>
      <c r="X325" s="53"/>
      <c r="Y325" s="44">
        <f>SUM(Y320:Y324)</f>
        <v>-304</v>
      </c>
      <c r="Z325" s="45">
        <f>SUM(Z320:Z324)</f>
        <v>-24.54</v>
      </c>
      <c r="AA325" s="69"/>
    </row>
    <row r="326" spans="1:27" ht="15" x14ac:dyDescent="0.25">
      <c r="A326" s="156">
        <v>7</v>
      </c>
      <c r="B326" s="157" t="s">
        <v>178</v>
      </c>
      <c r="C326" s="158">
        <v>1</v>
      </c>
      <c r="D326" s="158">
        <v>1440</v>
      </c>
      <c r="E326" s="159" t="s">
        <v>17</v>
      </c>
      <c r="F326" s="159" t="s">
        <v>17</v>
      </c>
      <c r="G326" s="62">
        <v>3</v>
      </c>
      <c r="H326" s="62">
        <v>6</v>
      </c>
      <c r="I326" s="160">
        <v>5</v>
      </c>
      <c r="J326" s="160">
        <v>12</v>
      </c>
      <c r="K326" s="160">
        <v>2</v>
      </c>
      <c r="L326" s="324">
        <v>42912.510416666664</v>
      </c>
      <c r="M326" s="324">
        <v>42912.708333333336</v>
      </c>
      <c r="N326" s="191"/>
      <c r="O326" s="212">
        <v>0</v>
      </c>
      <c r="P326" s="161">
        <v>0</v>
      </c>
      <c r="Q326" s="161">
        <v>0</v>
      </c>
      <c r="R326" s="161">
        <v>0</v>
      </c>
      <c r="S326" s="161">
        <v>0</v>
      </c>
      <c r="T326" s="161">
        <v>0</v>
      </c>
      <c r="U326" s="138">
        <v>3</v>
      </c>
      <c r="V326" s="138">
        <v>-114</v>
      </c>
      <c r="W326" s="51">
        <v>9</v>
      </c>
      <c r="X326" s="54">
        <f>W326/$X$1</f>
        <v>0.09</v>
      </c>
      <c r="Y326" s="46">
        <v>-54.4</v>
      </c>
      <c r="Z326" s="47">
        <v>-5.9</v>
      </c>
      <c r="AA326" s="69"/>
    </row>
    <row r="327" spans="1:27" ht="15" x14ac:dyDescent="0.25">
      <c r="A327" s="106">
        <v>7</v>
      </c>
      <c r="B327" s="107" t="s">
        <v>178</v>
      </c>
      <c r="C327" s="99">
        <v>1</v>
      </c>
      <c r="D327" s="99">
        <v>1440</v>
      </c>
      <c r="E327" s="100" t="s">
        <v>17</v>
      </c>
      <c r="F327" s="100" t="s">
        <v>17</v>
      </c>
      <c r="G327" s="15">
        <v>3</v>
      </c>
      <c r="H327" s="15">
        <v>6</v>
      </c>
      <c r="I327" s="105">
        <v>5</v>
      </c>
      <c r="J327" s="105">
        <v>12</v>
      </c>
      <c r="K327" s="105">
        <v>2</v>
      </c>
      <c r="L327" s="299">
        <v>42913.510416666664</v>
      </c>
      <c r="M327" s="299">
        <v>42913.708333333336</v>
      </c>
      <c r="N327" s="181"/>
      <c r="O327" s="205">
        <v>0</v>
      </c>
      <c r="P327" s="68">
        <v>0</v>
      </c>
      <c r="Q327" s="68">
        <v>0</v>
      </c>
      <c r="R327" s="68">
        <v>0</v>
      </c>
      <c r="S327" s="68">
        <v>0</v>
      </c>
      <c r="T327" s="68">
        <v>0</v>
      </c>
      <c r="U327" s="63">
        <v>132</v>
      </c>
      <c r="V327" s="63">
        <v>-148</v>
      </c>
      <c r="W327" s="14">
        <v>11</v>
      </c>
      <c r="X327" s="52">
        <f>W327/$X$1</f>
        <v>0.11</v>
      </c>
      <c r="Y327" s="40">
        <v>29.8</v>
      </c>
      <c r="Z327" s="41">
        <v>2.0099999999999998</v>
      </c>
      <c r="AA327" s="69"/>
    </row>
    <row r="328" spans="1:27" ht="15" x14ac:dyDescent="0.25">
      <c r="A328" s="106">
        <v>7</v>
      </c>
      <c r="B328" s="107" t="s">
        <v>178</v>
      </c>
      <c r="C328" s="99">
        <v>1</v>
      </c>
      <c r="D328" s="99">
        <v>1440</v>
      </c>
      <c r="E328" s="100" t="s">
        <v>17</v>
      </c>
      <c r="F328" s="100" t="s">
        <v>17</v>
      </c>
      <c r="G328" s="15">
        <v>3</v>
      </c>
      <c r="H328" s="15">
        <v>6</v>
      </c>
      <c r="I328" s="105">
        <v>5</v>
      </c>
      <c r="J328" s="105">
        <v>12</v>
      </c>
      <c r="K328" s="105">
        <v>2</v>
      </c>
      <c r="L328" s="299">
        <v>42914.510416666664</v>
      </c>
      <c r="M328" s="299">
        <v>42914.708333333336</v>
      </c>
      <c r="N328" s="181"/>
      <c r="O328" s="205">
        <v>0</v>
      </c>
      <c r="P328" s="68">
        <v>0</v>
      </c>
      <c r="Q328" s="68">
        <v>0</v>
      </c>
      <c r="R328" s="68">
        <v>0</v>
      </c>
      <c r="S328" s="68">
        <v>0</v>
      </c>
      <c r="T328" s="68">
        <v>0</v>
      </c>
      <c r="U328" s="63" t="s">
        <v>70</v>
      </c>
      <c r="V328" s="63" t="s">
        <v>70</v>
      </c>
      <c r="W328" s="14">
        <v>12</v>
      </c>
      <c r="X328" s="52">
        <f>W328/$X$1</f>
        <v>0.12</v>
      </c>
      <c r="Y328" s="40">
        <v>62</v>
      </c>
      <c r="Z328" s="41">
        <v>5.08</v>
      </c>
      <c r="AA328" s="69"/>
    </row>
    <row r="329" spans="1:27" ht="15" x14ac:dyDescent="0.25">
      <c r="A329" s="106">
        <v>7</v>
      </c>
      <c r="B329" s="107" t="s">
        <v>178</v>
      </c>
      <c r="C329" s="99">
        <v>1</v>
      </c>
      <c r="D329" s="99">
        <v>1440</v>
      </c>
      <c r="E329" s="100" t="s">
        <v>17</v>
      </c>
      <c r="F329" s="100" t="s">
        <v>17</v>
      </c>
      <c r="G329" s="15">
        <v>3</v>
      </c>
      <c r="H329" s="15">
        <v>6</v>
      </c>
      <c r="I329" s="105">
        <v>5</v>
      </c>
      <c r="J329" s="105">
        <v>12</v>
      </c>
      <c r="K329" s="105">
        <v>2</v>
      </c>
      <c r="L329" s="299">
        <v>42915.510416666664</v>
      </c>
      <c r="M329" s="299">
        <v>42915.708333333336</v>
      </c>
      <c r="N329" s="181"/>
      <c r="O329" s="205">
        <v>0</v>
      </c>
      <c r="P329" s="68">
        <v>0</v>
      </c>
      <c r="Q329" s="68">
        <v>0</v>
      </c>
      <c r="R329" s="68">
        <v>0</v>
      </c>
      <c r="S329" s="68">
        <v>0</v>
      </c>
      <c r="T329" s="68">
        <v>0</v>
      </c>
      <c r="U329" s="63"/>
      <c r="V329" s="63"/>
      <c r="W329" s="14"/>
      <c r="X329" s="52">
        <f>W329/$X$1</f>
        <v>0</v>
      </c>
      <c r="Y329" s="40"/>
      <c r="Z329" s="41"/>
      <c r="AA329" s="69"/>
    </row>
    <row r="330" spans="1:27" ht="15" x14ac:dyDescent="0.25">
      <c r="A330" s="106">
        <v>7</v>
      </c>
      <c r="B330" s="107" t="s">
        <v>178</v>
      </c>
      <c r="C330" s="99">
        <v>1</v>
      </c>
      <c r="D330" s="99">
        <v>1440</v>
      </c>
      <c r="E330" s="100" t="s">
        <v>17</v>
      </c>
      <c r="F330" s="100" t="s">
        <v>17</v>
      </c>
      <c r="G330" s="15">
        <v>3</v>
      </c>
      <c r="H330" s="15">
        <v>6</v>
      </c>
      <c r="I330" s="105">
        <v>5</v>
      </c>
      <c r="J330" s="105">
        <v>12</v>
      </c>
      <c r="K330" s="105">
        <v>2</v>
      </c>
      <c r="L330" s="299">
        <v>42916.510416666664</v>
      </c>
      <c r="M330" s="299">
        <v>42916.708333333336</v>
      </c>
      <c r="N330" s="181"/>
      <c r="O330" s="205">
        <v>0</v>
      </c>
      <c r="P330" s="68">
        <v>0</v>
      </c>
      <c r="Q330" s="68">
        <v>0</v>
      </c>
      <c r="R330" s="68">
        <v>0</v>
      </c>
      <c r="S330" s="68">
        <v>0</v>
      </c>
      <c r="T330" s="68">
        <v>0</v>
      </c>
      <c r="U330" s="63"/>
      <c r="V330" s="63"/>
      <c r="W330" s="14"/>
      <c r="X330" s="52">
        <f>W330/$X$1</f>
        <v>0</v>
      </c>
      <c r="Y330" s="40"/>
      <c r="Z330" s="41"/>
      <c r="AA330" s="69"/>
    </row>
    <row r="331" spans="1:27" ht="15.75" customHeight="1" thickBot="1" x14ac:dyDescent="0.3">
      <c r="A331" s="34"/>
      <c r="B331" s="337" t="s">
        <v>179</v>
      </c>
      <c r="C331" s="338"/>
      <c r="D331" s="338"/>
      <c r="E331" s="338"/>
      <c r="F331" s="338"/>
      <c r="G331" s="37"/>
      <c r="H331" s="37"/>
      <c r="I331" s="37"/>
      <c r="J331" s="37"/>
      <c r="K331" s="37"/>
      <c r="L331" s="38"/>
      <c r="M331" s="38"/>
      <c r="N331" s="173"/>
      <c r="O331" s="203"/>
      <c r="P331" s="39"/>
      <c r="Q331" s="39"/>
      <c r="R331" s="39"/>
      <c r="S331" s="39"/>
      <c r="T331" s="39"/>
      <c r="U331" s="42"/>
      <c r="V331" s="43"/>
      <c r="W331" s="50"/>
      <c r="X331" s="53"/>
      <c r="Y331" s="44">
        <f>SUM(Y326:Y330)</f>
        <v>37.400000000000006</v>
      </c>
      <c r="Z331" s="45">
        <f>SUM(Z326:Z330)</f>
        <v>1.1899999999999995</v>
      </c>
      <c r="AA331" s="69"/>
    </row>
    <row r="332" spans="1:27" ht="15" x14ac:dyDescent="0.25">
      <c r="A332" s="156">
        <v>8</v>
      </c>
      <c r="B332" s="157" t="s">
        <v>180</v>
      </c>
      <c r="C332" s="158">
        <v>1</v>
      </c>
      <c r="D332" s="158">
        <v>1440</v>
      </c>
      <c r="E332" s="159" t="s">
        <v>17</v>
      </c>
      <c r="F332" s="159" t="s">
        <v>17</v>
      </c>
      <c r="G332" s="62">
        <v>3</v>
      </c>
      <c r="H332" s="62">
        <v>6</v>
      </c>
      <c r="I332" s="160">
        <v>5</v>
      </c>
      <c r="J332" s="160">
        <v>12</v>
      </c>
      <c r="K332" s="160">
        <v>2</v>
      </c>
      <c r="L332" s="324">
        <v>42912.510416666664</v>
      </c>
      <c r="M332" s="324">
        <v>42912.708333333336</v>
      </c>
      <c r="N332" s="191"/>
      <c r="O332" s="212">
        <v>0</v>
      </c>
      <c r="P332" s="161">
        <v>0</v>
      </c>
      <c r="Q332" s="161">
        <v>0</v>
      </c>
      <c r="R332" s="161">
        <v>0</v>
      </c>
      <c r="S332" s="161">
        <v>0</v>
      </c>
      <c r="T332" s="161">
        <v>0</v>
      </c>
      <c r="U332" s="138">
        <f>0+65</f>
        <v>65</v>
      </c>
      <c r="V332" s="138">
        <f>-20-7</f>
        <v>-27</v>
      </c>
      <c r="W332" s="51">
        <f>2+2</f>
        <v>4</v>
      </c>
      <c r="X332" s="54">
        <f>W332/$X$1</f>
        <v>0.04</v>
      </c>
      <c r="Y332" s="46">
        <v>45.4</v>
      </c>
      <c r="Z332" s="47">
        <f>-0.88+5.3</f>
        <v>4.42</v>
      </c>
      <c r="AA332" s="69"/>
    </row>
    <row r="333" spans="1:27" ht="15" x14ac:dyDescent="0.25">
      <c r="A333" s="106">
        <v>8</v>
      </c>
      <c r="B333" s="107" t="s">
        <v>180</v>
      </c>
      <c r="C333" s="99">
        <v>1</v>
      </c>
      <c r="D333" s="99">
        <v>1440</v>
      </c>
      <c r="E333" s="100" t="s">
        <v>17</v>
      </c>
      <c r="F333" s="100" t="s">
        <v>17</v>
      </c>
      <c r="G333" s="15">
        <v>3</v>
      </c>
      <c r="H333" s="15">
        <v>6</v>
      </c>
      <c r="I333" s="105">
        <v>5</v>
      </c>
      <c r="J333" s="105">
        <v>12</v>
      </c>
      <c r="K333" s="105">
        <v>2</v>
      </c>
      <c r="L333" s="299">
        <v>42913.510416666664</v>
      </c>
      <c r="M333" s="299">
        <v>42913.708333333336</v>
      </c>
      <c r="N333" s="181"/>
      <c r="O333" s="205">
        <v>0</v>
      </c>
      <c r="P333" s="68">
        <v>0</v>
      </c>
      <c r="Q333" s="68">
        <v>0</v>
      </c>
      <c r="R333" s="68">
        <v>0</v>
      </c>
      <c r="S333" s="68">
        <v>0</v>
      </c>
      <c r="T333" s="68">
        <v>0</v>
      </c>
      <c r="U333" s="63">
        <f>15+2</f>
        <v>17</v>
      </c>
      <c r="V333" s="63">
        <f>-13-45</f>
        <v>-58</v>
      </c>
      <c r="W333" s="14">
        <f>2+2</f>
        <v>4</v>
      </c>
      <c r="X333" s="52">
        <f>W333/$X$1</f>
        <v>0.04</v>
      </c>
      <c r="Y333" s="40">
        <f>10.3-40.5</f>
        <v>-30.2</v>
      </c>
      <c r="Z333" s="41">
        <f>0.92-3.61</f>
        <v>-2.69</v>
      </c>
      <c r="AA333" s="69"/>
    </row>
    <row r="334" spans="1:27" ht="15" x14ac:dyDescent="0.25">
      <c r="A334" s="106">
        <v>8</v>
      </c>
      <c r="B334" s="107" t="s">
        <v>180</v>
      </c>
      <c r="C334" s="99">
        <v>1</v>
      </c>
      <c r="D334" s="99">
        <v>1440</v>
      </c>
      <c r="E334" s="100" t="s">
        <v>17</v>
      </c>
      <c r="F334" s="100" t="s">
        <v>17</v>
      </c>
      <c r="G334" s="15">
        <v>3</v>
      </c>
      <c r="H334" s="15">
        <v>6</v>
      </c>
      <c r="I334" s="105">
        <v>5</v>
      </c>
      <c r="J334" s="105">
        <v>12</v>
      </c>
      <c r="K334" s="105">
        <v>2</v>
      </c>
      <c r="L334" s="299">
        <v>42914.510416666664</v>
      </c>
      <c r="M334" s="299">
        <v>42914.708333333336</v>
      </c>
      <c r="N334" s="181"/>
      <c r="O334" s="205">
        <v>0</v>
      </c>
      <c r="P334" s="68">
        <v>0</v>
      </c>
      <c r="Q334" s="68">
        <v>0</v>
      </c>
      <c r="R334" s="68">
        <v>0</v>
      </c>
      <c r="S334" s="68">
        <v>0</v>
      </c>
      <c r="T334" s="68">
        <v>0</v>
      </c>
      <c r="U334" s="63"/>
      <c r="V334" s="63"/>
      <c r="W334" s="14">
        <v>0</v>
      </c>
      <c r="X334" s="52">
        <f>W334/$X$1</f>
        <v>0</v>
      </c>
      <c r="Y334" s="40">
        <v>0</v>
      </c>
      <c r="Z334" s="41">
        <v>0</v>
      </c>
      <c r="AA334" s="69"/>
    </row>
    <row r="335" spans="1:27" ht="15" x14ac:dyDescent="0.25">
      <c r="A335" s="106">
        <v>8</v>
      </c>
      <c r="B335" s="107" t="s">
        <v>180</v>
      </c>
      <c r="C335" s="99">
        <v>1</v>
      </c>
      <c r="D335" s="99">
        <v>1440</v>
      </c>
      <c r="E335" s="100" t="s">
        <v>17</v>
      </c>
      <c r="F335" s="100" t="s">
        <v>17</v>
      </c>
      <c r="G335" s="15">
        <v>3</v>
      </c>
      <c r="H335" s="15">
        <v>6</v>
      </c>
      <c r="I335" s="105">
        <v>5</v>
      </c>
      <c r="J335" s="105">
        <v>12</v>
      </c>
      <c r="K335" s="105">
        <v>2</v>
      </c>
      <c r="L335" s="299">
        <v>42915.510416666664</v>
      </c>
      <c r="M335" s="299">
        <v>42915.708333333336</v>
      </c>
      <c r="N335" s="181"/>
      <c r="O335" s="205">
        <v>0</v>
      </c>
      <c r="P335" s="68">
        <v>0</v>
      </c>
      <c r="Q335" s="68">
        <v>0</v>
      </c>
      <c r="R335" s="68">
        <v>0</v>
      </c>
      <c r="S335" s="68">
        <v>0</v>
      </c>
      <c r="T335" s="68">
        <v>0</v>
      </c>
      <c r="U335" s="63"/>
      <c r="V335" s="63"/>
      <c r="W335" s="14"/>
      <c r="X335" s="52">
        <f>W335/$X$1</f>
        <v>0</v>
      </c>
      <c r="Y335" s="40"/>
      <c r="Z335" s="41"/>
      <c r="AA335" s="69"/>
    </row>
    <row r="336" spans="1:27" ht="15" x14ac:dyDescent="0.25">
      <c r="A336" s="106">
        <v>8</v>
      </c>
      <c r="B336" s="107" t="s">
        <v>180</v>
      </c>
      <c r="C336" s="99">
        <v>1</v>
      </c>
      <c r="D336" s="99">
        <v>1440</v>
      </c>
      <c r="E336" s="100" t="s">
        <v>17</v>
      </c>
      <c r="F336" s="100" t="s">
        <v>17</v>
      </c>
      <c r="G336" s="15">
        <v>3</v>
      </c>
      <c r="H336" s="15">
        <v>6</v>
      </c>
      <c r="I336" s="105">
        <v>5</v>
      </c>
      <c r="J336" s="105">
        <v>12</v>
      </c>
      <c r="K336" s="105">
        <v>2</v>
      </c>
      <c r="L336" s="299">
        <v>42916.510416666664</v>
      </c>
      <c r="M336" s="299">
        <v>42916.708333333336</v>
      </c>
      <c r="N336" s="181"/>
      <c r="O336" s="205">
        <v>0</v>
      </c>
      <c r="P336" s="68">
        <v>0</v>
      </c>
      <c r="Q336" s="68">
        <v>0</v>
      </c>
      <c r="R336" s="68">
        <v>0</v>
      </c>
      <c r="S336" s="68">
        <v>0</v>
      </c>
      <c r="T336" s="68">
        <v>0</v>
      </c>
      <c r="U336" s="63"/>
      <c r="V336" s="63"/>
      <c r="W336" s="14"/>
      <c r="X336" s="52">
        <f>W336/$X$1</f>
        <v>0</v>
      </c>
      <c r="Y336" s="40"/>
      <c r="Z336" s="41"/>
      <c r="AA336" s="69"/>
    </row>
    <row r="337" spans="1:27" ht="15.75" customHeight="1" thickBot="1" x14ac:dyDescent="0.3">
      <c r="A337" s="34"/>
      <c r="B337" s="337" t="s">
        <v>181</v>
      </c>
      <c r="C337" s="338"/>
      <c r="D337" s="338"/>
      <c r="E337" s="338"/>
      <c r="F337" s="338"/>
      <c r="G337" s="37"/>
      <c r="H337" s="37"/>
      <c r="I337" s="37"/>
      <c r="J337" s="37"/>
      <c r="K337" s="37"/>
      <c r="L337" s="38"/>
      <c r="M337" s="38"/>
      <c r="N337" s="173"/>
      <c r="O337" s="203"/>
      <c r="P337" s="39"/>
      <c r="Q337" s="39"/>
      <c r="R337" s="39"/>
      <c r="S337" s="39"/>
      <c r="T337" s="39"/>
      <c r="U337" s="42"/>
      <c r="V337" s="43"/>
      <c r="W337" s="50"/>
      <c r="X337" s="53"/>
      <c r="Y337" s="44">
        <f>SUM(Y332:Y336)</f>
        <v>15.2</v>
      </c>
      <c r="Z337" s="45">
        <f>SUM(Z332:Z336)</f>
        <v>1.73</v>
      </c>
      <c r="AA337" s="69"/>
    </row>
    <row r="338" spans="1:27" ht="15" x14ac:dyDescent="0.25">
      <c r="A338" s="156">
        <v>1</v>
      </c>
      <c r="B338" s="157" t="s">
        <v>182</v>
      </c>
      <c r="C338" s="51">
        <v>1</v>
      </c>
      <c r="D338" s="51">
        <v>1440</v>
      </c>
      <c r="E338" s="197" t="s">
        <v>17</v>
      </c>
      <c r="F338" s="197" t="b">
        <v>0</v>
      </c>
      <c r="G338" s="62">
        <v>3</v>
      </c>
      <c r="H338" s="62">
        <v>6</v>
      </c>
      <c r="I338" s="160">
        <v>5</v>
      </c>
      <c r="J338" s="160">
        <v>12</v>
      </c>
      <c r="K338" s="160">
        <v>2</v>
      </c>
      <c r="L338" s="319">
        <v>42912.427083333336</v>
      </c>
      <c r="M338" s="324">
        <v>42912.6875</v>
      </c>
      <c r="N338" s="191"/>
      <c r="O338" s="212">
        <v>0</v>
      </c>
      <c r="P338" s="161">
        <v>0</v>
      </c>
      <c r="Q338" s="161">
        <v>0</v>
      </c>
      <c r="R338" s="161">
        <v>0</v>
      </c>
      <c r="S338" s="161">
        <v>0</v>
      </c>
      <c r="T338" s="161">
        <v>0</v>
      </c>
      <c r="U338" s="138"/>
      <c r="V338" s="138"/>
      <c r="W338" s="51"/>
      <c r="X338" s="54">
        <f t="shared" ref="X338:X347" si="11">W338/$X$1</f>
        <v>0</v>
      </c>
      <c r="Y338" s="46"/>
      <c r="Z338" s="47"/>
      <c r="AA338" s="69"/>
    </row>
    <row r="339" spans="1:27" ht="15" x14ac:dyDescent="0.25">
      <c r="A339" s="106">
        <v>1</v>
      </c>
      <c r="B339" s="107" t="s">
        <v>182</v>
      </c>
      <c r="C339" s="14">
        <v>1</v>
      </c>
      <c r="D339" s="14">
        <v>1440</v>
      </c>
      <c r="E339" s="198" t="s">
        <v>17</v>
      </c>
      <c r="F339" s="198" t="b">
        <v>0</v>
      </c>
      <c r="G339" s="15">
        <v>3</v>
      </c>
      <c r="H339" s="15">
        <v>6</v>
      </c>
      <c r="I339" s="105">
        <v>5</v>
      </c>
      <c r="J339" s="105">
        <v>12</v>
      </c>
      <c r="K339" s="105">
        <v>2</v>
      </c>
      <c r="L339" s="317">
        <v>42913.427083333336</v>
      </c>
      <c r="M339" s="299">
        <v>42913.6875</v>
      </c>
      <c r="N339" s="181"/>
      <c r="O339" s="205">
        <v>0</v>
      </c>
      <c r="P339" s="68">
        <v>0</v>
      </c>
      <c r="Q339" s="68">
        <v>0</v>
      </c>
      <c r="R339" s="68">
        <v>0</v>
      </c>
      <c r="S339" s="68">
        <v>0</v>
      </c>
      <c r="T339" s="68">
        <v>0</v>
      </c>
      <c r="U339" s="63"/>
      <c r="V339" s="63"/>
      <c r="W339" s="14"/>
      <c r="X339" s="52">
        <f t="shared" si="11"/>
        <v>0</v>
      </c>
      <c r="Y339" s="40"/>
      <c r="Z339" s="41"/>
      <c r="AA339" s="69"/>
    </row>
    <row r="340" spans="1:27" ht="15" x14ac:dyDescent="0.25">
      <c r="A340" s="106">
        <v>1</v>
      </c>
      <c r="B340" s="107" t="s">
        <v>182</v>
      </c>
      <c r="C340" s="14">
        <v>1</v>
      </c>
      <c r="D340" s="14">
        <v>1440</v>
      </c>
      <c r="E340" s="198" t="s">
        <v>17</v>
      </c>
      <c r="F340" s="198" t="b">
        <v>0</v>
      </c>
      <c r="G340" s="15">
        <v>3</v>
      </c>
      <c r="H340" s="15">
        <v>6</v>
      </c>
      <c r="I340" s="105">
        <v>5</v>
      </c>
      <c r="J340" s="105">
        <v>12</v>
      </c>
      <c r="K340" s="105">
        <v>2</v>
      </c>
      <c r="L340" s="317">
        <v>42914.427083333336</v>
      </c>
      <c r="M340" s="325">
        <v>42914.5625</v>
      </c>
      <c r="N340" s="181"/>
      <c r="O340" s="205">
        <v>0</v>
      </c>
      <c r="P340" s="68">
        <v>0</v>
      </c>
      <c r="Q340" s="68">
        <v>0</v>
      </c>
      <c r="R340" s="68">
        <v>0</v>
      </c>
      <c r="S340" s="68">
        <v>0</v>
      </c>
      <c r="T340" s="68">
        <v>0</v>
      </c>
      <c r="U340" s="63">
        <v>134.6</v>
      </c>
      <c r="V340" s="63">
        <v>-182.3</v>
      </c>
      <c r="W340" s="14">
        <v>10</v>
      </c>
      <c r="X340" s="52">
        <f t="shared" si="11"/>
        <v>0.1</v>
      </c>
      <c r="Y340" s="40">
        <v>91.9</v>
      </c>
      <c r="Z340" s="41">
        <v>6.79</v>
      </c>
      <c r="AA340" s="69"/>
    </row>
    <row r="341" spans="1:27" ht="15" x14ac:dyDescent="0.25">
      <c r="A341" s="106">
        <v>1</v>
      </c>
      <c r="B341" s="107" t="s">
        <v>182</v>
      </c>
      <c r="C341" s="14">
        <v>1</v>
      </c>
      <c r="D341" s="14">
        <v>1440</v>
      </c>
      <c r="E341" s="198" t="s">
        <v>17</v>
      </c>
      <c r="F341" s="198" t="b">
        <v>0</v>
      </c>
      <c r="G341" s="15">
        <v>3</v>
      </c>
      <c r="H341" s="15">
        <v>6</v>
      </c>
      <c r="I341" s="105">
        <v>5</v>
      </c>
      <c r="J341" s="105">
        <v>12</v>
      </c>
      <c r="K341" s="105">
        <v>2</v>
      </c>
      <c r="L341" s="317">
        <v>42915.427083333336</v>
      </c>
      <c r="M341" s="325">
        <v>42915.461111111108</v>
      </c>
      <c r="N341" s="181"/>
      <c r="O341" s="205">
        <v>0</v>
      </c>
      <c r="P341" s="68">
        <v>0</v>
      </c>
      <c r="Q341" s="68">
        <v>0</v>
      </c>
      <c r="R341" s="68">
        <v>0</v>
      </c>
      <c r="S341" s="68">
        <v>0</v>
      </c>
      <c r="T341" s="68">
        <v>0</v>
      </c>
      <c r="U341" s="63">
        <v>121.6</v>
      </c>
      <c r="V341" s="63">
        <v>-40.700000000000003</v>
      </c>
      <c r="W341" s="14">
        <v>10</v>
      </c>
      <c r="X341" s="52">
        <f t="shared" si="11"/>
        <v>0.1</v>
      </c>
      <c r="Y341" s="40">
        <v>88.7</v>
      </c>
      <c r="Z341" s="41">
        <v>6.83</v>
      </c>
      <c r="AA341" s="69"/>
    </row>
    <row r="342" spans="1:27" ht="15.75" thickBot="1" x14ac:dyDescent="0.3">
      <c r="A342" s="106">
        <v>1</v>
      </c>
      <c r="B342" s="107" t="s">
        <v>182</v>
      </c>
      <c r="C342" s="14">
        <v>1</v>
      </c>
      <c r="D342" s="14">
        <v>1440</v>
      </c>
      <c r="E342" s="198" t="s">
        <v>17</v>
      </c>
      <c r="F342" s="198" t="b">
        <v>0</v>
      </c>
      <c r="G342" s="15">
        <v>3</v>
      </c>
      <c r="H342" s="15">
        <v>6</v>
      </c>
      <c r="I342" s="105">
        <v>5</v>
      </c>
      <c r="J342" s="105">
        <v>12</v>
      </c>
      <c r="K342" s="105">
        <v>2</v>
      </c>
      <c r="L342" s="317">
        <v>42916.425694444442</v>
      </c>
      <c r="M342" s="325">
        <v>42916.691493055558</v>
      </c>
      <c r="N342" s="181"/>
      <c r="O342" s="205">
        <v>0</v>
      </c>
      <c r="P342" s="68">
        <v>0</v>
      </c>
      <c r="Q342" s="68">
        <v>0</v>
      </c>
      <c r="R342" s="68">
        <v>0</v>
      </c>
      <c r="S342" s="68">
        <v>0</v>
      </c>
      <c r="T342" s="68">
        <v>0</v>
      </c>
      <c r="U342" s="63">
        <v>22</v>
      </c>
      <c r="V342" s="63">
        <v>-100.7</v>
      </c>
      <c r="W342" s="14">
        <v>5</v>
      </c>
      <c r="X342" s="52">
        <f t="shared" si="11"/>
        <v>0.05</v>
      </c>
      <c r="Y342" s="40">
        <v>-59.5</v>
      </c>
      <c r="Z342" s="41">
        <v>-6.37</v>
      </c>
      <c r="AA342" s="69"/>
    </row>
    <row r="343" spans="1:27" ht="15" x14ac:dyDescent="0.25">
      <c r="A343" s="156">
        <v>1</v>
      </c>
      <c r="B343" s="157" t="s">
        <v>182</v>
      </c>
      <c r="C343" s="51">
        <v>1</v>
      </c>
      <c r="D343" s="51">
        <v>1440</v>
      </c>
      <c r="E343" s="197" t="s">
        <v>17</v>
      </c>
      <c r="F343" s="197" t="b">
        <v>0</v>
      </c>
      <c r="G343" s="62">
        <v>3</v>
      </c>
      <c r="H343" s="62">
        <v>6</v>
      </c>
      <c r="I343" s="160">
        <v>5</v>
      </c>
      <c r="J343" s="160">
        <v>12</v>
      </c>
      <c r="K343" s="160">
        <v>2</v>
      </c>
      <c r="L343" s="319">
        <v>42919.426388888889</v>
      </c>
      <c r="M343" s="326">
        <v>42919.458587962959</v>
      </c>
      <c r="N343" s="191"/>
      <c r="O343" s="212">
        <v>0</v>
      </c>
      <c r="P343" s="161">
        <v>0</v>
      </c>
      <c r="Q343" s="161">
        <v>0</v>
      </c>
      <c r="R343" s="161">
        <v>0</v>
      </c>
      <c r="S343" s="161">
        <v>0</v>
      </c>
      <c r="T343" s="161">
        <v>0</v>
      </c>
      <c r="U343" s="138">
        <f>128+24.8</f>
        <v>152.80000000000001</v>
      </c>
      <c r="V343" s="138">
        <f>-25.2-16</f>
        <v>-41.2</v>
      </c>
      <c r="W343" s="51">
        <f>7+4</f>
        <v>11</v>
      </c>
      <c r="X343" s="54">
        <f t="shared" si="11"/>
        <v>0.11</v>
      </c>
      <c r="Y343" s="46">
        <f>79.5+18.6</f>
        <v>98.1</v>
      </c>
      <c r="Z343" s="47">
        <f>7+1.48</f>
        <v>8.48</v>
      </c>
      <c r="AA343" s="69"/>
    </row>
    <row r="344" spans="1:27" ht="15" x14ac:dyDescent="0.25">
      <c r="A344" s="106">
        <v>1</v>
      </c>
      <c r="B344" s="107" t="s">
        <v>182</v>
      </c>
      <c r="C344" s="14">
        <v>1</v>
      </c>
      <c r="D344" s="14">
        <v>1440</v>
      </c>
      <c r="E344" s="198" t="s">
        <v>17</v>
      </c>
      <c r="F344" s="198" t="b">
        <v>0</v>
      </c>
      <c r="G344" s="15">
        <v>3</v>
      </c>
      <c r="H344" s="15">
        <v>6</v>
      </c>
      <c r="I344" s="105">
        <v>5</v>
      </c>
      <c r="J344" s="105">
        <v>12</v>
      </c>
      <c r="K344" s="105">
        <v>2</v>
      </c>
      <c r="L344" s="317">
        <v>42920.426388888889</v>
      </c>
      <c r="M344" s="299">
        <v>42920.686099537037</v>
      </c>
      <c r="N344" s="181"/>
      <c r="O344" s="205">
        <v>0</v>
      </c>
      <c r="P344" s="68">
        <v>0</v>
      </c>
      <c r="Q344" s="68">
        <v>0</v>
      </c>
      <c r="R344" s="68">
        <v>0</v>
      </c>
      <c r="S344" s="68">
        <v>0</v>
      </c>
      <c r="T344" s="68">
        <v>0</v>
      </c>
      <c r="U344" s="63">
        <v>30.4</v>
      </c>
      <c r="V344" s="63">
        <v>-122</v>
      </c>
      <c r="W344" s="14">
        <v>7</v>
      </c>
      <c r="X344" s="52">
        <f t="shared" si="11"/>
        <v>7.0000000000000007E-2</v>
      </c>
      <c r="Y344" s="40">
        <v>-93.3</v>
      </c>
      <c r="Z344" s="41">
        <v>-8.7799999999999994</v>
      </c>
      <c r="AA344" s="69"/>
    </row>
    <row r="345" spans="1:27" ht="15" x14ac:dyDescent="0.25">
      <c r="A345" s="106">
        <v>1</v>
      </c>
      <c r="B345" s="107" t="s">
        <v>182</v>
      </c>
      <c r="C345" s="14">
        <v>1</v>
      </c>
      <c r="D345" s="14">
        <v>1440</v>
      </c>
      <c r="E345" s="198" t="s">
        <v>17</v>
      </c>
      <c r="F345" s="198" t="b">
        <v>0</v>
      </c>
      <c r="G345" s="15">
        <v>3</v>
      </c>
      <c r="H345" s="15">
        <v>6</v>
      </c>
      <c r="I345" s="105">
        <v>5</v>
      </c>
      <c r="J345" s="105">
        <v>12</v>
      </c>
      <c r="K345" s="105">
        <v>2</v>
      </c>
      <c r="L345" s="317">
        <v>42921.426388888889</v>
      </c>
      <c r="M345" s="299">
        <v>42921.686099537037</v>
      </c>
      <c r="N345" s="181"/>
      <c r="O345" s="205">
        <v>0</v>
      </c>
      <c r="P345" s="68">
        <v>0</v>
      </c>
      <c r="Q345" s="68">
        <v>0</v>
      </c>
      <c r="R345" s="68">
        <v>0</v>
      </c>
      <c r="S345" s="68">
        <v>0</v>
      </c>
      <c r="T345" s="68">
        <v>0</v>
      </c>
      <c r="U345" s="63"/>
      <c r="V345" s="63"/>
      <c r="W345" s="14"/>
      <c r="X345" s="52">
        <f t="shared" si="11"/>
        <v>0</v>
      </c>
      <c r="Y345" s="40"/>
      <c r="Z345" s="41"/>
      <c r="AA345" s="69"/>
    </row>
    <row r="346" spans="1:27" ht="15" x14ac:dyDescent="0.25">
      <c r="A346" s="106">
        <v>1</v>
      </c>
      <c r="B346" s="107" t="s">
        <v>182</v>
      </c>
      <c r="C346" s="14">
        <v>1</v>
      </c>
      <c r="D346" s="14">
        <v>1440</v>
      </c>
      <c r="E346" s="198" t="s">
        <v>17</v>
      </c>
      <c r="F346" s="198" t="b">
        <v>0</v>
      </c>
      <c r="G346" s="15">
        <v>3</v>
      </c>
      <c r="H346" s="15">
        <v>6</v>
      </c>
      <c r="I346" s="105">
        <v>5</v>
      </c>
      <c r="J346" s="105">
        <v>12</v>
      </c>
      <c r="K346" s="105">
        <v>2</v>
      </c>
      <c r="L346" s="317">
        <v>42922.426388888889</v>
      </c>
      <c r="M346" s="299">
        <v>42922.686099537037</v>
      </c>
      <c r="N346" s="181"/>
      <c r="O346" s="205">
        <v>0</v>
      </c>
      <c r="P346" s="68">
        <v>0</v>
      </c>
      <c r="Q346" s="68">
        <v>0</v>
      </c>
      <c r="R346" s="68">
        <v>0</v>
      </c>
      <c r="S346" s="68">
        <v>0</v>
      </c>
      <c r="T346" s="68">
        <v>0</v>
      </c>
      <c r="U346" s="63"/>
      <c r="V346" s="63"/>
      <c r="W346" s="14"/>
      <c r="X346" s="52">
        <f t="shared" si="11"/>
        <v>0</v>
      </c>
      <c r="Y346" s="40"/>
      <c r="Z346" s="41"/>
      <c r="AA346" s="69"/>
    </row>
    <row r="347" spans="1:27" ht="15" x14ac:dyDescent="0.25">
      <c r="A347" s="106">
        <v>1</v>
      </c>
      <c r="B347" s="107" t="s">
        <v>182</v>
      </c>
      <c r="C347" s="14">
        <v>1</v>
      </c>
      <c r="D347" s="14">
        <v>1440</v>
      </c>
      <c r="E347" s="198" t="s">
        <v>17</v>
      </c>
      <c r="F347" s="198" t="b">
        <v>0</v>
      </c>
      <c r="G347" s="15">
        <v>3</v>
      </c>
      <c r="H347" s="15">
        <v>6</v>
      </c>
      <c r="I347" s="105">
        <v>5</v>
      </c>
      <c r="J347" s="105">
        <v>12</v>
      </c>
      <c r="K347" s="105">
        <v>2</v>
      </c>
      <c r="L347" s="317">
        <v>42923.426388888889</v>
      </c>
      <c r="M347" s="299">
        <v>42923.686099537037</v>
      </c>
      <c r="N347" s="181"/>
      <c r="O347" s="205">
        <v>0</v>
      </c>
      <c r="P347" s="68">
        <v>0</v>
      </c>
      <c r="Q347" s="68">
        <v>0</v>
      </c>
      <c r="R347" s="68">
        <v>0</v>
      </c>
      <c r="S347" s="68">
        <v>0</v>
      </c>
      <c r="T347" s="68">
        <v>0</v>
      </c>
      <c r="U347" s="63"/>
      <c r="V347" s="63"/>
      <c r="W347" s="14"/>
      <c r="X347" s="52">
        <f t="shared" si="11"/>
        <v>0</v>
      </c>
      <c r="Y347" s="40"/>
      <c r="Z347" s="41"/>
      <c r="AA347" s="69"/>
    </row>
    <row r="348" spans="1:27" ht="15.75" thickBot="1" x14ac:dyDescent="0.3">
      <c r="A348" s="34"/>
      <c r="B348" s="341" t="s">
        <v>204</v>
      </c>
      <c r="C348" s="342"/>
      <c r="D348" s="342"/>
      <c r="E348" s="342"/>
      <c r="F348" s="342"/>
      <c r="G348" s="342"/>
      <c r="H348" s="342"/>
      <c r="I348" s="343"/>
      <c r="J348" s="37"/>
      <c r="K348" s="37"/>
      <c r="L348" s="38"/>
      <c r="M348" s="38"/>
      <c r="N348" s="173"/>
      <c r="O348" s="203"/>
      <c r="P348" s="39"/>
      <c r="Q348" s="39"/>
      <c r="R348" s="39"/>
      <c r="S348" s="39"/>
      <c r="T348" s="39"/>
      <c r="U348" s="42"/>
      <c r="V348" s="43"/>
      <c r="W348" s="50"/>
      <c r="X348" s="53"/>
      <c r="Y348" s="44">
        <f>SUM(Y338:Y347)</f>
        <v>125.90000000000002</v>
      </c>
      <c r="Z348" s="45">
        <f>SUM(Z338:Z347)</f>
        <v>6.9500000000000011</v>
      </c>
      <c r="AA348" s="69"/>
    </row>
    <row r="349" spans="1:27" ht="15" x14ac:dyDescent="0.25">
      <c r="A349" s="231">
        <v>5</v>
      </c>
      <c r="B349" s="157" t="s">
        <v>183</v>
      </c>
      <c r="C349" s="51">
        <v>1</v>
      </c>
      <c r="D349" s="51">
        <v>1440</v>
      </c>
      <c r="E349" s="197" t="s">
        <v>17</v>
      </c>
      <c r="F349" s="197" t="b">
        <v>0</v>
      </c>
      <c r="G349" s="62">
        <v>3</v>
      </c>
      <c r="H349" s="62">
        <v>6</v>
      </c>
      <c r="I349" s="160">
        <v>5</v>
      </c>
      <c r="J349" s="160">
        <v>12</v>
      </c>
      <c r="K349" s="160">
        <v>2</v>
      </c>
      <c r="L349" s="319">
        <v>42912.697916666664</v>
      </c>
      <c r="M349" s="324">
        <v>42912.895833333336</v>
      </c>
      <c r="N349" s="191"/>
      <c r="O349" s="212">
        <v>0</v>
      </c>
      <c r="P349" s="161">
        <v>0</v>
      </c>
      <c r="Q349" s="161">
        <v>0</v>
      </c>
      <c r="R349" s="161">
        <v>0</v>
      </c>
      <c r="S349" s="161">
        <v>0</v>
      </c>
      <c r="T349" s="161">
        <v>0</v>
      </c>
      <c r="U349" s="138"/>
      <c r="V349" s="138"/>
      <c r="W349" s="51"/>
      <c r="X349" s="54">
        <f t="shared" ref="X349:X358" si="12">W349/$X$1</f>
        <v>0</v>
      </c>
      <c r="Y349" s="46"/>
      <c r="Z349" s="47"/>
      <c r="AA349" s="69"/>
    </row>
    <row r="350" spans="1:27" ht="15" x14ac:dyDescent="0.25">
      <c r="A350" s="232">
        <v>5</v>
      </c>
      <c r="B350" s="107" t="s">
        <v>183</v>
      </c>
      <c r="C350" s="14">
        <v>1</v>
      </c>
      <c r="D350" s="14">
        <v>1440</v>
      </c>
      <c r="E350" s="198" t="s">
        <v>17</v>
      </c>
      <c r="F350" s="198" t="b">
        <v>0</v>
      </c>
      <c r="G350" s="15">
        <v>3</v>
      </c>
      <c r="H350" s="15">
        <v>6</v>
      </c>
      <c r="I350" s="105">
        <v>5</v>
      </c>
      <c r="J350" s="105">
        <v>12</v>
      </c>
      <c r="K350" s="105">
        <v>2</v>
      </c>
      <c r="L350" s="317">
        <v>42913.697916666664</v>
      </c>
      <c r="M350" s="299">
        <v>42913.895833333336</v>
      </c>
      <c r="N350" s="181"/>
      <c r="O350" s="205">
        <v>0</v>
      </c>
      <c r="P350" s="68">
        <v>0</v>
      </c>
      <c r="Q350" s="68">
        <v>0</v>
      </c>
      <c r="R350" s="68">
        <v>0</v>
      </c>
      <c r="S350" s="68">
        <v>0</v>
      </c>
      <c r="T350" s="68">
        <v>0</v>
      </c>
      <c r="U350" s="63"/>
      <c r="V350" s="63"/>
      <c r="W350" s="14"/>
      <c r="X350" s="52">
        <f t="shared" si="12"/>
        <v>0</v>
      </c>
      <c r="Y350" s="40"/>
      <c r="Z350" s="41"/>
      <c r="AA350" s="69"/>
    </row>
    <row r="351" spans="1:27" ht="15" x14ac:dyDescent="0.25">
      <c r="A351" s="232">
        <v>5</v>
      </c>
      <c r="B351" s="107" t="s">
        <v>183</v>
      </c>
      <c r="C351" s="14">
        <v>1</v>
      </c>
      <c r="D351" s="14">
        <v>1440</v>
      </c>
      <c r="E351" s="198" t="s">
        <v>17</v>
      </c>
      <c r="F351" s="198" t="b">
        <v>0</v>
      </c>
      <c r="G351" s="15">
        <v>3</v>
      </c>
      <c r="H351" s="15">
        <v>6</v>
      </c>
      <c r="I351" s="105">
        <v>5</v>
      </c>
      <c r="J351" s="105">
        <v>12</v>
      </c>
      <c r="K351" s="105">
        <v>2</v>
      </c>
      <c r="L351" s="317">
        <v>42914.697916666664</v>
      </c>
      <c r="M351" s="299">
        <v>42914.895833333336</v>
      </c>
      <c r="N351" s="181"/>
      <c r="O351" s="205">
        <v>0</v>
      </c>
      <c r="P351" s="68">
        <v>0</v>
      </c>
      <c r="Q351" s="68">
        <v>0</v>
      </c>
      <c r="R351" s="68">
        <v>0</v>
      </c>
      <c r="S351" s="68">
        <v>0</v>
      </c>
      <c r="T351" s="68">
        <v>0</v>
      </c>
      <c r="U351" s="63"/>
      <c r="V351" s="63"/>
      <c r="W351" s="14"/>
      <c r="X351" s="52">
        <f t="shared" si="12"/>
        <v>0</v>
      </c>
      <c r="Y351" s="40"/>
      <c r="Z351" s="41"/>
      <c r="AA351" s="69"/>
    </row>
    <row r="352" spans="1:27" ht="15" x14ac:dyDescent="0.25">
      <c r="A352" s="232">
        <v>5</v>
      </c>
      <c r="B352" s="107" t="s">
        <v>183</v>
      </c>
      <c r="C352" s="14">
        <v>1</v>
      </c>
      <c r="D352" s="14">
        <v>1440</v>
      </c>
      <c r="E352" s="198" t="s">
        <v>17</v>
      </c>
      <c r="F352" s="198" t="b">
        <v>0</v>
      </c>
      <c r="G352" s="15">
        <v>3</v>
      </c>
      <c r="H352" s="15">
        <v>6</v>
      </c>
      <c r="I352" s="105">
        <v>5</v>
      </c>
      <c r="J352" s="105">
        <v>12</v>
      </c>
      <c r="K352" s="105">
        <v>2</v>
      </c>
      <c r="L352" s="317">
        <v>42915.696527777778</v>
      </c>
      <c r="M352" s="325">
        <v>42915.895902777775</v>
      </c>
      <c r="N352" s="181"/>
      <c r="O352" s="205">
        <v>0</v>
      </c>
      <c r="P352" s="68">
        <v>0</v>
      </c>
      <c r="Q352" s="68">
        <v>0</v>
      </c>
      <c r="R352" s="68">
        <v>0</v>
      </c>
      <c r="S352" s="68">
        <v>0</v>
      </c>
      <c r="T352" s="68">
        <v>0</v>
      </c>
      <c r="U352" s="63">
        <v>93.3</v>
      </c>
      <c r="V352" s="63">
        <v>-159.30000000000001</v>
      </c>
      <c r="W352" s="14">
        <v>10</v>
      </c>
      <c r="X352" s="52">
        <f t="shared" si="12"/>
        <v>0.1</v>
      </c>
      <c r="Y352" s="40">
        <v>-75.3</v>
      </c>
      <c r="Z352" s="41">
        <v>-7.06</v>
      </c>
      <c r="AA352" s="69"/>
    </row>
    <row r="353" spans="1:27" ht="15.75" thickBot="1" x14ac:dyDescent="0.3">
      <c r="A353" s="232">
        <v>5</v>
      </c>
      <c r="B353" s="107" t="s">
        <v>183</v>
      </c>
      <c r="C353" s="14">
        <v>1</v>
      </c>
      <c r="D353" s="14">
        <v>1440</v>
      </c>
      <c r="E353" s="198" t="s">
        <v>17</v>
      </c>
      <c r="F353" s="198" t="b">
        <v>0</v>
      </c>
      <c r="G353" s="15">
        <v>3</v>
      </c>
      <c r="H353" s="15">
        <v>6</v>
      </c>
      <c r="I353" s="105">
        <v>5</v>
      </c>
      <c r="J353" s="105">
        <v>12</v>
      </c>
      <c r="K353" s="105">
        <v>2</v>
      </c>
      <c r="L353" s="317">
        <v>42916.696527777778</v>
      </c>
      <c r="M353" s="299">
        <v>42916.893738425926</v>
      </c>
      <c r="N353" s="181"/>
      <c r="O353" s="205">
        <v>0</v>
      </c>
      <c r="P353" s="68">
        <v>0</v>
      </c>
      <c r="Q353" s="68">
        <v>0</v>
      </c>
      <c r="R353" s="68">
        <v>0</v>
      </c>
      <c r="S353" s="68">
        <v>0</v>
      </c>
      <c r="T353" s="68">
        <v>0</v>
      </c>
      <c r="U353" s="63">
        <v>164</v>
      </c>
      <c r="V353" s="63">
        <v>-84.6</v>
      </c>
      <c r="W353" s="14">
        <v>9</v>
      </c>
      <c r="X353" s="52">
        <f t="shared" si="12"/>
        <v>0.09</v>
      </c>
      <c r="Y353" s="40">
        <v>130.5</v>
      </c>
      <c r="Z353" s="41">
        <v>12.2</v>
      </c>
      <c r="AA353" s="69"/>
    </row>
    <row r="354" spans="1:27" ht="15" x14ac:dyDescent="0.25">
      <c r="A354" s="156">
        <v>3</v>
      </c>
      <c r="B354" s="157" t="s">
        <v>183</v>
      </c>
      <c r="C354" s="51">
        <v>1</v>
      </c>
      <c r="D354" s="51">
        <v>1440</v>
      </c>
      <c r="E354" s="197" t="s">
        <v>17</v>
      </c>
      <c r="F354" s="197" t="b">
        <v>0</v>
      </c>
      <c r="G354" s="62">
        <v>3</v>
      </c>
      <c r="H354" s="62">
        <v>6</v>
      </c>
      <c r="I354" s="160">
        <v>5</v>
      </c>
      <c r="J354" s="160">
        <v>12</v>
      </c>
      <c r="K354" s="160">
        <v>2</v>
      </c>
      <c r="L354" s="319">
        <v>42919.697222222225</v>
      </c>
      <c r="M354" s="324">
        <v>42919.894432870373</v>
      </c>
      <c r="N354" s="191"/>
      <c r="O354" s="212">
        <v>0</v>
      </c>
      <c r="P354" s="161">
        <v>0</v>
      </c>
      <c r="Q354" s="161">
        <v>0</v>
      </c>
      <c r="R354" s="161">
        <v>0</v>
      </c>
      <c r="S354" s="161">
        <v>0</v>
      </c>
      <c r="T354" s="161">
        <v>0</v>
      </c>
      <c r="U354" s="138"/>
      <c r="V354" s="138"/>
      <c r="W354" s="51"/>
      <c r="X354" s="54">
        <f t="shared" si="12"/>
        <v>0</v>
      </c>
      <c r="Y354" s="46"/>
      <c r="Z354" s="47"/>
      <c r="AA354" s="69"/>
    </row>
    <row r="355" spans="1:27" ht="15" x14ac:dyDescent="0.25">
      <c r="A355" s="106">
        <v>3</v>
      </c>
      <c r="B355" s="107" t="s">
        <v>183</v>
      </c>
      <c r="C355" s="14">
        <v>1</v>
      </c>
      <c r="D355" s="14">
        <v>1440</v>
      </c>
      <c r="E355" s="198" t="s">
        <v>17</v>
      </c>
      <c r="F355" s="198" t="b">
        <v>0</v>
      </c>
      <c r="G355" s="15">
        <v>3</v>
      </c>
      <c r="H355" s="15">
        <v>6</v>
      </c>
      <c r="I355" s="105">
        <v>5</v>
      </c>
      <c r="J355" s="105">
        <v>12</v>
      </c>
      <c r="K355" s="105">
        <v>2</v>
      </c>
      <c r="L355" s="317">
        <v>42920.697222222225</v>
      </c>
      <c r="M355" s="299">
        <v>42920.894432870373</v>
      </c>
      <c r="N355" s="181"/>
      <c r="O355" s="205">
        <v>0</v>
      </c>
      <c r="P355" s="68">
        <v>0</v>
      </c>
      <c r="Q355" s="68">
        <v>0</v>
      </c>
      <c r="R355" s="68">
        <v>0</v>
      </c>
      <c r="S355" s="68">
        <v>0</v>
      </c>
      <c r="T355" s="68">
        <v>0</v>
      </c>
      <c r="U355" s="63"/>
      <c r="V355" s="63"/>
      <c r="W355" s="14"/>
      <c r="X355" s="52">
        <f t="shared" si="12"/>
        <v>0</v>
      </c>
      <c r="Y355" s="40"/>
      <c r="Z355" s="41"/>
      <c r="AA355" s="69"/>
    </row>
    <row r="356" spans="1:27" ht="15" x14ac:dyDescent="0.25">
      <c r="A356" s="106">
        <v>3</v>
      </c>
      <c r="B356" s="107" t="s">
        <v>183</v>
      </c>
      <c r="C356" s="14">
        <v>1</v>
      </c>
      <c r="D356" s="14">
        <v>1440</v>
      </c>
      <c r="E356" s="198" t="s">
        <v>17</v>
      </c>
      <c r="F356" s="198" t="b">
        <v>0</v>
      </c>
      <c r="G356" s="15">
        <v>3</v>
      </c>
      <c r="H356" s="15">
        <v>6</v>
      </c>
      <c r="I356" s="105">
        <v>5</v>
      </c>
      <c r="J356" s="105">
        <v>12</v>
      </c>
      <c r="K356" s="105">
        <v>2</v>
      </c>
      <c r="L356" s="317">
        <v>42921.697222222225</v>
      </c>
      <c r="M356" s="299">
        <v>42921.894432870373</v>
      </c>
      <c r="N356" s="181"/>
      <c r="O356" s="205">
        <v>0</v>
      </c>
      <c r="P356" s="68">
        <v>0</v>
      </c>
      <c r="Q356" s="68">
        <v>0</v>
      </c>
      <c r="R356" s="68">
        <v>0</v>
      </c>
      <c r="S356" s="68">
        <v>0</v>
      </c>
      <c r="T356" s="68">
        <v>0</v>
      </c>
      <c r="U356" s="63"/>
      <c r="V356" s="63"/>
      <c r="W356" s="14"/>
      <c r="X356" s="52">
        <f t="shared" si="12"/>
        <v>0</v>
      </c>
      <c r="Y356" s="40"/>
      <c r="Z356" s="41"/>
      <c r="AA356" s="69"/>
    </row>
    <row r="357" spans="1:27" ht="15" x14ac:dyDescent="0.25">
      <c r="A357" s="106">
        <v>3</v>
      </c>
      <c r="B357" s="107" t="s">
        <v>183</v>
      </c>
      <c r="C357" s="14">
        <v>1</v>
      </c>
      <c r="D357" s="14">
        <v>1440</v>
      </c>
      <c r="E357" s="198" t="s">
        <v>17</v>
      </c>
      <c r="F357" s="198" t="b">
        <v>0</v>
      </c>
      <c r="G357" s="15">
        <v>3</v>
      </c>
      <c r="H357" s="15">
        <v>6</v>
      </c>
      <c r="I357" s="105">
        <v>5</v>
      </c>
      <c r="J357" s="105">
        <v>12</v>
      </c>
      <c r="K357" s="105">
        <v>2</v>
      </c>
      <c r="L357" s="317">
        <v>42922.697222222225</v>
      </c>
      <c r="M357" s="299">
        <v>42922.894432870373</v>
      </c>
      <c r="N357" s="181"/>
      <c r="O357" s="205">
        <v>0</v>
      </c>
      <c r="P357" s="68">
        <v>0</v>
      </c>
      <c r="Q357" s="68">
        <v>0</v>
      </c>
      <c r="R357" s="68">
        <v>0</v>
      </c>
      <c r="S357" s="68">
        <v>0</v>
      </c>
      <c r="T357" s="68">
        <v>0</v>
      </c>
      <c r="U357" s="63"/>
      <c r="V357" s="63"/>
      <c r="W357" s="14"/>
      <c r="X357" s="52">
        <f t="shared" si="12"/>
        <v>0</v>
      </c>
      <c r="Y357" s="40"/>
      <c r="Z357" s="41"/>
      <c r="AA357" s="69"/>
    </row>
    <row r="358" spans="1:27" ht="15" x14ac:dyDescent="0.25">
      <c r="A358" s="106">
        <v>3</v>
      </c>
      <c r="B358" s="107" t="s">
        <v>183</v>
      </c>
      <c r="C358" s="14">
        <v>1</v>
      </c>
      <c r="D358" s="14">
        <v>1440</v>
      </c>
      <c r="E358" s="198" t="s">
        <v>17</v>
      </c>
      <c r="F358" s="198" t="b">
        <v>0</v>
      </c>
      <c r="G358" s="15">
        <v>3</v>
      </c>
      <c r="H358" s="15">
        <v>6</v>
      </c>
      <c r="I358" s="105">
        <v>5</v>
      </c>
      <c r="J358" s="105">
        <v>12</v>
      </c>
      <c r="K358" s="105">
        <v>2</v>
      </c>
      <c r="L358" s="317">
        <v>42923.697222222225</v>
      </c>
      <c r="M358" s="299">
        <v>42923.894432870373</v>
      </c>
      <c r="N358" s="181"/>
      <c r="O358" s="205">
        <v>0</v>
      </c>
      <c r="P358" s="68">
        <v>0</v>
      </c>
      <c r="Q358" s="68">
        <v>0</v>
      </c>
      <c r="R358" s="68">
        <v>0</v>
      </c>
      <c r="S358" s="68">
        <v>0</v>
      </c>
      <c r="T358" s="68">
        <v>0</v>
      </c>
      <c r="U358" s="63"/>
      <c r="V358" s="63"/>
      <c r="W358" s="14"/>
      <c r="X358" s="52">
        <f t="shared" si="12"/>
        <v>0</v>
      </c>
      <c r="Y358" s="40"/>
      <c r="Z358" s="41"/>
      <c r="AA358" s="69"/>
    </row>
    <row r="359" spans="1:27" ht="15.75" thickBot="1" x14ac:dyDescent="0.3">
      <c r="A359" s="34"/>
      <c r="B359" s="339" t="s">
        <v>205</v>
      </c>
      <c r="C359" s="340"/>
      <c r="D359" s="340"/>
      <c r="E359" s="340"/>
      <c r="F359" s="340"/>
      <c r="G359" s="340"/>
      <c r="H359" s="340"/>
      <c r="I359" s="340"/>
      <c r="J359" s="37"/>
      <c r="K359" s="37"/>
      <c r="L359" s="38"/>
      <c r="M359" s="38"/>
      <c r="N359" s="173"/>
      <c r="O359" s="203"/>
      <c r="P359" s="39"/>
      <c r="Q359" s="39"/>
      <c r="R359" s="39"/>
      <c r="S359" s="39"/>
      <c r="T359" s="39"/>
      <c r="U359" s="42"/>
      <c r="V359" s="43"/>
      <c r="W359" s="50"/>
      <c r="X359" s="53"/>
      <c r="Y359" s="44">
        <f>SUM(Y349:Y358)</f>
        <v>55.2</v>
      </c>
      <c r="Z359" s="45">
        <f>SUM(Z349:Z358)</f>
        <v>5.14</v>
      </c>
      <c r="AA359" s="69"/>
    </row>
    <row r="360" spans="1:27" ht="15" x14ac:dyDescent="0.25">
      <c r="A360" s="156">
        <v>2</v>
      </c>
      <c r="B360" s="157" t="s">
        <v>182</v>
      </c>
      <c r="C360" s="158">
        <v>2</v>
      </c>
      <c r="D360" s="158">
        <v>10080</v>
      </c>
      <c r="E360" s="197" t="s">
        <v>17</v>
      </c>
      <c r="F360" s="197" t="b">
        <v>0</v>
      </c>
      <c r="G360" s="62">
        <v>3</v>
      </c>
      <c r="H360" s="62">
        <v>6</v>
      </c>
      <c r="I360" s="160">
        <v>5</v>
      </c>
      <c r="J360" s="160">
        <v>12</v>
      </c>
      <c r="K360" s="160">
        <v>2</v>
      </c>
      <c r="L360" s="319">
        <v>42912.510416666664</v>
      </c>
      <c r="M360" s="324">
        <v>42912.6875</v>
      </c>
      <c r="N360" s="191"/>
      <c r="O360" s="212">
        <v>0</v>
      </c>
      <c r="P360" s="161">
        <v>0</v>
      </c>
      <c r="Q360" s="161">
        <v>0</v>
      </c>
      <c r="R360" s="161">
        <v>0</v>
      </c>
      <c r="S360" s="161">
        <v>0</v>
      </c>
      <c r="T360" s="161">
        <v>0</v>
      </c>
      <c r="U360" s="138"/>
      <c r="V360" s="138"/>
      <c r="W360" s="51"/>
      <c r="X360" s="54">
        <f>W360/$X$1</f>
        <v>0</v>
      </c>
      <c r="Y360" s="46"/>
      <c r="Z360" s="47"/>
      <c r="AA360" s="69"/>
    </row>
    <row r="361" spans="1:27" ht="15" x14ac:dyDescent="0.25">
      <c r="A361" s="106">
        <v>2</v>
      </c>
      <c r="B361" s="107" t="s">
        <v>182</v>
      </c>
      <c r="C361" s="99">
        <v>2</v>
      </c>
      <c r="D361" s="99">
        <v>10080</v>
      </c>
      <c r="E361" s="198" t="s">
        <v>17</v>
      </c>
      <c r="F361" s="198" t="b">
        <v>0</v>
      </c>
      <c r="G361" s="15">
        <v>3</v>
      </c>
      <c r="H361" s="15">
        <v>6</v>
      </c>
      <c r="I361" s="105">
        <v>5</v>
      </c>
      <c r="J361" s="105">
        <v>12</v>
      </c>
      <c r="K361" s="105">
        <v>2</v>
      </c>
      <c r="L361" s="317">
        <v>42913.510416666664</v>
      </c>
      <c r="M361" s="299">
        <v>42913.6875</v>
      </c>
      <c r="N361" s="181"/>
      <c r="O361" s="205">
        <v>0</v>
      </c>
      <c r="P361" s="68">
        <v>0</v>
      </c>
      <c r="Q361" s="68">
        <v>0</v>
      </c>
      <c r="R361" s="68">
        <v>0</v>
      </c>
      <c r="S361" s="68">
        <v>0</v>
      </c>
      <c r="T361" s="68">
        <v>0</v>
      </c>
      <c r="U361" s="63"/>
      <c r="V361" s="63"/>
      <c r="W361" s="14"/>
      <c r="X361" s="52">
        <f>W361/$X$1</f>
        <v>0</v>
      </c>
      <c r="Y361" s="40"/>
      <c r="Z361" s="41"/>
      <c r="AA361" s="69"/>
    </row>
    <row r="362" spans="1:27" ht="15" x14ac:dyDescent="0.25">
      <c r="A362" s="106">
        <v>2</v>
      </c>
      <c r="B362" s="107" t="s">
        <v>182</v>
      </c>
      <c r="C362" s="99">
        <v>2</v>
      </c>
      <c r="D362" s="99">
        <v>10080</v>
      </c>
      <c r="E362" s="198" t="s">
        <v>17</v>
      </c>
      <c r="F362" s="198" t="b">
        <v>0</v>
      </c>
      <c r="G362" s="15">
        <v>3</v>
      </c>
      <c r="H362" s="15">
        <v>6</v>
      </c>
      <c r="I362" s="105">
        <v>5</v>
      </c>
      <c r="J362" s="105">
        <v>12</v>
      </c>
      <c r="K362" s="105">
        <v>2</v>
      </c>
      <c r="L362" s="317">
        <v>42914.427083333336</v>
      </c>
      <c r="M362" s="325">
        <v>42914.638888888891</v>
      </c>
      <c r="N362" s="181"/>
      <c r="O362" s="205">
        <v>0</v>
      </c>
      <c r="P362" s="68">
        <v>0</v>
      </c>
      <c r="Q362" s="68">
        <v>0</v>
      </c>
      <c r="R362" s="68">
        <v>0</v>
      </c>
      <c r="S362" s="68">
        <v>0</v>
      </c>
      <c r="T362" s="68">
        <v>0</v>
      </c>
      <c r="U362" s="63">
        <v>139.6</v>
      </c>
      <c r="V362" s="63">
        <v>-141.19999999999999</v>
      </c>
      <c r="W362" s="14">
        <v>10</v>
      </c>
      <c r="X362" s="52">
        <f>W362/$X$1</f>
        <v>0.1</v>
      </c>
      <c r="Y362" s="40">
        <v>91.9</v>
      </c>
      <c r="Z362" s="41">
        <v>6.79</v>
      </c>
      <c r="AA362" s="69"/>
    </row>
    <row r="363" spans="1:27" ht="15" x14ac:dyDescent="0.25">
      <c r="A363" s="106">
        <v>2</v>
      </c>
      <c r="B363" s="107" t="s">
        <v>182</v>
      </c>
      <c r="C363" s="99">
        <v>2</v>
      </c>
      <c r="D363" s="99">
        <v>10080</v>
      </c>
      <c r="E363" s="198" t="s">
        <v>17</v>
      </c>
      <c r="F363" s="198" t="b">
        <v>0</v>
      </c>
      <c r="G363" s="15">
        <v>3</v>
      </c>
      <c r="H363" s="15">
        <v>6</v>
      </c>
      <c r="I363" s="105">
        <v>5</v>
      </c>
      <c r="J363" s="105">
        <v>12</v>
      </c>
      <c r="K363" s="105">
        <v>2</v>
      </c>
      <c r="L363" s="317">
        <v>42915.427777777775</v>
      </c>
      <c r="M363" s="325">
        <v>42915.687141203707</v>
      </c>
      <c r="N363" s="181"/>
      <c r="O363" s="205">
        <v>0</v>
      </c>
      <c r="P363" s="68">
        <v>0</v>
      </c>
      <c r="Q363" s="68">
        <v>0</v>
      </c>
      <c r="R363" s="68">
        <v>0</v>
      </c>
      <c r="S363" s="68">
        <v>0</v>
      </c>
      <c r="T363" s="68">
        <v>0</v>
      </c>
      <c r="U363" s="63">
        <v>90.4</v>
      </c>
      <c r="V363" s="63">
        <v>-158.80000000000001</v>
      </c>
      <c r="W363" s="14">
        <v>10</v>
      </c>
      <c r="X363" s="52">
        <f>W363/$X$1</f>
        <v>0.1</v>
      </c>
      <c r="Y363" s="40">
        <v>35.9</v>
      </c>
      <c r="Z363" s="41">
        <v>2.84</v>
      </c>
      <c r="AA363" s="69"/>
    </row>
    <row r="364" spans="1:27" ht="15" x14ac:dyDescent="0.25">
      <c r="A364" s="106">
        <v>2</v>
      </c>
      <c r="B364" s="107" t="s">
        <v>182</v>
      </c>
      <c r="C364" s="99">
        <v>2</v>
      </c>
      <c r="D364" s="99">
        <v>10080</v>
      </c>
      <c r="E364" s="198" t="s">
        <v>17</v>
      </c>
      <c r="F364" s="198" t="b">
        <v>0</v>
      </c>
      <c r="G364" s="15">
        <v>3</v>
      </c>
      <c r="H364" s="15">
        <v>6</v>
      </c>
      <c r="I364" s="105">
        <v>5</v>
      </c>
      <c r="J364" s="105">
        <v>12</v>
      </c>
      <c r="K364" s="105">
        <v>2</v>
      </c>
      <c r="L364" s="317">
        <v>42916.426388888889</v>
      </c>
      <c r="M364" s="325">
        <v>42916.691238425927</v>
      </c>
      <c r="N364" s="181"/>
      <c r="O364" s="205">
        <v>0</v>
      </c>
      <c r="P364" s="68">
        <v>0</v>
      </c>
      <c r="Q364" s="68">
        <v>0</v>
      </c>
      <c r="R364" s="68">
        <v>0</v>
      </c>
      <c r="S364" s="68">
        <v>0</v>
      </c>
      <c r="T364" s="68">
        <v>0</v>
      </c>
      <c r="U364" s="63">
        <v>34.799999999999997</v>
      </c>
      <c r="V364" s="63">
        <v>-136.69999999999999</v>
      </c>
      <c r="W364" s="14">
        <v>8</v>
      </c>
      <c r="X364" s="52">
        <f>W364/$X$1</f>
        <v>0.08</v>
      </c>
      <c r="Y364" s="40">
        <v>-92.8</v>
      </c>
      <c r="Z364" s="41">
        <v>-9.82</v>
      </c>
      <c r="AA364" s="69"/>
    </row>
    <row r="365" spans="1:27" ht="15.75" thickBot="1" x14ac:dyDescent="0.3">
      <c r="A365" s="220"/>
      <c r="B365" s="344" t="s">
        <v>184</v>
      </c>
      <c r="C365" s="345"/>
      <c r="D365" s="345"/>
      <c r="E365" s="345"/>
      <c r="F365" s="345"/>
      <c r="G365" s="345"/>
      <c r="H365" s="345"/>
      <c r="I365" s="345"/>
      <c r="J365" s="221"/>
      <c r="K365" s="221"/>
      <c r="L365" s="327"/>
      <c r="M365" s="327"/>
      <c r="N365" s="222"/>
      <c r="O365" s="223"/>
      <c r="P365" s="224"/>
      <c r="Q365" s="224"/>
      <c r="R365" s="224"/>
      <c r="S365" s="224"/>
      <c r="T365" s="224"/>
      <c r="U365" s="225"/>
      <c r="V365" s="226"/>
      <c r="W365" s="227"/>
      <c r="X365" s="228"/>
      <c r="Y365" s="229">
        <f>SUM(Y360:Y364)</f>
        <v>35.000000000000014</v>
      </c>
      <c r="Z365" s="230">
        <f>SUM(Z360:Z364)</f>
        <v>-0.19000000000000128</v>
      </c>
      <c r="AA365" s="69"/>
    </row>
    <row r="366" spans="1:27" ht="15" x14ac:dyDescent="0.25">
      <c r="A366" s="156">
        <v>2</v>
      </c>
      <c r="B366" s="157" t="s">
        <v>182</v>
      </c>
      <c r="C366" s="158">
        <v>2</v>
      </c>
      <c r="D366" s="158">
        <v>10080</v>
      </c>
      <c r="E366" s="197" t="s">
        <v>17</v>
      </c>
      <c r="F366" s="197" t="b">
        <v>0</v>
      </c>
      <c r="G366" s="62">
        <v>3</v>
      </c>
      <c r="H366" s="62">
        <v>6</v>
      </c>
      <c r="I366" s="62">
        <v>3</v>
      </c>
      <c r="J366" s="62">
        <v>5</v>
      </c>
      <c r="K366" s="160">
        <v>2</v>
      </c>
      <c r="L366" s="319">
        <v>42919.427083333336</v>
      </c>
      <c r="M366" s="324">
        <v>42919.686793981484</v>
      </c>
      <c r="N366" s="191"/>
      <c r="O366" s="212">
        <v>0</v>
      </c>
      <c r="P366" s="161">
        <v>0</v>
      </c>
      <c r="Q366" s="161">
        <v>0</v>
      </c>
      <c r="R366" s="161">
        <v>0</v>
      </c>
      <c r="S366" s="161">
        <v>0</v>
      </c>
      <c r="T366" s="161">
        <v>0</v>
      </c>
      <c r="U366" s="138"/>
      <c r="V366" s="138"/>
      <c r="W366" s="51"/>
      <c r="X366" s="54">
        <f>W366/$X$1</f>
        <v>0</v>
      </c>
      <c r="Y366" s="46"/>
      <c r="Z366" s="47"/>
      <c r="AA366" s="69"/>
    </row>
    <row r="367" spans="1:27" ht="15" x14ac:dyDescent="0.25">
      <c r="A367" s="106">
        <v>2</v>
      </c>
      <c r="B367" s="107" t="s">
        <v>182</v>
      </c>
      <c r="C367" s="99">
        <v>2</v>
      </c>
      <c r="D367" s="99">
        <v>10080</v>
      </c>
      <c r="E367" s="198" t="s">
        <v>17</v>
      </c>
      <c r="F367" s="198" t="b">
        <v>0</v>
      </c>
      <c r="G367" s="15">
        <v>3</v>
      </c>
      <c r="H367" s="15">
        <v>6</v>
      </c>
      <c r="I367" s="15">
        <v>3</v>
      </c>
      <c r="J367" s="15">
        <v>5</v>
      </c>
      <c r="K367" s="105">
        <v>2</v>
      </c>
      <c r="L367" s="317">
        <v>42920.427083333336</v>
      </c>
      <c r="M367" s="299">
        <v>42920.686793981484</v>
      </c>
      <c r="N367" s="181"/>
      <c r="O367" s="205">
        <v>0</v>
      </c>
      <c r="P367" s="68">
        <v>0</v>
      </c>
      <c r="Q367" s="68">
        <v>0</v>
      </c>
      <c r="R367" s="68">
        <v>0</v>
      </c>
      <c r="S367" s="68">
        <v>0</v>
      </c>
      <c r="T367" s="68">
        <v>0</v>
      </c>
      <c r="U367" s="63"/>
      <c r="V367" s="63"/>
      <c r="W367" s="14"/>
      <c r="X367" s="52">
        <f>W367/$X$1</f>
        <v>0</v>
      </c>
      <c r="Y367" s="40"/>
      <c r="Z367" s="41"/>
      <c r="AA367" s="69"/>
    </row>
    <row r="368" spans="1:27" ht="15" x14ac:dyDescent="0.25">
      <c r="A368" s="106">
        <v>2</v>
      </c>
      <c r="B368" s="107" t="s">
        <v>182</v>
      </c>
      <c r="C368" s="99">
        <v>2</v>
      </c>
      <c r="D368" s="99">
        <v>10080</v>
      </c>
      <c r="E368" s="198" t="s">
        <v>17</v>
      </c>
      <c r="F368" s="198" t="b">
        <v>0</v>
      </c>
      <c r="G368" s="15">
        <v>3</v>
      </c>
      <c r="H368" s="15">
        <v>6</v>
      </c>
      <c r="I368" s="15">
        <v>3</v>
      </c>
      <c r="J368" s="15">
        <v>5</v>
      </c>
      <c r="K368" s="105">
        <v>2</v>
      </c>
      <c r="L368" s="317">
        <v>42921.427083333336</v>
      </c>
      <c r="M368" s="299">
        <v>42921.686793981484</v>
      </c>
      <c r="N368" s="181"/>
      <c r="O368" s="205">
        <v>0</v>
      </c>
      <c r="P368" s="68">
        <v>0</v>
      </c>
      <c r="Q368" s="68">
        <v>0</v>
      </c>
      <c r="R368" s="68">
        <v>0</v>
      </c>
      <c r="S368" s="68">
        <v>0</v>
      </c>
      <c r="T368" s="68">
        <v>0</v>
      </c>
      <c r="U368" s="63"/>
      <c r="V368" s="63"/>
      <c r="W368" s="14"/>
      <c r="X368" s="52">
        <f>W368/$X$1</f>
        <v>0</v>
      </c>
      <c r="Y368" s="40"/>
      <c r="Z368" s="41"/>
      <c r="AA368" s="69"/>
    </row>
    <row r="369" spans="1:27" ht="15" x14ac:dyDescent="0.25">
      <c r="A369" s="106">
        <v>2</v>
      </c>
      <c r="B369" s="107" t="s">
        <v>182</v>
      </c>
      <c r="C369" s="99">
        <v>2</v>
      </c>
      <c r="D369" s="99">
        <v>10080</v>
      </c>
      <c r="E369" s="198" t="s">
        <v>17</v>
      </c>
      <c r="F369" s="198" t="b">
        <v>0</v>
      </c>
      <c r="G369" s="15">
        <v>3</v>
      </c>
      <c r="H369" s="15">
        <v>6</v>
      </c>
      <c r="I369" s="15">
        <v>3</v>
      </c>
      <c r="J369" s="15">
        <v>5</v>
      </c>
      <c r="K369" s="105">
        <v>2</v>
      </c>
      <c r="L369" s="317">
        <v>42922.427083333336</v>
      </c>
      <c r="M369" s="299">
        <v>42922.686793981484</v>
      </c>
      <c r="N369" s="181"/>
      <c r="O369" s="205">
        <v>0</v>
      </c>
      <c r="P369" s="68">
        <v>0</v>
      </c>
      <c r="Q369" s="68">
        <v>0</v>
      </c>
      <c r="R369" s="68">
        <v>0</v>
      </c>
      <c r="S369" s="68">
        <v>0</v>
      </c>
      <c r="T369" s="68">
        <v>0</v>
      </c>
      <c r="U369" s="63"/>
      <c r="V369" s="63"/>
      <c r="W369" s="14"/>
      <c r="X369" s="52">
        <f>W369/$X$1</f>
        <v>0</v>
      </c>
      <c r="Y369" s="40"/>
      <c r="Z369" s="41"/>
      <c r="AA369" s="69"/>
    </row>
    <row r="370" spans="1:27" ht="15" x14ac:dyDescent="0.25">
      <c r="A370" s="106">
        <v>2</v>
      </c>
      <c r="B370" s="107" t="s">
        <v>182</v>
      </c>
      <c r="C370" s="99">
        <v>2</v>
      </c>
      <c r="D370" s="99">
        <v>10080</v>
      </c>
      <c r="E370" s="198" t="s">
        <v>17</v>
      </c>
      <c r="F370" s="198" t="b">
        <v>0</v>
      </c>
      <c r="G370" s="15">
        <v>3</v>
      </c>
      <c r="H370" s="15">
        <v>6</v>
      </c>
      <c r="I370" s="15">
        <v>3</v>
      </c>
      <c r="J370" s="15">
        <v>5</v>
      </c>
      <c r="K370" s="105">
        <v>2</v>
      </c>
      <c r="L370" s="317">
        <v>42923.427083333336</v>
      </c>
      <c r="M370" s="299">
        <v>42923.686793981484</v>
      </c>
      <c r="N370" s="181"/>
      <c r="O370" s="205">
        <v>0</v>
      </c>
      <c r="P370" s="68">
        <v>0</v>
      </c>
      <c r="Q370" s="68">
        <v>0</v>
      </c>
      <c r="R370" s="68">
        <v>0</v>
      </c>
      <c r="S370" s="68">
        <v>0</v>
      </c>
      <c r="T370" s="68">
        <v>0</v>
      </c>
      <c r="U370" s="63"/>
      <c r="V370" s="63"/>
      <c r="W370" s="14"/>
      <c r="X370" s="52">
        <f>W370/$X$1</f>
        <v>0</v>
      </c>
      <c r="Y370" s="40"/>
      <c r="Z370" s="41"/>
      <c r="AA370" s="69"/>
    </row>
    <row r="371" spans="1:27" ht="15.75" thickBot="1" x14ac:dyDescent="0.3">
      <c r="A371" s="34"/>
      <c r="B371" s="341" t="s">
        <v>206</v>
      </c>
      <c r="C371" s="342"/>
      <c r="D371" s="342"/>
      <c r="E371" s="342"/>
      <c r="F371" s="342"/>
      <c r="G371" s="342"/>
      <c r="H371" s="342"/>
      <c r="I371" s="343"/>
      <c r="J371" s="37"/>
      <c r="K371" s="37"/>
      <c r="L371" s="38"/>
      <c r="M371" s="38"/>
      <c r="N371" s="173"/>
      <c r="O371" s="203"/>
      <c r="P371" s="39"/>
      <c r="Q371" s="39"/>
      <c r="R371" s="39"/>
      <c r="S371" s="39"/>
      <c r="T371" s="39"/>
      <c r="U371" s="42"/>
      <c r="V371" s="43"/>
      <c r="W371" s="50"/>
      <c r="X371" s="53"/>
      <c r="Y371" s="44">
        <f>SUM(Y366:Y370)</f>
        <v>0</v>
      </c>
      <c r="Z371" s="45">
        <f>SUM(Z366:Z370)</f>
        <v>0</v>
      </c>
      <c r="AA371" s="69"/>
    </row>
    <row r="372" spans="1:27" ht="15" x14ac:dyDescent="0.25">
      <c r="A372" s="231">
        <v>6</v>
      </c>
      <c r="B372" s="157" t="s">
        <v>183</v>
      </c>
      <c r="C372" s="158">
        <v>2</v>
      </c>
      <c r="D372" s="158">
        <v>10080</v>
      </c>
      <c r="E372" s="197" t="s">
        <v>17</v>
      </c>
      <c r="F372" s="197" t="b">
        <v>0</v>
      </c>
      <c r="G372" s="62">
        <v>3</v>
      </c>
      <c r="H372" s="62">
        <v>6</v>
      </c>
      <c r="I372" s="160">
        <v>5</v>
      </c>
      <c r="J372" s="160">
        <v>12</v>
      </c>
      <c r="K372" s="160">
        <v>2</v>
      </c>
      <c r="L372" s="319">
        <v>42912.697916666664</v>
      </c>
      <c r="M372" s="324">
        <v>42912.895833333336</v>
      </c>
      <c r="N372" s="191"/>
      <c r="O372" s="212">
        <v>0</v>
      </c>
      <c r="P372" s="161">
        <v>0</v>
      </c>
      <c r="Q372" s="161">
        <v>0</v>
      </c>
      <c r="R372" s="161">
        <v>0</v>
      </c>
      <c r="S372" s="161">
        <v>0</v>
      </c>
      <c r="T372" s="161">
        <v>0</v>
      </c>
      <c r="U372" s="138"/>
      <c r="V372" s="138"/>
      <c r="W372" s="51"/>
      <c r="X372" s="54">
        <f>W372/$X$1</f>
        <v>0</v>
      </c>
      <c r="Y372" s="46"/>
      <c r="Z372" s="47"/>
      <c r="AA372" s="69"/>
    </row>
    <row r="373" spans="1:27" ht="15" x14ac:dyDescent="0.25">
      <c r="A373" s="232">
        <v>6</v>
      </c>
      <c r="B373" s="107" t="s">
        <v>183</v>
      </c>
      <c r="C373" s="99">
        <v>2</v>
      </c>
      <c r="D373" s="99">
        <v>10080</v>
      </c>
      <c r="E373" s="198" t="s">
        <v>17</v>
      </c>
      <c r="F373" s="198" t="b">
        <v>0</v>
      </c>
      <c r="G373" s="15">
        <v>3</v>
      </c>
      <c r="H373" s="15">
        <v>6</v>
      </c>
      <c r="I373" s="105">
        <v>5</v>
      </c>
      <c r="J373" s="105">
        <v>12</v>
      </c>
      <c r="K373" s="105">
        <v>2</v>
      </c>
      <c r="L373" s="317">
        <v>42913.697916666664</v>
      </c>
      <c r="M373" s="299">
        <v>42913.895833333336</v>
      </c>
      <c r="N373" s="181"/>
      <c r="O373" s="205">
        <v>0</v>
      </c>
      <c r="P373" s="68">
        <v>0</v>
      </c>
      <c r="Q373" s="68">
        <v>0</v>
      </c>
      <c r="R373" s="68">
        <v>0</v>
      </c>
      <c r="S373" s="68">
        <v>0</v>
      </c>
      <c r="T373" s="68">
        <v>0</v>
      </c>
      <c r="U373" s="63"/>
      <c r="V373" s="63"/>
      <c r="W373" s="14"/>
      <c r="X373" s="52">
        <f>W373/$X$1</f>
        <v>0</v>
      </c>
      <c r="Y373" s="40"/>
      <c r="Z373" s="41"/>
      <c r="AA373" s="69"/>
    </row>
    <row r="374" spans="1:27" ht="15" x14ac:dyDescent="0.25">
      <c r="A374" s="232">
        <v>6</v>
      </c>
      <c r="B374" s="107" t="s">
        <v>183</v>
      </c>
      <c r="C374" s="99">
        <v>2</v>
      </c>
      <c r="D374" s="99">
        <v>10080</v>
      </c>
      <c r="E374" s="198" t="s">
        <v>17</v>
      </c>
      <c r="F374" s="198" t="b">
        <v>0</v>
      </c>
      <c r="G374" s="15">
        <v>3</v>
      </c>
      <c r="H374" s="15">
        <v>6</v>
      </c>
      <c r="I374" s="105">
        <v>5</v>
      </c>
      <c r="J374" s="105">
        <v>12</v>
      </c>
      <c r="K374" s="105">
        <v>2</v>
      </c>
      <c r="L374" s="317">
        <v>42914.697916666664</v>
      </c>
      <c r="M374" s="299">
        <v>42914.895833333336</v>
      </c>
      <c r="N374" s="181"/>
      <c r="O374" s="205">
        <v>0</v>
      </c>
      <c r="P374" s="68">
        <v>0</v>
      </c>
      <c r="Q374" s="68">
        <v>0</v>
      </c>
      <c r="R374" s="68">
        <v>0</v>
      </c>
      <c r="S374" s="68">
        <v>0</v>
      </c>
      <c r="T374" s="68">
        <v>0</v>
      </c>
      <c r="U374" s="63"/>
      <c r="V374" s="63"/>
      <c r="W374" s="14"/>
      <c r="X374" s="52">
        <f>W374/$X$1</f>
        <v>0</v>
      </c>
      <c r="Y374" s="40"/>
      <c r="Z374" s="41"/>
      <c r="AA374" s="69"/>
    </row>
    <row r="375" spans="1:27" ht="15" x14ac:dyDescent="0.25">
      <c r="A375" s="232">
        <v>6</v>
      </c>
      <c r="B375" s="107" t="s">
        <v>183</v>
      </c>
      <c r="C375" s="99">
        <v>2</v>
      </c>
      <c r="D375" s="99">
        <v>10080</v>
      </c>
      <c r="E375" s="198" t="s">
        <v>17</v>
      </c>
      <c r="F375" s="198" t="b">
        <v>0</v>
      </c>
      <c r="G375" s="15">
        <v>3</v>
      </c>
      <c r="H375" s="15">
        <v>6</v>
      </c>
      <c r="I375" s="105">
        <v>5</v>
      </c>
      <c r="J375" s="105">
        <v>12</v>
      </c>
      <c r="K375" s="105">
        <v>2</v>
      </c>
      <c r="L375" s="317">
        <v>42915.697222222225</v>
      </c>
      <c r="M375" s="325">
        <v>42915.896249999998</v>
      </c>
      <c r="N375" s="181"/>
      <c r="O375" s="205">
        <v>0</v>
      </c>
      <c r="P375" s="68">
        <v>0</v>
      </c>
      <c r="Q375" s="68">
        <v>0</v>
      </c>
      <c r="R375" s="68">
        <v>0</v>
      </c>
      <c r="S375" s="68">
        <v>0</v>
      </c>
      <c r="T375" s="68">
        <v>0</v>
      </c>
      <c r="U375" s="63">
        <v>70.5</v>
      </c>
      <c r="V375" s="63">
        <v>-328</v>
      </c>
      <c r="W375" s="14">
        <v>10</v>
      </c>
      <c r="X375" s="52">
        <f>W375/$X$1</f>
        <v>0.1</v>
      </c>
      <c r="Y375" s="40">
        <v>-198.1</v>
      </c>
      <c r="Z375" s="41">
        <v>-18.149999999999999</v>
      </c>
      <c r="AA375" s="69"/>
    </row>
    <row r="376" spans="1:27" ht="15" x14ac:dyDescent="0.25">
      <c r="A376" s="232">
        <v>6</v>
      </c>
      <c r="B376" s="107" t="s">
        <v>183</v>
      </c>
      <c r="C376" s="99">
        <v>2</v>
      </c>
      <c r="D376" s="99">
        <v>10080</v>
      </c>
      <c r="E376" s="198" t="s">
        <v>17</v>
      </c>
      <c r="F376" s="198" t="b">
        <v>0</v>
      </c>
      <c r="G376" s="15">
        <v>3</v>
      </c>
      <c r="H376" s="15">
        <v>6</v>
      </c>
      <c r="I376" s="105">
        <v>5</v>
      </c>
      <c r="J376" s="105">
        <v>12</v>
      </c>
      <c r="K376" s="105">
        <v>2</v>
      </c>
      <c r="L376" s="317">
        <v>42916.697222222225</v>
      </c>
      <c r="M376" s="299">
        <v>42916.894432870373</v>
      </c>
      <c r="N376" s="181"/>
      <c r="O376" s="205">
        <v>0</v>
      </c>
      <c r="P376" s="68">
        <v>0</v>
      </c>
      <c r="Q376" s="68">
        <v>0</v>
      </c>
      <c r="R376" s="68">
        <v>0</v>
      </c>
      <c r="S376" s="68">
        <v>0</v>
      </c>
      <c r="T376" s="68">
        <v>0</v>
      </c>
      <c r="U376" s="63" t="s">
        <v>70</v>
      </c>
      <c r="V376" s="63" t="s">
        <v>70</v>
      </c>
      <c r="W376" s="14">
        <v>10</v>
      </c>
      <c r="X376" s="52">
        <f>W376/$X$1</f>
        <v>0.1</v>
      </c>
      <c r="Y376" s="40">
        <v>97</v>
      </c>
      <c r="Z376" s="41">
        <v>9.17</v>
      </c>
      <c r="AA376" s="69"/>
    </row>
    <row r="377" spans="1:27" ht="15.75" thickBot="1" x14ac:dyDescent="0.3">
      <c r="A377" s="220"/>
      <c r="B377" s="344" t="s">
        <v>185</v>
      </c>
      <c r="C377" s="345"/>
      <c r="D377" s="345"/>
      <c r="E377" s="345"/>
      <c r="F377" s="345"/>
      <c r="G377" s="345"/>
      <c r="H377" s="345"/>
      <c r="I377" s="345"/>
      <c r="J377" s="221"/>
      <c r="K377" s="221"/>
      <c r="L377" s="327"/>
      <c r="M377" s="327"/>
      <c r="N377" s="222"/>
      <c r="O377" s="223"/>
      <c r="P377" s="224"/>
      <c r="Q377" s="224"/>
      <c r="R377" s="224"/>
      <c r="S377" s="224"/>
      <c r="T377" s="224"/>
      <c r="U377" s="225"/>
      <c r="V377" s="226"/>
      <c r="W377" s="227"/>
      <c r="X377" s="228"/>
      <c r="Y377" s="229">
        <f>SUM(Y372:Y376)</f>
        <v>-101.1</v>
      </c>
      <c r="Z377" s="230">
        <f>SUM(Z372:Z376)</f>
        <v>-8.9799999999999986</v>
      </c>
      <c r="AA377" s="69"/>
    </row>
    <row r="378" spans="1:27" ht="15" x14ac:dyDescent="0.25">
      <c r="A378" s="156">
        <v>4</v>
      </c>
      <c r="B378" s="157" t="s">
        <v>183</v>
      </c>
      <c r="C378" s="158">
        <v>2</v>
      </c>
      <c r="D378" s="158">
        <v>10080</v>
      </c>
      <c r="E378" s="197" t="s">
        <v>17</v>
      </c>
      <c r="F378" s="197" t="b">
        <v>0</v>
      </c>
      <c r="G378" s="62">
        <v>3</v>
      </c>
      <c r="H378" s="62">
        <v>6</v>
      </c>
      <c r="I378" s="62">
        <v>3</v>
      </c>
      <c r="J378" s="62">
        <v>5</v>
      </c>
      <c r="K378" s="160">
        <v>2</v>
      </c>
      <c r="L378" s="319">
        <v>42919.697916666664</v>
      </c>
      <c r="M378" s="324">
        <v>42919.895127314812</v>
      </c>
      <c r="N378" s="191"/>
      <c r="O378" s="212">
        <v>0</v>
      </c>
      <c r="P378" s="161">
        <v>0</v>
      </c>
      <c r="Q378" s="161">
        <v>0</v>
      </c>
      <c r="R378" s="161">
        <v>0</v>
      </c>
      <c r="S378" s="161">
        <v>0</v>
      </c>
      <c r="T378" s="161">
        <v>0</v>
      </c>
      <c r="U378" s="138"/>
      <c r="V378" s="138"/>
      <c r="W378" s="51"/>
      <c r="X378" s="54">
        <f>W378/$X$1</f>
        <v>0</v>
      </c>
      <c r="Y378" s="46"/>
      <c r="Z378" s="47"/>
      <c r="AA378" s="69"/>
    </row>
    <row r="379" spans="1:27" ht="15" x14ac:dyDescent="0.25">
      <c r="A379" s="106">
        <v>4</v>
      </c>
      <c r="B379" s="107" t="s">
        <v>183</v>
      </c>
      <c r="C379" s="99">
        <v>2</v>
      </c>
      <c r="D379" s="99">
        <v>10080</v>
      </c>
      <c r="E379" s="198" t="s">
        <v>17</v>
      </c>
      <c r="F379" s="198" t="b">
        <v>0</v>
      </c>
      <c r="G379" s="15">
        <v>3</v>
      </c>
      <c r="H379" s="15">
        <v>6</v>
      </c>
      <c r="I379" s="15">
        <v>3</v>
      </c>
      <c r="J379" s="15">
        <v>5</v>
      </c>
      <c r="K379" s="105">
        <v>2</v>
      </c>
      <c r="L379" s="317">
        <v>42920.697916666664</v>
      </c>
      <c r="M379" s="299">
        <v>42920.895127314812</v>
      </c>
      <c r="N379" s="181"/>
      <c r="O379" s="205">
        <v>0</v>
      </c>
      <c r="P379" s="68">
        <v>0</v>
      </c>
      <c r="Q379" s="68">
        <v>0</v>
      </c>
      <c r="R379" s="68">
        <v>0</v>
      </c>
      <c r="S379" s="68">
        <v>0</v>
      </c>
      <c r="T379" s="68">
        <v>0</v>
      </c>
      <c r="U379" s="63"/>
      <c r="V379" s="63"/>
      <c r="W379" s="14"/>
      <c r="X379" s="52">
        <f>W379/$X$1</f>
        <v>0</v>
      </c>
      <c r="Y379" s="40"/>
      <c r="Z379" s="41"/>
      <c r="AA379" s="69"/>
    </row>
    <row r="380" spans="1:27" ht="15" x14ac:dyDescent="0.25">
      <c r="A380" s="106">
        <v>4</v>
      </c>
      <c r="B380" s="107" t="s">
        <v>183</v>
      </c>
      <c r="C380" s="99">
        <v>2</v>
      </c>
      <c r="D380" s="99">
        <v>10080</v>
      </c>
      <c r="E380" s="198" t="s">
        <v>17</v>
      </c>
      <c r="F380" s="198" t="b">
        <v>0</v>
      </c>
      <c r="G380" s="15">
        <v>3</v>
      </c>
      <c r="H380" s="15">
        <v>6</v>
      </c>
      <c r="I380" s="15">
        <v>3</v>
      </c>
      <c r="J380" s="15">
        <v>5</v>
      </c>
      <c r="K380" s="105">
        <v>2</v>
      </c>
      <c r="L380" s="317">
        <v>42921.697916608799</v>
      </c>
      <c r="M380" s="299">
        <v>42921.895127256947</v>
      </c>
      <c r="N380" s="181"/>
      <c r="O380" s="205">
        <v>0</v>
      </c>
      <c r="P380" s="68">
        <v>0</v>
      </c>
      <c r="Q380" s="68">
        <v>0</v>
      </c>
      <c r="R380" s="68">
        <v>0</v>
      </c>
      <c r="S380" s="68">
        <v>0</v>
      </c>
      <c r="T380" s="68">
        <v>0</v>
      </c>
      <c r="U380" s="63"/>
      <c r="V380" s="63"/>
      <c r="W380" s="14"/>
      <c r="X380" s="52">
        <f>W380/$X$1</f>
        <v>0</v>
      </c>
      <c r="Y380" s="40"/>
      <c r="Z380" s="41"/>
      <c r="AA380" s="69"/>
    </row>
    <row r="381" spans="1:27" ht="15" x14ac:dyDescent="0.25">
      <c r="A381" s="106">
        <v>4</v>
      </c>
      <c r="B381" s="107" t="s">
        <v>183</v>
      </c>
      <c r="C381" s="99">
        <v>2</v>
      </c>
      <c r="D381" s="99">
        <v>10080</v>
      </c>
      <c r="E381" s="198" t="s">
        <v>17</v>
      </c>
      <c r="F381" s="198" t="b">
        <v>0</v>
      </c>
      <c r="G381" s="15">
        <v>3</v>
      </c>
      <c r="H381" s="15">
        <v>6</v>
      </c>
      <c r="I381" s="15">
        <v>3</v>
      </c>
      <c r="J381" s="15">
        <v>5</v>
      </c>
      <c r="K381" s="105">
        <v>2</v>
      </c>
      <c r="L381" s="317">
        <v>42922.697916608799</v>
      </c>
      <c r="M381" s="299">
        <v>42922.895127256947</v>
      </c>
      <c r="N381" s="181"/>
      <c r="O381" s="205">
        <v>0</v>
      </c>
      <c r="P381" s="68">
        <v>0</v>
      </c>
      <c r="Q381" s="68">
        <v>0</v>
      </c>
      <c r="R381" s="68">
        <v>0</v>
      </c>
      <c r="S381" s="68">
        <v>0</v>
      </c>
      <c r="T381" s="68">
        <v>0</v>
      </c>
      <c r="U381" s="63"/>
      <c r="V381" s="63"/>
      <c r="W381" s="14"/>
      <c r="X381" s="52">
        <f>W381/$X$1</f>
        <v>0</v>
      </c>
      <c r="Y381" s="40"/>
      <c r="Z381" s="41"/>
      <c r="AA381" s="69"/>
    </row>
    <row r="382" spans="1:27" ht="15" x14ac:dyDescent="0.25">
      <c r="A382" s="106">
        <v>4</v>
      </c>
      <c r="B382" s="107" t="s">
        <v>183</v>
      </c>
      <c r="C382" s="99">
        <v>2</v>
      </c>
      <c r="D382" s="99">
        <v>10080</v>
      </c>
      <c r="E382" s="198" t="s">
        <v>17</v>
      </c>
      <c r="F382" s="198" t="b">
        <v>0</v>
      </c>
      <c r="G382" s="15">
        <v>3</v>
      </c>
      <c r="H382" s="15">
        <v>6</v>
      </c>
      <c r="I382" s="15">
        <v>3</v>
      </c>
      <c r="J382" s="15">
        <v>5</v>
      </c>
      <c r="K382" s="105">
        <v>2</v>
      </c>
      <c r="L382" s="317">
        <v>42923.697916608799</v>
      </c>
      <c r="M382" s="299">
        <v>42923.895127256947</v>
      </c>
      <c r="N382" s="181"/>
      <c r="O382" s="205">
        <v>0</v>
      </c>
      <c r="P382" s="68">
        <v>0</v>
      </c>
      <c r="Q382" s="68">
        <v>0</v>
      </c>
      <c r="R382" s="68">
        <v>0</v>
      </c>
      <c r="S382" s="68">
        <v>0</v>
      </c>
      <c r="T382" s="68">
        <v>0</v>
      </c>
      <c r="U382" s="63"/>
      <c r="V382" s="63"/>
      <c r="W382" s="14"/>
      <c r="X382" s="52">
        <f>W382/$X$1</f>
        <v>0</v>
      </c>
      <c r="Y382" s="40"/>
      <c r="Z382" s="41"/>
      <c r="AA382" s="69"/>
    </row>
    <row r="383" spans="1:27" ht="15.75" thickBot="1" x14ac:dyDescent="0.3">
      <c r="A383" s="34"/>
      <c r="B383" s="339" t="s">
        <v>207</v>
      </c>
      <c r="C383" s="340"/>
      <c r="D383" s="340"/>
      <c r="E383" s="340"/>
      <c r="F383" s="340"/>
      <c r="G383" s="340"/>
      <c r="H383" s="340"/>
      <c r="I383" s="340"/>
      <c r="J383" s="37"/>
      <c r="K383" s="37"/>
      <c r="L383" s="38"/>
      <c r="M383" s="38"/>
      <c r="N383" s="173"/>
      <c r="O383" s="203"/>
      <c r="P383" s="39"/>
      <c r="Q383" s="39"/>
      <c r="R383" s="39"/>
      <c r="S383" s="39"/>
      <c r="T383" s="39"/>
      <c r="U383" s="42"/>
      <c r="V383" s="43"/>
      <c r="W383" s="50"/>
      <c r="X383" s="53"/>
      <c r="Y383" s="44">
        <f>SUM(Y378:Y382)</f>
        <v>0</v>
      </c>
      <c r="Z383" s="45">
        <f>SUM(Z378:Z382)</f>
        <v>0</v>
      </c>
      <c r="AA383" s="69"/>
    </row>
    <row r="384" spans="1:27" ht="15" x14ac:dyDescent="0.25">
      <c r="A384" s="231">
        <v>3</v>
      </c>
      <c r="B384" s="157" t="s">
        <v>182</v>
      </c>
      <c r="C384" s="199">
        <v>3</v>
      </c>
      <c r="D384" s="51">
        <v>1440</v>
      </c>
      <c r="E384" s="159" t="s">
        <v>17</v>
      </c>
      <c r="F384" s="159" t="s">
        <v>17</v>
      </c>
      <c r="G384" s="62">
        <v>3</v>
      </c>
      <c r="H384" s="62">
        <v>6</v>
      </c>
      <c r="I384" s="160">
        <v>5</v>
      </c>
      <c r="J384" s="160">
        <v>12</v>
      </c>
      <c r="K384" s="160">
        <v>2</v>
      </c>
      <c r="L384" s="319">
        <v>42912.427083333336</v>
      </c>
      <c r="M384" s="324">
        <v>42912.6875</v>
      </c>
      <c r="N384" s="191"/>
      <c r="O384" s="212">
        <v>0</v>
      </c>
      <c r="P384" s="161">
        <v>0</v>
      </c>
      <c r="Q384" s="161">
        <v>0</v>
      </c>
      <c r="R384" s="161">
        <v>0</v>
      </c>
      <c r="S384" s="161">
        <v>0</v>
      </c>
      <c r="T384" s="161">
        <v>0</v>
      </c>
      <c r="U384" s="138"/>
      <c r="V384" s="138"/>
      <c r="W384" s="51"/>
      <c r="X384" s="54">
        <f t="shared" ref="X384:X393" si="13">W384/$X$1</f>
        <v>0</v>
      </c>
      <c r="Y384" s="46"/>
      <c r="Z384" s="47"/>
      <c r="AA384" s="69"/>
    </row>
    <row r="385" spans="1:27" ht="15" x14ac:dyDescent="0.25">
      <c r="A385" s="232">
        <v>3</v>
      </c>
      <c r="B385" s="107" t="s">
        <v>182</v>
      </c>
      <c r="C385" s="200">
        <v>3</v>
      </c>
      <c r="D385" s="14">
        <v>1440</v>
      </c>
      <c r="E385" s="100" t="s">
        <v>17</v>
      </c>
      <c r="F385" s="100" t="s">
        <v>17</v>
      </c>
      <c r="G385" s="15">
        <v>3</v>
      </c>
      <c r="H385" s="15">
        <v>6</v>
      </c>
      <c r="I385" s="105">
        <v>5</v>
      </c>
      <c r="J385" s="105">
        <v>12</v>
      </c>
      <c r="K385" s="105">
        <v>2</v>
      </c>
      <c r="L385" s="317">
        <v>42913.427083333336</v>
      </c>
      <c r="M385" s="299">
        <v>42913.6875</v>
      </c>
      <c r="N385" s="181"/>
      <c r="O385" s="205">
        <v>0</v>
      </c>
      <c r="P385" s="68">
        <v>0</v>
      </c>
      <c r="Q385" s="68">
        <v>0</v>
      </c>
      <c r="R385" s="68">
        <v>0</v>
      </c>
      <c r="S385" s="68">
        <v>0</v>
      </c>
      <c r="T385" s="68">
        <v>0</v>
      </c>
      <c r="U385" s="63"/>
      <c r="V385" s="63"/>
      <c r="W385" s="14"/>
      <c r="X385" s="52">
        <f t="shared" si="13"/>
        <v>0</v>
      </c>
      <c r="Y385" s="40"/>
      <c r="Z385" s="41"/>
      <c r="AA385" s="69"/>
    </row>
    <row r="386" spans="1:27" ht="15" x14ac:dyDescent="0.25">
      <c r="A386" s="232">
        <v>3</v>
      </c>
      <c r="B386" s="107" t="s">
        <v>182</v>
      </c>
      <c r="C386" s="200">
        <v>3</v>
      </c>
      <c r="D386" s="14">
        <v>1440</v>
      </c>
      <c r="E386" s="100" t="s">
        <v>17</v>
      </c>
      <c r="F386" s="100" t="s">
        <v>17</v>
      </c>
      <c r="G386" s="15">
        <v>3</v>
      </c>
      <c r="H386" s="15">
        <v>6</v>
      </c>
      <c r="I386" s="105">
        <v>5</v>
      </c>
      <c r="J386" s="105">
        <v>12</v>
      </c>
      <c r="K386" s="105">
        <v>2</v>
      </c>
      <c r="L386" s="317">
        <v>42914.427083333336</v>
      </c>
      <c r="M386" s="325">
        <v>42914.577777777777</v>
      </c>
      <c r="N386" s="181"/>
      <c r="O386" s="205">
        <v>0</v>
      </c>
      <c r="P386" s="68">
        <v>0</v>
      </c>
      <c r="Q386" s="68">
        <v>0</v>
      </c>
      <c r="R386" s="68">
        <v>0</v>
      </c>
      <c r="S386" s="68">
        <v>0</v>
      </c>
      <c r="T386" s="68">
        <v>0</v>
      </c>
      <c r="U386" s="63" t="s">
        <v>70</v>
      </c>
      <c r="V386" s="63" t="s">
        <v>70</v>
      </c>
      <c r="W386" s="14">
        <v>5</v>
      </c>
      <c r="X386" s="52">
        <f t="shared" si="13"/>
        <v>0.05</v>
      </c>
      <c r="Y386" s="40">
        <v>84.7</v>
      </c>
      <c r="Z386" s="41">
        <v>6.98</v>
      </c>
      <c r="AA386" s="69"/>
    </row>
    <row r="387" spans="1:27" ht="15" x14ac:dyDescent="0.25">
      <c r="A387" s="232">
        <v>3</v>
      </c>
      <c r="B387" s="107" t="s">
        <v>182</v>
      </c>
      <c r="C387" s="200">
        <v>3</v>
      </c>
      <c r="D387" s="14">
        <v>1440</v>
      </c>
      <c r="E387" s="100" t="s">
        <v>17</v>
      </c>
      <c r="F387" s="100" t="s">
        <v>17</v>
      </c>
      <c r="G387" s="15">
        <v>3</v>
      </c>
      <c r="H387" s="15">
        <v>6</v>
      </c>
      <c r="I387" s="105">
        <v>5</v>
      </c>
      <c r="J387" s="105">
        <v>12</v>
      </c>
      <c r="K387" s="105">
        <v>2</v>
      </c>
      <c r="L387" s="317">
        <v>42915.428472222222</v>
      </c>
      <c r="M387" s="325">
        <v>42915.687488425923</v>
      </c>
      <c r="N387" s="181"/>
      <c r="O387" s="205">
        <v>0</v>
      </c>
      <c r="P387" s="68">
        <v>0</v>
      </c>
      <c r="Q387" s="68">
        <v>0</v>
      </c>
      <c r="R387" s="68">
        <v>0</v>
      </c>
      <c r="S387" s="68">
        <v>0</v>
      </c>
      <c r="T387" s="68">
        <v>0</v>
      </c>
      <c r="U387" s="63">
        <v>50.5</v>
      </c>
      <c r="V387" s="63">
        <v>-58</v>
      </c>
      <c r="W387" s="14">
        <v>7</v>
      </c>
      <c r="X387" s="52">
        <f t="shared" si="13"/>
        <v>7.0000000000000007E-2</v>
      </c>
      <c r="Y387" s="40">
        <v>-22.6</v>
      </c>
      <c r="Z387" s="41">
        <v>-2.5499999999999998</v>
      </c>
      <c r="AA387" s="69"/>
    </row>
    <row r="388" spans="1:27" ht="15.75" thickBot="1" x14ac:dyDescent="0.3">
      <c r="A388" s="232">
        <v>3</v>
      </c>
      <c r="B388" s="107" t="s">
        <v>182</v>
      </c>
      <c r="C388" s="200">
        <v>3</v>
      </c>
      <c r="D388" s="14">
        <v>1440</v>
      </c>
      <c r="E388" s="100" t="s">
        <v>17</v>
      </c>
      <c r="F388" s="100" t="s">
        <v>17</v>
      </c>
      <c r="G388" s="15">
        <v>3</v>
      </c>
      <c r="H388" s="15">
        <v>6</v>
      </c>
      <c r="I388" s="105">
        <v>5</v>
      </c>
      <c r="J388" s="105">
        <v>12</v>
      </c>
      <c r="K388" s="105">
        <v>2</v>
      </c>
      <c r="L388" s="317">
        <v>42916.427083333336</v>
      </c>
      <c r="M388" s="299">
        <v>42916.686793981484</v>
      </c>
      <c r="N388" s="181"/>
      <c r="O388" s="205">
        <v>0</v>
      </c>
      <c r="P388" s="68">
        <v>0</v>
      </c>
      <c r="Q388" s="68">
        <v>0</v>
      </c>
      <c r="R388" s="68">
        <v>0</v>
      </c>
      <c r="S388" s="68">
        <v>0</v>
      </c>
      <c r="T388" s="68">
        <v>0</v>
      </c>
      <c r="U388" s="63">
        <f>175.7+100.2</f>
        <v>275.89999999999998</v>
      </c>
      <c r="V388" s="63">
        <f>-50.1-14.6</f>
        <v>-64.7</v>
      </c>
      <c r="W388" s="14">
        <f>13+6</f>
        <v>19</v>
      </c>
      <c r="X388" s="52">
        <f t="shared" si="13"/>
        <v>0.19</v>
      </c>
      <c r="Y388" s="40">
        <f>82.5+39.6</f>
        <v>122.1</v>
      </c>
      <c r="Z388" s="41">
        <f>6.92+3.03</f>
        <v>9.9499999999999993</v>
      </c>
      <c r="AA388" s="69"/>
    </row>
    <row r="389" spans="1:27" ht="15" x14ac:dyDescent="0.25">
      <c r="A389" s="156">
        <v>5</v>
      </c>
      <c r="B389" s="157" t="s">
        <v>182</v>
      </c>
      <c r="C389" s="199">
        <v>3</v>
      </c>
      <c r="D389" s="51">
        <v>1440</v>
      </c>
      <c r="E389" s="159" t="s">
        <v>17</v>
      </c>
      <c r="F389" s="159" t="s">
        <v>17</v>
      </c>
      <c r="G389" s="62">
        <v>3</v>
      </c>
      <c r="H389" s="62">
        <v>6</v>
      </c>
      <c r="I389" s="160">
        <v>5</v>
      </c>
      <c r="J389" s="160">
        <v>12</v>
      </c>
      <c r="K389" s="160">
        <v>2</v>
      </c>
      <c r="L389" s="319">
        <v>42919.427777777775</v>
      </c>
      <c r="M389" s="324">
        <v>42919.687488425923</v>
      </c>
      <c r="N389" s="191"/>
      <c r="O389" s="212">
        <v>0</v>
      </c>
      <c r="P389" s="161">
        <v>0</v>
      </c>
      <c r="Q389" s="161">
        <v>0</v>
      </c>
      <c r="R389" s="161">
        <v>0</v>
      </c>
      <c r="S389" s="161">
        <v>0</v>
      </c>
      <c r="T389" s="161">
        <v>0</v>
      </c>
      <c r="U389" s="138"/>
      <c r="V389" s="138"/>
      <c r="W389" s="51"/>
      <c r="X389" s="54">
        <f t="shared" si="13"/>
        <v>0</v>
      </c>
      <c r="Y389" s="46"/>
      <c r="Z389" s="47"/>
      <c r="AA389" s="69"/>
    </row>
    <row r="390" spans="1:27" ht="15" x14ac:dyDescent="0.25">
      <c r="A390" s="106">
        <v>5</v>
      </c>
      <c r="B390" s="107" t="s">
        <v>182</v>
      </c>
      <c r="C390" s="200">
        <v>3</v>
      </c>
      <c r="D390" s="14">
        <v>1440</v>
      </c>
      <c r="E390" s="100" t="s">
        <v>17</v>
      </c>
      <c r="F390" s="100" t="s">
        <v>17</v>
      </c>
      <c r="G390" s="15">
        <v>3</v>
      </c>
      <c r="H390" s="15">
        <v>6</v>
      </c>
      <c r="I390" s="105">
        <v>5</v>
      </c>
      <c r="J390" s="105">
        <v>12</v>
      </c>
      <c r="K390" s="105">
        <v>2</v>
      </c>
      <c r="L390" s="317">
        <v>42920.427777777775</v>
      </c>
      <c r="M390" s="299">
        <v>42920.687488425923</v>
      </c>
      <c r="N390" s="181"/>
      <c r="O390" s="205">
        <v>0</v>
      </c>
      <c r="P390" s="68">
        <v>0</v>
      </c>
      <c r="Q390" s="68">
        <v>0</v>
      </c>
      <c r="R390" s="68">
        <v>0</v>
      </c>
      <c r="S390" s="68">
        <v>0</v>
      </c>
      <c r="T390" s="68">
        <v>0</v>
      </c>
      <c r="U390" s="63"/>
      <c r="V390" s="63"/>
      <c r="W390" s="14"/>
      <c r="X390" s="52">
        <f t="shared" si="13"/>
        <v>0</v>
      </c>
      <c r="Y390" s="40"/>
      <c r="Z390" s="41"/>
      <c r="AA390" s="69"/>
    </row>
    <row r="391" spans="1:27" ht="15" x14ac:dyDescent="0.25">
      <c r="A391" s="106">
        <v>5</v>
      </c>
      <c r="B391" s="107" t="s">
        <v>182</v>
      </c>
      <c r="C391" s="200">
        <v>3</v>
      </c>
      <c r="D391" s="14">
        <v>1440</v>
      </c>
      <c r="E391" s="100" t="s">
        <v>17</v>
      </c>
      <c r="F391" s="100" t="s">
        <v>17</v>
      </c>
      <c r="G391" s="15">
        <v>3</v>
      </c>
      <c r="H391" s="15">
        <v>6</v>
      </c>
      <c r="I391" s="105">
        <v>5</v>
      </c>
      <c r="J391" s="105">
        <v>12</v>
      </c>
      <c r="K391" s="105">
        <v>2</v>
      </c>
      <c r="L391" s="317">
        <v>42921.427777719909</v>
      </c>
      <c r="M391" s="299">
        <v>42921.687488368058</v>
      </c>
      <c r="N391" s="181"/>
      <c r="O391" s="205">
        <v>0</v>
      </c>
      <c r="P391" s="68">
        <v>0</v>
      </c>
      <c r="Q391" s="68">
        <v>0</v>
      </c>
      <c r="R391" s="68">
        <v>0</v>
      </c>
      <c r="S391" s="68">
        <v>0</v>
      </c>
      <c r="T391" s="68">
        <v>0</v>
      </c>
      <c r="U391" s="63"/>
      <c r="V391" s="63"/>
      <c r="W391" s="14"/>
      <c r="X391" s="52">
        <f t="shared" si="13"/>
        <v>0</v>
      </c>
      <c r="Y391" s="40"/>
      <c r="Z391" s="41"/>
      <c r="AA391" s="69"/>
    </row>
    <row r="392" spans="1:27" ht="15" x14ac:dyDescent="0.25">
      <c r="A392" s="106">
        <v>5</v>
      </c>
      <c r="B392" s="107" t="s">
        <v>182</v>
      </c>
      <c r="C392" s="200">
        <v>3</v>
      </c>
      <c r="D392" s="14">
        <v>1440</v>
      </c>
      <c r="E392" s="100" t="s">
        <v>17</v>
      </c>
      <c r="F392" s="100" t="s">
        <v>17</v>
      </c>
      <c r="G392" s="15">
        <v>3</v>
      </c>
      <c r="H392" s="15">
        <v>6</v>
      </c>
      <c r="I392" s="105">
        <v>5</v>
      </c>
      <c r="J392" s="105">
        <v>12</v>
      </c>
      <c r="K392" s="105">
        <v>2</v>
      </c>
      <c r="L392" s="317">
        <v>42922.427777719909</v>
      </c>
      <c r="M392" s="299">
        <v>42922.687488368058</v>
      </c>
      <c r="N392" s="181"/>
      <c r="O392" s="205">
        <v>0</v>
      </c>
      <c r="P392" s="68">
        <v>0</v>
      </c>
      <c r="Q392" s="68">
        <v>0</v>
      </c>
      <c r="R392" s="68">
        <v>0</v>
      </c>
      <c r="S392" s="68">
        <v>0</v>
      </c>
      <c r="T392" s="68">
        <v>0</v>
      </c>
      <c r="U392" s="63"/>
      <c r="V392" s="63"/>
      <c r="W392" s="14"/>
      <c r="X392" s="52">
        <f t="shared" si="13"/>
        <v>0</v>
      </c>
      <c r="Y392" s="40"/>
      <c r="Z392" s="41"/>
      <c r="AA392" s="69"/>
    </row>
    <row r="393" spans="1:27" ht="15" x14ac:dyDescent="0.25">
      <c r="A393" s="106">
        <v>5</v>
      </c>
      <c r="B393" s="107" t="s">
        <v>182</v>
      </c>
      <c r="C393" s="200">
        <v>3</v>
      </c>
      <c r="D393" s="14">
        <v>1440</v>
      </c>
      <c r="E393" s="100" t="s">
        <v>17</v>
      </c>
      <c r="F393" s="100" t="s">
        <v>17</v>
      </c>
      <c r="G393" s="15">
        <v>3</v>
      </c>
      <c r="H393" s="15">
        <v>6</v>
      </c>
      <c r="I393" s="105">
        <v>5</v>
      </c>
      <c r="J393" s="105">
        <v>12</v>
      </c>
      <c r="K393" s="105">
        <v>2</v>
      </c>
      <c r="L393" s="317">
        <v>42923.427777719909</v>
      </c>
      <c r="M393" s="299">
        <v>42923.687488368058</v>
      </c>
      <c r="N393" s="181"/>
      <c r="O393" s="205">
        <v>0</v>
      </c>
      <c r="P393" s="68">
        <v>0</v>
      </c>
      <c r="Q393" s="68">
        <v>0</v>
      </c>
      <c r="R393" s="68">
        <v>0</v>
      </c>
      <c r="S393" s="68">
        <v>0</v>
      </c>
      <c r="T393" s="68">
        <v>0</v>
      </c>
      <c r="U393" s="63"/>
      <c r="V393" s="63"/>
      <c r="W393" s="14"/>
      <c r="X393" s="52">
        <f t="shared" si="13"/>
        <v>0</v>
      </c>
      <c r="Y393" s="40"/>
      <c r="Z393" s="41"/>
      <c r="AA393" s="69"/>
    </row>
    <row r="394" spans="1:27" ht="15.75" thickBot="1" x14ac:dyDescent="0.3">
      <c r="A394" s="34"/>
      <c r="B394" s="341" t="s">
        <v>208</v>
      </c>
      <c r="C394" s="342"/>
      <c r="D394" s="342"/>
      <c r="E394" s="342"/>
      <c r="F394" s="342"/>
      <c r="G394" s="342"/>
      <c r="H394" s="342"/>
      <c r="I394" s="343"/>
      <c r="J394" s="37"/>
      <c r="K394" s="37"/>
      <c r="L394" s="38"/>
      <c r="M394" s="38"/>
      <c r="N394" s="173"/>
      <c r="O394" s="203"/>
      <c r="P394" s="39"/>
      <c r="Q394" s="39"/>
      <c r="R394" s="39"/>
      <c r="S394" s="39"/>
      <c r="T394" s="39"/>
      <c r="U394" s="42"/>
      <c r="V394" s="43"/>
      <c r="W394" s="50"/>
      <c r="X394" s="53"/>
      <c r="Y394" s="44">
        <f>SUM(Y384:Y393)</f>
        <v>184.2</v>
      </c>
      <c r="Z394" s="45">
        <f>SUM(Z384:Z393)</f>
        <v>14.379999999999999</v>
      </c>
      <c r="AA394" s="69"/>
    </row>
    <row r="395" spans="1:27" ht="15" x14ac:dyDescent="0.25">
      <c r="A395" s="231">
        <v>7</v>
      </c>
      <c r="B395" s="157" t="s">
        <v>183</v>
      </c>
      <c r="C395" s="199">
        <v>3</v>
      </c>
      <c r="D395" s="51">
        <v>1440</v>
      </c>
      <c r="E395" s="159" t="s">
        <v>17</v>
      </c>
      <c r="F395" s="159" t="s">
        <v>17</v>
      </c>
      <c r="G395" s="62">
        <v>3</v>
      </c>
      <c r="H395" s="62">
        <v>6</v>
      </c>
      <c r="I395" s="160">
        <v>5</v>
      </c>
      <c r="J395" s="160">
        <v>12</v>
      </c>
      <c r="K395" s="160">
        <v>2</v>
      </c>
      <c r="L395" s="319">
        <v>42912.697916666664</v>
      </c>
      <c r="M395" s="324">
        <v>42912.895833333336</v>
      </c>
      <c r="N395" s="191"/>
      <c r="O395" s="212">
        <v>0</v>
      </c>
      <c r="P395" s="161">
        <v>0</v>
      </c>
      <c r="Q395" s="161">
        <v>0</v>
      </c>
      <c r="R395" s="161">
        <v>0</v>
      </c>
      <c r="S395" s="161">
        <v>0</v>
      </c>
      <c r="T395" s="161">
        <v>0</v>
      </c>
      <c r="U395" s="138"/>
      <c r="V395" s="138"/>
      <c r="W395" s="51"/>
      <c r="X395" s="54">
        <f t="shared" ref="X395:X404" si="14">W395/$X$1</f>
        <v>0</v>
      </c>
      <c r="Y395" s="46"/>
      <c r="Z395" s="47"/>
      <c r="AA395" s="69"/>
    </row>
    <row r="396" spans="1:27" ht="15" x14ac:dyDescent="0.25">
      <c r="A396" s="232">
        <v>7</v>
      </c>
      <c r="B396" s="107" t="s">
        <v>183</v>
      </c>
      <c r="C396" s="200">
        <v>3</v>
      </c>
      <c r="D396" s="14">
        <v>1440</v>
      </c>
      <c r="E396" s="100" t="s">
        <v>17</v>
      </c>
      <c r="F396" s="100" t="s">
        <v>17</v>
      </c>
      <c r="G396" s="15">
        <v>3</v>
      </c>
      <c r="H396" s="15">
        <v>6</v>
      </c>
      <c r="I396" s="105">
        <v>5</v>
      </c>
      <c r="J396" s="105">
        <v>12</v>
      </c>
      <c r="K396" s="105">
        <v>2</v>
      </c>
      <c r="L396" s="317">
        <v>42913.697916666664</v>
      </c>
      <c r="M396" s="299">
        <v>42913.895833333336</v>
      </c>
      <c r="N396" s="181"/>
      <c r="O396" s="205">
        <v>0</v>
      </c>
      <c r="P396" s="68">
        <v>0</v>
      </c>
      <c r="Q396" s="68">
        <v>0</v>
      </c>
      <c r="R396" s="68">
        <v>0</v>
      </c>
      <c r="S396" s="68">
        <v>0</v>
      </c>
      <c r="T396" s="68">
        <v>0</v>
      </c>
      <c r="U396" s="63"/>
      <c r="V396" s="63"/>
      <c r="W396" s="14"/>
      <c r="X396" s="52">
        <f t="shared" si="14"/>
        <v>0</v>
      </c>
      <c r="Y396" s="40"/>
      <c r="Z396" s="41"/>
      <c r="AA396" s="69"/>
    </row>
    <row r="397" spans="1:27" ht="15" x14ac:dyDescent="0.25">
      <c r="A397" s="232">
        <v>7</v>
      </c>
      <c r="B397" s="107" t="s">
        <v>183</v>
      </c>
      <c r="C397" s="200">
        <v>3</v>
      </c>
      <c r="D397" s="14">
        <v>1440</v>
      </c>
      <c r="E397" s="100" t="s">
        <v>17</v>
      </c>
      <c r="F397" s="100" t="s">
        <v>17</v>
      </c>
      <c r="G397" s="15">
        <v>3</v>
      </c>
      <c r="H397" s="15">
        <v>6</v>
      </c>
      <c r="I397" s="105">
        <v>5</v>
      </c>
      <c r="J397" s="105">
        <v>12</v>
      </c>
      <c r="K397" s="105">
        <v>2</v>
      </c>
      <c r="L397" s="317">
        <v>42914.697916666664</v>
      </c>
      <c r="M397" s="299">
        <v>42914.895833333336</v>
      </c>
      <c r="N397" s="181"/>
      <c r="O397" s="205">
        <v>0</v>
      </c>
      <c r="P397" s="68">
        <v>0</v>
      </c>
      <c r="Q397" s="68">
        <v>0</v>
      </c>
      <c r="R397" s="68">
        <v>0</v>
      </c>
      <c r="S397" s="68">
        <v>0</v>
      </c>
      <c r="T397" s="68">
        <v>0</v>
      </c>
      <c r="U397" s="63"/>
      <c r="V397" s="63"/>
      <c r="W397" s="14"/>
      <c r="X397" s="52">
        <f t="shared" si="14"/>
        <v>0</v>
      </c>
      <c r="Y397" s="40"/>
      <c r="Z397" s="41"/>
      <c r="AA397" s="69"/>
    </row>
    <row r="398" spans="1:27" ht="15" x14ac:dyDescent="0.25">
      <c r="A398" s="232">
        <v>7</v>
      </c>
      <c r="B398" s="107" t="s">
        <v>183</v>
      </c>
      <c r="C398" s="200">
        <v>3</v>
      </c>
      <c r="D398" s="14">
        <v>1440</v>
      </c>
      <c r="E398" s="100" t="s">
        <v>17</v>
      </c>
      <c r="F398" s="100" t="s">
        <v>17</v>
      </c>
      <c r="G398" s="15">
        <v>3</v>
      </c>
      <c r="H398" s="15">
        <v>6</v>
      </c>
      <c r="I398" s="105">
        <v>5</v>
      </c>
      <c r="J398" s="105">
        <v>12</v>
      </c>
      <c r="K398" s="105">
        <v>2</v>
      </c>
      <c r="L398" s="317">
        <v>42915.697916666664</v>
      </c>
      <c r="M398" s="325">
        <v>42915.84884259259</v>
      </c>
      <c r="N398" s="181"/>
      <c r="O398" s="205">
        <v>0</v>
      </c>
      <c r="P398" s="68">
        <v>0</v>
      </c>
      <c r="Q398" s="68">
        <v>0</v>
      </c>
      <c r="R398" s="68">
        <v>0</v>
      </c>
      <c r="S398" s="68">
        <v>0</v>
      </c>
      <c r="T398" s="68">
        <v>0</v>
      </c>
      <c r="U398" s="63">
        <f>155.4+0</f>
        <v>155.4</v>
      </c>
      <c r="V398" s="63">
        <f>-51.5-26.2</f>
        <v>-77.7</v>
      </c>
      <c r="W398" s="14">
        <f>10+2</f>
        <v>12</v>
      </c>
      <c r="X398" s="52">
        <f t="shared" si="14"/>
        <v>0.12</v>
      </c>
      <c r="Y398" s="40">
        <f>76.2-18.6</f>
        <v>57.6</v>
      </c>
      <c r="Z398" s="41">
        <f>6.22-1.62</f>
        <v>4.5999999999999996</v>
      </c>
      <c r="AA398" s="69"/>
    </row>
    <row r="399" spans="1:27" ht="15.75" thickBot="1" x14ac:dyDescent="0.3">
      <c r="A399" s="232">
        <v>7</v>
      </c>
      <c r="B399" s="107" t="s">
        <v>183</v>
      </c>
      <c r="C399" s="200">
        <v>3</v>
      </c>
      <c r="D399" s="14">
        <v>1440</v>
      </c>
      <c r="E399" s="100" t="s">
        <v>17</v>
      </c>
      <c r="F399" s="100" t="s">
        <v>17</v>
      </c>
      <c r="G399" s="15">
        <v>3</v>
      </c>
      <c r="H399" s="15">
        <v>6</v>
      </c>
      <c r="I399" s="105">
        <v>5</v>
      </c>
      <c r="J399" s="105">
        <v>12</v>
      </c>
      <c r="K399" s="105">
        <v>2</v>
      </c>
      <c r="L399" s="317">
        <v>42916.697916666664</v>
      </c>
      <c r="M399" s="299">
        <v>42916.895127314812</v>
      </c>
      <c r="N399" s="181"/>
      <c r="O399" s="205">
        <v>0</v>
      </c>
      <c r="P399" s="68">
        <v>0</v>
      </c>
      <c r="Q399" s="68">
        <v>0</v>
      </c>
      <c r="R399" s="68">
        <v>0</v>
      </c>
      <c r="S399" s="68">
        <v>0</v>
      </c>
      <c r="T399" s="68">
        <v>0</v>
      </c>
      <c r="U399" s="63" t="s">
        <v>70</v>
      </c>
      <c r="V399" s="63" t="s">
        <v>70</v>
      </c>
      <c r="W399" s="14">
        <v>10</v>
      </c>
      <c r="X399" s="52">
        <f t="shared" si="14"/>
        <v>0.1</v>
      </c>
      <c r="Y399" s="40">
        <v>-100.5</v>
      </c>
      <c r="Z399" s="41">
        <v>-7.99</v>
      </c>
      <c r="AA399" s="69"/>
    </row>
    <row r="400" spans="1:27" ht="15" x14ac:dyDescent="0.25">
      <c r="A400" s="156">
        <v>6</v>
      </c>
      <c r="B400" s="157" t="s">
        <v>183</v>
      </c>
      <c r="C400" s="199">
        <v>3</v>
      </c>
      <c r="D400" s="51">
        <v>1440</v>
      </c>
      <c r="E400" s="159" t="s">
        <v>17</v>
      </c>
      <c r="F400" s="159" t="s">
        <v>17</v>
      </c>
      <c r="G400" s="62">
        <v>3</v>
      </c>
      <c r="H400" s="62">
        <v>6</v>
      </c>
      <c r="I400" s="160">
        <v>5</v>
      </c>
      <c r="J400" s="160">
        <v>12</v>
      </c>
      <c r="K400" s="160">
        <v>2</v>
      </c>
      <c r="L400" s="319">
        <v>42919.698611111111</v>
      </c>
      <c r="M400" s="324">
        <v>42919.895821759259</v>
      </c>
      <c r="N400" s="191"/>
      <c r="O400" s="212">
        <v>0</v>
      </c>
      <c r="P400" s="161">
        <v>0</v>
      </c>
      <c r="Q400" s="161">
        <v>0</v>
      </c>
      <c r="R400" s="161">
        <v>0</v>
      </c>
      <c r="S400" s="161">
        <v>0</v>
      </c>
      <c r="T400" s="161">
        <v>0</v>
      </c>
      <c r="U400" s="138"/>
      <c r="V400" s="138"/>
      <c r="W400" s="51"/>
      <c r="X400" s="54">
        <f t="shared" si="14"/>
        <v>0</v>
      </c>
      <c r="Y400" s="46"/>
      <c r="Z400" s="47"/>
      <c r="AA400" s="69"/>
    </row>
    <row r="401" spans="1:27" ht="15" x14ac:dyDescent="0.25">
      <c r="A401" s="106">
        <v>6</v>
      </c>
      <c r="B401" s="107" t="s">
        <v>183</v>
      </c>
      <c r="C401" s="200">
        <v>3</v>
      </c>
      <c r="D401" s="14">
        <v>1440</v>
      </c>
      <c r="E401" s="100" t="s">
        <v>17</v>
      </c>
      <c r="F401" s="100" t="s">
        <v>17</v>
      </c>
      <c r="G401" s="15">
        <v>3</v>
      </c>
      <c r="H401" s="15">
        <v>6</v>
      </c>
      <c r="I401" s="105">
        <v>5</v>
      </c>
      <c r="J401" s="105">
        <v>12</v>
      </c>
      <c r="K401" s="105">
        <v>2</v>
      </c>
      <c r="L401" s="317">
        <v>42920.698611111111</v>
      </c>
      <c r="M401" s="299">
        <v>42920.895821759259</v>
      </c>
      <c r="N401" s="181"/>
      <c r="O401" s="205">
        <v>0</v>
      </c>
      <c r="P401" s="68">
        <v>0</v>
      </c>
      <c r="Q401" s="68">
        <v>0</v>
      </c>
      <c r="R401" s="68">
        <v>0</v>
      </c>
      <c r="S401" s="68">
        <v>0</v>
      </c>
      <c r="T401" s="68">
        <v>0</v>
      </c>
      <c r="U401" s="63"/>
      <c r="V401" s="63"/>
      <c r="W401" s="14"/>
      <c r="X401" s="52">
        <f t="shared" si="14"/>
        <v>0</v>
      </c>
      <c r="Y401" s="40"/>
      <c r="Z401" s="41"/>
      <c r="AA401" s="69"/>
    </row>
    <row r="402" spans="1:27" ht="15" x14ac:dyDescent="0.25">
      <c r="A402" s="106">
        <v>6</v>
      </c>
      <c r="B402" s="107" t="s">
        <v>183</v>
      </c>
      <c r="C402" s="200">
        <v>3</v>
      </c>
      <c r="D402" s="14">
        <v>1440</v>
      </c>
      <c r="E402" s="100" t="s">
        <v>17</v>
      </c>
      <c r="F402" s="100" t="s">
        <v>17</v>
      </c>
      <c r="G402" s="15">
        <v>3</v>
      </c>
      <c r="H402" s="15">
        <v>6</v>
      </c>
      <c r="I402" s="105">
        <v>5</v>
      </c>
      <c r="J402" s="105">
        <v>12</v>
      </c>
      <c r="K402" s="105">
        <v>2</v>
      </c>
      <c r="L402" s="317">
        <v>42921.698611053238</v>
      </c>
      <c r="M402" s="299">
        <v>42921.895821701386</v>
      </c>
      <c r="N402" s="181"/>
      <c r="O402" s="205">
        <v>0</v>
      </c>
      <c r="P402" s="68">
        <v>0</v>
      </c>
      <c r="Q402" s="68">
        <v>0</v>
      </c>
      <c r="R402" s="68">
        <v>0</v>
      </c>
      <c r="S402" s="68">
        <v>0</v>
      </c>
      <c r="T402" s="68">
        <v>0</v>
      </c>
      <c r="U402" s="63"/>
      <c r="V402" s="63"/>
      <c r="W402" s="14"/>
      <c r="X402" s="52">
        <f t="shared" si="14"/>
        <v>0</v>
      </c>
      <c r="Y402" s="40"/>
      <c r="Z402" s="41"/>
      <c r="AA402" s="69"/>
    </row>
    <row r="403" spans="1:27" ht="15" x14ac:dyDescent="0.25">
      <c r="A403" s="106">
        <v>6</v>
      </c>
      <c r="B403" s="107" t="s">
        <v>183</v>
      </c>
      <c r="C403" s="200">
        <v>3</v>
      </c>
      <c r="D403" s="14">
        <v>1440</v>
      </c>
      <c r="E403" s="100" t="s">
        <v>17</v>
      </c>
      <c r="F403" s="100" t="s">
        <v>17</v>
      </c>
      <c r="G403" s="15">
        <v>3</v>
      </c>
      <c r="H403" s="15">
        <v>6</v>
      </c>
      <c r="I403" s="105">
        <v>5</v>
      </c>
      <c r="J403" s="105">
        <v>12</v>
      </c>
      <c r="K403" s="105">
        <v>2</v>
      </c>
      <c r="L403" s="317">
        <v>42922.698611053238</v>
      </c>
      <c r="M403" s="299">
        <v>42922.895821701386</v>
      </c>
      <c r="N403" s="181"/>
      <c r="O403" s="205">
        <v>0</v>
      </c>
      <c r="P403" s="68">
        <v>0</v>
      </c>
      <c r="Q403" s="68">
        <v>0</v>
      </c>
      <c r="R403" s="68">
        <v>0</v>
      </c>
      <c r="S403" s="68">
        <v>0</v>
      </c>
      <c r="T403" s="68">
        <v>0</v>
      </c>
      <c r="U403" s="63"/>
      <c r="V403" s="63"/>
      <c r="W403" s="14"/>
      <c r="X403" s="52">
        <f t="shared" si="14"/>
        <v>0</v>
      </c>
      <c r="Y403" s="40"/>
      <c r="Z403" s="41"/>
      <c r="AA403" s="69"/>
    </row>
    <row r="404" spans="1:27" ht="15" x14ac:dyDescent="0.25">
      <c r="A404" s="106">
        <v>6</v>
      </c>
      <c r="B404" s="107" t="s">
        <v>183</v>
      </c>
      <c r="C404" s="200">
        <v>3</v>
      </c>
      <c r="D404" s="14">
        <v>1440</v>
      </c>
      <c r="E404" s="100" t="s">
        <v>17</v>
      </c>
      <c r="F404" s="100" t="s">
        <v>17</v>
      </c>
      <c r="G404" s="15">
        <v>3</v>
      </c>
      <c r="H404" s="15">
        <v>6</v>
      </c>
      <c r="I404" s="105">
        <v>5</v>
      </c>
      <c r="J404" s="105">
        <v>12</v>
      </c>
      <c r="K404" s="105">
        <v>2</v>
      </c>
      <c r="L404" s="317">
        <v>42923.698611053238</v>
      </c>
      <c r="M404" s="299">
        <v>42923.895821701386</v>
      </c>
      <c r="N404" s="181"/>
      <c r="O404" s="205">
        <v>0</v>
      </c>
      <c r="P404" s="68">
        <v>0</v>
      </c>
      <c r="Q404" s="68">
        <v>0</v>
      </c>
      <c r="R404" s="68">
        <v>0</v>
      </c>
      <c r="S404" s="68">
        <v>0</v>
      </c>
      <c r="T404" s="68">
        <v>0</v>
      </c>
      <c r="U404" s="63"/>
      <c r="V404" s="63"/>
      <c r="W404" s="14"/>
      <c r="X404" s="52">
        <f t="shared" si="14"/>
        <v>0</v>
      </c>
      <c r="Y404" s="40"/>
      <c r="Z404" s="41"/>
      <c r="AA404" s="69"/>
    </row>
    <row r="405" spans="1:27" ht="15.75" thickBot="1" x14ac:dyDescent="0.3">
      <c r="A405" s="34"/>
      <c r="B405" s="339" t="s">
        <v>209</v>
      </c>
      <c r="C405" s="340"/>
      <c r="D405" s="340"/>
      <c r="E405" s="340"/>
      <c r="F405" s="340"/>
      <c r="G405" s="340"/>
      <c r="H405" s="340"/>
      <c r="I405" s="340"/>
      <c r="J405" s="37"/>
      <c r="K405" s="37"/>
      <c r="L405" s="38"/>
      <c r="M405" s="38"/>
      <c r="N405" s="173"/>
      <c r="O405" s="203"/>
      <c r="P405" s="39"/>
      <c r="Q405" s="39"/>
      <c r="R405" s="39"/>
      <c r="S405" s="39"/>
      <c r="T405" s="39"/>
      <c r="U405" s="42"/>
      <c r="V405" s="43"/>
      <c r="W405" s="50"/>
      <c r="X405" s="53"/>
      <c r="Y405" s="44">
        <f>SUM(Y395:Y404)</f>
        <v>-42.9</v>
      </c>
      <c r="Z405" s="45">
        <f>SUM(Z395:Z404)</f>
        <v>-3.3900000000000006</v>
      </c>
      <c r="AA405" s="69"/>
    </row>
  </sheetData>
  <mergeCells count="16">
    <mergeCell ref="B383:I383"/>
    <mergeCell ref="B394:I394"/>
    <mergeCell ref="B405:I405"/>
    <mergeCell ref="B331:F331"/>
    <mergeCell ref="B337:F337"/>
    <mergeCell ref="B377:I377"/>
    <mergeCell ref="B365:I365"/>
    <mergeCell ref="B348:I348"/>
    <mergeCell ref="B359:I359"/>
    <mergeCell ref="B371:I371"/>
    <mergeCell ref="B325:F325"/>
    <mergeCell ref="B295:F295"/>
    <mergeCell ref="B307:F307"/>
    <mergeCell ref="B301:F301"/>
    <mergeCell ref="B313:F313"/>
    <mergeCell ref="B319:F31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4"/>
  <sheetViews>
    <sheetView workbookViewId="0">
      <pane ySplit="1" topLeftCell="A2" activePane="bottomLeft" state="frozen"/>
      <selection pane="bottomLeft" activeCell="AA1" sqref="AA1"/>
    </sheetView>
  </sheetViews>
  <sheetFormatPr defaultRowHeight="14.25" x14ac:dyDescent="0.25"/>
  <cols>
    <col min="1" max="1" width="3.85546875" style="2" bestFit="1" customWidth="1"/>
    <col min="2" max="2" width="29.7109375" style="80" bestFit="1" customWidth="1"/>
    <col min="3" max="3" width="3.42578125" style="2" bestFit="1" customWidth="1"/>
    <col min="4" max="4" width="7.28515625" style="2" bestFit="1" customWidth="1"/>
    <col min="5" max="5" width="11.7109375" style="80" bestFit="1" customWidth="1"/>
    <col min="6" max="6" width="10.42578125" style="80" bestFit="1" customWidth="1"/>
    <col min="7" max="7" width="10.5703125" style="2" bestFit="1" customWidth="1"/>
    <col min="8" max="8" width="7.5703125" style="2" bestFit="1" customWidth="1"/>
    <col min="9" max="9" width="6.42578125" style="2" bestFit="1" customWidth="1"/>
    <col min="10" max="10" width="7.28515625" style="2" bestFit="1" customWidth="1"/>
    <col min="11" max="11" width="8.28515625" style="2" bestFit="1" customWidth="1"/>
    <col min="12" max="12" width="20.28515625" style="302" bestFit="1" customWidth="1"/>
    <col min="13" max="13" width="20.85546875" style="302" bestFit="1" customWidth="1"/>
    <col min="14" max="14" width="9.7109375" style="80" bestFit="1" customWidth="1"/>
    <col min="15" max="15" width="9" style="206" bestFit="1" customWidth="1"/>
    <col min="16" max="16" width="9" style="3" bestFit="1" customWidth="1"/>
    <col min="17" max="17" width="7" style="3" bestFit="1" customWidth="1"/>
    <col min="18" max="18" width="7.85546875" style="3" bestFit="1" customWidth="1"/>
    <col min="19" max="19" width="7.140625" style="3" bestFit="1" customWidth="1"/>
    <col min="20" max="20" width="8.140625" style="3" bestFit="1" customWidth="1"/>
    <col min="21" max="21" width="9.5703125" style="233" bestFit="1" customWidth="1"/>
    <col min="22" max="22" width="10.28515625" style="233" bestFit="1" customWidth="1"/>
    <col min="23" max="23" width="8.140625" style="5" bestFit="1" customWidth="1"/>
    <col min="24" max="24" width="5.5703125" style="55" bestFit="1" customWidth="1"/>
    <col min="25" max="25" width="10.28515625" style="233" bestFit="1" customWidth="1"/>
    <col min="26" max="26" width="8.5703125" style="234" bestFit="1" customWidth="1"/>
    <col min="27" max="27" width="4.28515625" style="1" bestFit="1" customWidth="1"/>
    <col min="28" max="16384" width="9.140625" style="1"/>
  </cols>
  <sheetData>
    <row r="1" spans="1:27" ht="45" x14ac:dyDescent="0.25">
      <c r="A1" s="6" t="s">
        <v>125</v>
      </c>
      <c r="B1" s="6" t="s">
        <v>227</v>
      </c>
      <c r="C1" s="6" t="s">
        <v>56</v>
      </c>
      <c r="D1" s="6" t="s">
        <v>55</v>
      </c>
      <c r="E1" s="6" t="s">
        <v>0</v>
      </c>
      <c r="F1" s="6" t="s">
        <v>1</v>
      </c>
      <c r="G1" s="6" t="s">
        <v>2</v>
      </c>
      <c r="H1" s="6" t="s">
        <v>3</v>
      </c>
      <c r="I1" s="6" t="s">
        <v>4</v>
      </c>
      <c r="J1" s="6" t="s">
        <v>5</v>
      </c>
      <c r="K1" s="6" t="s">
        <v>6</v>
      </c>
      <c r="L1" s="7" t="s">
        <v>7</v>
      </c>
      <c r="M1" s="201" t="s">
        <v>8</v>
      </c>
      <c r="N1" s="6" t="s">
        <v>133</v>
      </c>
      <c r="O1" s="6" t="s">
        <v>124</v>
      </c>
      <c r="P1" s="6" t="s">
        <v>9</v>
      </c>
      <c r="Q1" s="6" t="s">
        <v>10</v>
      </c>
      <c r="R1" s="6" t="s">
        <v>58</v>
      </c>
      <c r="S1" s="6" t="s">
        <v>59</v>
      </c>
      <c r="T1" s="6" t="s">
        <v>60</v>
      </c>
      <c r="U1" s="6" t="s">
        <v>11</v>
      </c>
      <c r="V1" s="6" t="s">
        <v>12</v>
      </c>
      <c r="W1" s="6" t="s">
        <v>57</v>
      </c>
      <c r="X1" s="123">
        <v>100</v>
      </c>
      <c r="Y1" s="6" t="s">
        <v>13</v>
      </c>
      <c r="Z1" s="7" t="s">
        <v>14</v>
      </c>
      <c r="AA1" s="2" t="s">
        <v>284</v>
      </c>
    </row>
    <row r="2" spans="1:27" ht="15" x14ac:dyDescent="0.25">
      <c r="A2" s="79">
        <v>1</v>
      </c>
      <c r="B2" s="75" t="s">
        <v>135</v>
      </c>
      <c r="C2" s="71">
        <v>1</v>
      </c>
      <c r="D2" s="71">
        <v>10080</v>
      </c>
      <c r="E2" s="72" t="b">
        <v>0</v>
      </c>
      <c r="F2" s="72" t="b">
        <v>0</v>
      </c>
      <c r="G2" s="15">
        <v>3</v>
      </c>
      <c r="H2" s="15">
        <v>6</v>
      </c>
      <c r="I2" s="15">
        <v>3</v>
      </c>
      <c r="J2" s="15">
        <v>5</v>
      </c>
      <c r="K2" s="17">
        <v>2</v>
      </c>
      <c r="L2" s="70">
        <v>42912.302083333336</v>
      </c>
      <c r="M2" s="70">
        <v>42916.541666666664</v>
      </c>
      <c r="N2" s="172"/>
      <c r="O2" s="240">
        <v>0</v>
      </c>
      <c r="P2" s="241">
        <v>0</v>
      </c>
      <c r="Q2" s="241">
        <v>0</v>
      </c>
      <c r="R2" s="241">
        <v>0</v>
      </c>
      <c r="S2" s="241">
        <v>0</v>
      </c>
      <c r="T2" s="241">
        <v>0</v>
      </c>
      <c r="U2" s="40">
        <v>543.20000000000005</v>
      </c>
      <c r="V2" s="40">
        <v>-950.2</v>
      </c>
      <c r="W2" s="14">
        <v>12</v>
      </c>
      <c r="X2" s="52">
        <f>W2/$X$1</f>
        <v>0.12</v>
      </c>
      <c r="Y2" s="40">
        <v>-96</v>
      </c>
      <c r="Z2" s="41">
        <v>-5.9</v>
      </c>
      <c r="AA2" s="69"/>
    </row>
    <row r="3" spans="1:27" ht="15" x14ac:dyDescent="0.25">
      <c r="A3" s="79">
        <v>1</v>
      </c>
      <c r="B3" s="75" t="s">
        <v>135</v>
      </c>
      <c r="C3" s="71">
        <v>1</v>
      </c>
      <c r="D3" s="71">
        <v>10080</v>
      </c>
      <c r="E3" s="72" t="b">
        <v>0</v>
      </c>
      <c r="F3" s="72" t="b">
        <v>0</v>
      </c>
      <c r="G3" s="15">
        <v>3</v>
      </c>
      <c r="H3" s="15">
        <v>6</v>
      </c>
      <c r="I3" s="15">
        <v>3</v>
      </c>
      <c r="J3" s="15">
        <v>5</v>
      </c>
      <c r="K3" s="17">
        <v>2</v>
      </c>
      <c r="L3" s="70">
        <v>42919.302083333336</v>
      </c>
      <c r="M3" s="70">
        <v>42923.541666666664</v>
      </c>
      <c r="N3" s="172"/>
      <c r="O3" s="240">
        <v>0</v>
      </c>
      <c r="P3" s="241">
        <v>0</v>
      </c>
      <c r="Q3" s="241">
        <v>0</v>
      </c>
      <c r="R3" s="241">
        <v>0</v>
      </c>
      <c r="S3" s="241">
        <v>0</v>
      </c>
      <c r="T3" s="241">
        <v>0</v>
      </c>
      <c r="U3" s="40">
        <v>1085.4000000000001</v>
      </c>
      <c r="V3" s="40">
        <v>-367.3</v>
      </c>
      <c r="W3" s="14">
        <v>16</v>
      </c>
      <c r="X3" s="52">
        <f>W3/$X$1</f>
        <v>0.16</v>
      </c>
      <c r="Y3" s="40">
        <v>716.6</v>
      </c>
      <c r="Z3" s="41">
        <v>53.08</v>
      </c>
      <c r="AA3" s="69"/>
    </row>
    <row r="4" spans="1:27" ht="15.75" thickBot="1" x14ac:dyDescent="0.3">
      <c r="A4" s="34"/>
      <c r="B4" s="35"/>
      <c r="C4" s="36"/>
      <c r="D4" s="36"/>
      <c r="E4" s="35"/>
      <c r="F4" s="35"/>
      <c r="G4" s="37"/>
      <c r="H4" s="37"/>
      <c r="I4" s="37"/>
      <c r="J4" s="37"/>
      <c r="K4" s="37"/>
      <c r="L4" s="38"/>
      <c r="M4" s="38"/>
      <c r="N4" s="173"/>
      <c r="O4" s="203"/>
      <c r="P4" s="39"/>
      <c r="Q4" s="39"/>
      <c r="R4" s="39"/>
      <c r="S4" s="39"/>
      <c r="T4" s="39"/>
      <c r="U4" s="42"/>
      <c r="V4" s="43"/>
      <c r="W4" s="50"/>
      <c r="X4" s="53"/>
      <c r="Y4" s="44">
        <f>SUM(Y2:Y3)</f>
        <v>620.6</v>
      </c>
      <c r="Z4" s="45">
        <f>SUM(Z2:Z3)</f>
        <v>47.18</v>
      </c>
      <c r="AA4" s="69"/>
    </row>
    <row r="5" spans="1:27" ht="15" x14ac:dyDescent="0.25">
      <c r="A5" s="79">
        <v>2</v>
      </c>
      <c r="B5" s="75" t="s">
        <v>136</v>
      </c>
      <c r="C5" s="71">
        <v>1</v>
      </c>
      <c r="D5" s="71">
        <v>10080</v>
      </c>
      <c r="E5" s="72" t="b">
        <v>0</v>
      </c>
      <c r="F5" s="72" t="b">
        <v>0</v>
      </c>
      <c r="G5" s="15">
        <v>3</v>
      </c>
      <c r="H5" s="15">
        <v>6</v>
      </c>
      <c r="I5" s="17">
        <v>5</v>
      </c>
      <c r="J5" s="17">
        <v>12</v>
      </c>
      <c r="K5" s="17">
        <v>2</v>
      </c>
      <c r="L5" s="70">
        <v>42912.302083333336</v>
      </c>
      <c r="M5" s="70">
        <v>42916.541666666664</v>
      </c>
      <c r="N5" s="172"/>
      <c r="O5" s="240">
        <v>0</v>
      </c>
      <c r="P5" s="241">
        <v>0</v>
      </c>
      <c r="Q5" s="241">
        <v>0</v>
      </c>
      <c r="R5" s="241">
        <v>0</v>
      </c>
      <c r="S5" s="241">
        <v>0</v>
      </c>
      <c r="T5" s="241">
        <v>0</v>
      </c>
      <c r="U5" s="40">
        <v>797.7</v>
      </c>
      <c r="V5" s="40">
        <v>-1074.8</v>
      </c>
      <c r="W5" s="14">
        <v>12</v>
      </c>
      <c r="X5" s="52">
        <f>W5/$X$1</f>
        <v>0.12</v>
      </c>
      <c r="Y5" s="40">
        <v>-133.19999999999999</v>
      </c>
      <c r="Z5" s="41">
        <v>-4.21</v>
      </c>
      <c r="AA5" s="69"/>
    </row>
    <row r="6" spans="1:27" ht="15" x14ac:dyDescent="0.25">
      <c r="A6" s="79">
        <v>2</v>
      </c>
      <c r="B6" s="75" t="s">
        <v>136</v>
      </c>
      <c r="C6" s="71">
        <v>1</v>
      </c>
      <c r="D6" s="71">
        <v>10080</v>
      </c>
      <c r="E6" s="72" t="b">
        <v>0</v>
      </c>
      <c r="F6" s="72" t="b">
        <v>0</v>
      </c>
      <c r="G6" s="15">
        <v>3</v>
      </c>
      <c r="H6" s="15">
        <v>6</v>
      </c>
      <c r="I6" s="17">
        <v>5</v>
      </c>
      <c r="J6" s="17">
        <v>12</v>
      </c>
      <c r="K6" s="17">
        <v>2</v>
      </c>
      <c r="L6" s="70">
        <v>42919.302083333336</v>
      </c>
      <c r="M6" s="70">
        <v>42923.541666666664</v>
      </c>
      <c r="N6" s="172"/>
      <c r="O6" s="240">
        <v>0</v>
      </c>
      <c r="P6" s="241">
        <v>0</v>
      </c>
      <c r="Q6" s="241">
        <v>0</v>
      </c>
      <c r="R6" s="241">
        <v>0</v>
      </c>
      <c r="S6" s="241">
        <v>0</v>
      </c>
      <c r="T6" s="241">
        <v>0</v>
      </c>
      <c r="U6" s="40">
        <v>113.3</v>
      </c>
      <c r="V6" s="40">
        <v>-319.10000000000002</v>
      </c>
      <c r="W6" s="14">
        <v>9</v>
      </c>
      <c r="X6" s="52">
        <f>W6/$X$1</f>
        <v>0.09</v>
      </c>
      <c r="Y6" s="40">
        <v>0.7</v>
      </c>
      <c r="Z6" s="41">
        <v>-4.4000000000000004</v>
      </c>
      <c r="AA6" s="69"/>
    </row>
    <row r="7" spans="1:27" ht="15.75" thickBot="1" x14ac:dyDescent="0.3">
      <c r="A7" s="34"/>
      <c r="B7" s="35"/>
      <c r="C7" s="36"/>
      <c r="D7" s="36"/>
      <c r="E7" s="35"/>
      <c r="F7" s="35"/>
      <c r="G7" s="37"/>
      <c r="H7" s="37"/>
      <c r="I7" s="37"/>
      <c r="J7" s="37"/>
      <c r="K7" s="37"/>
      <c r="L7" s="38"/>
      <c r="M7" s="38"/>
      <c r="N7" s="173"/>
      <c r="O7" s="203"/>
      <c r="P7" s="39"/>
      <c r="Q7" s="39"/>
      <c r="R7" s="39"/>
      <c r="S7" s="39"/>
      <c r="T7" s="39"/>
      <c r="U7" s="42"/>
      <c r="V7" s="43"/>
      <c r="W7" s="50"/>
      <c r="X7" s="53"/>
      <c r="Y7" s="44">
        <f>SUM(Y5:Y6)</f>
        <v>-132.5</v>
      </c>
      <c r="Z7" s="45">
        <f>SUM(Z5:Z6)</f>
        <v>-8.61</v>
      </c>
      <c r="AA7" s="69"/>
    </row>
    <row r="8" spans="1:27" ht="15" x14ac:dyDescent="0.25">
      <c r="A8" s="79">
        <v>3</v>
      </c>
      <c r="B8" s="75" t="s">
        <v>137</v>
      </c>
      <c r="C8" s="71">
        <v>1</v>
      </c>
      <c r="D8" s="71">
        <v>10080</v>
      </c>
      <c r="E8" s="72" t="b">
        <v>0</v>
      </c>
      <c r="F8" s="72" t="b">
        <v>0</v>
      </c>
      <c r="G8" s="15">
        <v>3</v>
      </c>
      <c r="H8" s="15">
        <v>6</v>
      </c>
      <c r="I8" s="73">
        <v>6</v>
      </c>
      <c r="J8" s="73">
        <v>9</v>
      </c>
      <c r="K8" s="17">
        <v>2</v>
      </c>
      <c r="L8" s="70">
        <v>42912.302083333336</v>
      </c>
      <c r="M8" s="70">
        <v>42916.541666666664</v>
      </c>
      <c r="N8" s="172"/>
      <c r="O8" s="240">
        <v>0</v>
      </c>
      <c r="P8" s="241">
        <v>0</v>
      </c>
      <c r="Q8" s="241">
        <v>0</v>
      </c>
      <c r="R8" s="241">
        <v>0</v>
      </c>
      <c r="S8" s="241">
        <v>0</v>
      </c>
      <c r="T8" s="241">
        <v>0</v>
      </c>
      <c r="U8" s="40">
        <v>838.1</v>
      </c>
      <c r="V8" s="40">
        <v>-2028.5</v>
      </c>
      <c r="W8" s="14">
        <v>16</v>
      </c>
      <c r="X8" s="52">
        <f>W8/$X$1</f>
        <v>0.16</v>
      </c>
      <c r="Y8" s="40">
        <v>-1058.3</v>
      </c>
      <c r="Z8" s="41">
        <v>-87.1</v>
      </c>
      <c r="AA8" s="69"/>
    </row>
    <row r="9" spans="1:27" ht="15" x14ac:dyDescent="0.25">
      <c r="A9" s="79">
        <v>3</v>
      </c>
      <c r="B9" s="75" t="s">
        <v>137</v>
      </c>
      <c r="C9" s="71">
        <v>1</v>
      </c>
      <c r="D9" s="71">
        <v>10080</v>
      </c>
      <c r="E9" s="72" t="b">
        <v>0</v>
      </c>
      <c r="F9" s="72" t="b">
        <v>0</v>
      </c>
      <c r="G9" s="15">
        <v>3</v>
      </c>
      <c r="H9" s="15">
        <v>6</v>
      </c>
      <c r="I9" s="73">
        <v>6</v>
      </c>
      <c r="J9" s="73">
        <v>9</v>
      </c>
      <c r="K9" s="17">
        <v>2</v>
      </c>
      <c r="L9" s="70">
        <v>42919.302083333336</v>
      </c>
      <c r="M9" s="70">
        <v>42923.541666666664</v>
      </c>
      <c r="N9" s="172"/>
      <c r="O9" s="240">
        <v>0</v>
      </c>
      <c r="P9" s="241">
        <v>0</v>
      </c>
      <c r="Q9" s="241">
        <v>0</v>
      </c>
      <c r="R9" s="241">
        <v>0</v>
      </c>
      <c r="S9" s="241">
        <v>0</v>
      </c>
      <c r="T9" s="241">
        <v>0</v>
      </c>
      <c r="U9" s="40">
        <v>113.6</v>
      </c>
      <c r="V9" s="40">
        <v>-318.8</v>
      </c>
      <c r="W9" s="14">
        <v>9</v>
      </c>
      <c r="X9" s="52">
        <f>W9/$X$1</f>
        <v>0.09</v>
      </c>
      <c r="Y9" s="40">
        <v>2.2999999999999998</v>
      </c>
      <c r="Z9" s="41">
        <v>-4.26</v>
      </c>
      <c r="AA9" s="69"/>
    </row>
    <row r="10" spans="1:27" ht="15.75" thickBot="1" x14ac:dyDescent="0.3">
      <c r="A10" s="34"/>
      <c r="B10" s="35"/>
      <c r="C10" s="36"/>
      <c r="D10" s="36"/>
      <c r="E10" s="35"/>
      <c r="F10" s="35"/>
      <c r="G10" s="37"/>
      <c r="H10" s="37"/>
      <c r="I10" s="37"/>
      <c r="J10" s="37"/>
      <c r="K10" s="37"/>
      <c r="L10" s="38"/>
      <c r="M10" s="38"/>
      <c r="N10" s="173"/>
      <c r="O10" s="203"/>
      <c r="P10" s="39"/>
      <c r="Q10" s="39"/>
      <c r="R10" s="39"/>
      <c r="S10" s="39"/>
      <c r="T10" s="39"/>
      <c r="U10" s="42"/>
      <c r="V10" s="43"/>
      <c r="W10" s="50"/>
      <c r="X10" s="53"/>
      <c r="Y10" s="44">
        <f>SUM(Y8:Y9)</f>
        <v>-1056</v>
      </c>
      <c r="Z10" s="45">
        <f>SUM(Z8:Z9)</f>
        <v>-91.36</v>
      </c>
      <c r="AA10" s="69"/>
    </row>
    <row r="11" spans="1:27" ht="15" x14ac:dyDescent="0.25">
      <c r="A11" s="78">
        <v>4</v>
      </c>
      <c r="B11" s="74" t="s">
        <v>138</v>
      </c>
      <c r="C11" s="71">
        <v>1</v>
      </c>
      <c r="D11" s="71">
        <v>10080</v>
      </c>
      <c r="E11" s="72" t="b">
        <v>0</v>
      </c>
      <c r="F11" s="72" t="b">
        <v>0</v>
      </c>
      <c r="G11" s="15">
        <v>3</v>
      </c>
      <c r="H11" s="15">
        <v>6</v>
      </c>
      <c r="I11" s="15">
        <v>3</v>
      </c>
      <c r="J11" s="15">
        <v>5</v>
      </c>
      <c r="K11" s="17">
        <v>2</v>
      </c>
      <c r="L11" s="70">
        <v>42912.302083333336</v>
      </c>
      <c r="M11" s="305">
        <v>42916.625</v>
      </c>
      <c r="N11" s="172"/>
      <c r="O11" s="240">
        <v>0</v>
      </c>
      <c r="P11" s="241">
        <v>0</v>
      </c>
      <c r="Q11" s="241">
        <v>0</v>
      </c>
      <c r="R11" s="241">
        <v>0</v>
      </c>
      <c r="S11" s="241">
        <v>0</v>
      </c>
      <c r="T11" s="241">
        <v>0</v>
      </c>
      <c r="U11" s="40">
        <v>541.79999999999995</v>
      </c>
      <c r="V11" s="40">
        <v>-950.1</v>
      </c>
      <c r="W11" s="14">
        <v>12</v>
      </c>
      <c r="X11" s="52">
        <f>W11/$X$1</f>
        <v>0.12</v>
      </c>
      <c r="Y11" s="40">
        <v>-33.6</v>
      </c>
      <c r="Z11" s="41">
        <v>-0.79</v>
      </c>
      <c r="AA11" s="69"/>
    </row>
    <row r="12" spans="1:27" ht="15" x14ac:dyDescent="0.25">
      <c r="A12" s="78">
        <v>4</v>
      </c>
      <c r="B12" s="74" t="s">
        <v>138</v>
      </c>
      <c r="C12" s="71">
        <v>1</v>
      </c>
      <c r="D12" s="71">
        <v>10080</v>
      </c>
      <c r="E12" s="72" t="b">
        <v>0</v>
      </c>
      <c r="F12" s="72" t="b">
        <v>0</v>
      </c>
      <c r="G12" s="15">
        <v>3</v>
      </c>
      <c r="H12" s="15">
        <v>6</v>
      </c>
      <c r="I12" s="15">
        <v>3</v>
      </c>
      <c r="J12" s="15">
        <v>5</v>
      </c>
      <c r="K12" s="17">
        <v>2</v>
      </c>
      <c r="L12" s="70">
        <v>42919.302083333336</v>
      </c>
      <c r="M12" s="305">
        <v>42923.625</v>
      </c>
      <c r="N12" s="172"/>
      <c r="O12" s="240">
        <v>0</v>
      </c>
      <c r="P12" s="241">
        <v>0</v>
      </c>
      <c r="Q12" s="241">
        <v>0</v>
      </c>
      <c r="R12" s="241">
        <v>0</v>
      </c>
      <c r="S12" s="241">
        <v>0</v>
      </c>
      <c r="T12" s="241">
        <v>0</v>
      </c>
      <c r="U12" s="40">
        <v>1082.3</v>
      </c>
      <c r="V12" s="40">
        <v>-366.8</v>
      </c>
      <c r="W12" s="14">
        <v>16</v>
      </c>
      <c r="X12" s="52">
        <f>W12/$X$1</f>
        <v>0.16</v>
      </c>
      <c r="Y12" s="40">
        <v>681.4</v>
      </c>
      <c r="Z12" s="41">
        <v>49.26</v>
      </c>
      <c r="AA12" s="69"/>
    </row>
    <row r="13" spans="1:27" ht="15.75" thickBot="1" x14ac:dyDescent="0.3">
      <c r="A13" s="34"/>
      <c r="B13" s="35"/>
      <c r="C13" s="36"/>
      <c r="D13" s="36"/>
      <c r="E13" s="35"/>
      <c r="F13" s="35"/>
      <c r="G13" s="37"/>
      <c r="H13" s="37"/>
      <c r="I13" s="37"/>
      <c r="J13" s="37"/>
      <c r="K13" s="37"/>
      <c r="L13" s="38"/>
      <c r="M13" s="38"/>
      <c r="N13" s="173"/>
      <c r="O13" s="203"/>
      <c r="P13" s="39"/>
      <c r="Q13" s="39"/>
      <c r="R13" s="39"/>
      <c r="S13" s="39"/>
      <c r="T13" s="39"/>
      <c r="U13" s="42"/>
      <c r="V13" s="43"/>
      <c r="W13" s="50"/>
      <c r="X13" s="53"/>
      <c r="Y13" s="44">
        <f>SUM(Y11:Y12)</f>
        <v>647.79999999999995</v>
      </c>
      <c r="Z13" s="45">
        <f>SUM(Z11:Z12)</f>
        <v>48.47</v>
      </c>
      <c r="AA13" s="69"/>
    </row>
    <row r="14" spans="1:27" ht="15" x14ac:dyDescent="0.25">
      <c r="A14" s="78">
        <v>5</v>
      </c>
      <c r="B14" s="74" t="s">
        <v>139</v>
      </c>
      <c r="C14" s="71">
        <v>1</v>
      </c>
      <c r="D14" s="71">
        <v>10080</v>
      </c>
      <c r="E14" s="72" t="b">
        <v>0</v>
      </c>
      <c r="F14" s="72" t="b">
        <v>0</v>
      </c>
      <c r="G14" s="15">
        <v>3</v>
      </c>
      <c r="H14" s="15">
        <v>6</v>
      </c>
      <c r="I14" s="17">
        <v>5</v>
      </c>
      <c r="J14" s="17">
        <v>12</v>
      </c>
      <c r="K14" s="17">
        <v>2</v>
      </c>
      <c r="L14" s="70">
        <v>42912.302083333336</v>
      </c>
      <c r="M14" s="305">
        <v>42916.625</v>
      </c>
      <c r="N14" s="172"/>
      <c r="O14" s="240">
        <v>0</v>
      </c>
      <c r="P14" s="241">
        <v>0</v>
      </c>
      <c r="Q14" s="241">
        <v>0</v>
      </c>
      <c r="R14" s="241">
        <v>0</v>
      </c>
      <c r="S14" s="241">
        <v>0</v>
      </c>
      <c r="T14" s="241">
        <v>0</v>
      </c>
      <c r="U14" s="40">
        <v>799.2</v>
      </c>
      <c r="V14" s="40">
        <v>-1072.9000000000001</v>
      </c>
      <c r="W14" s="14">
        <v>12</v>
      </c>
      <c r="X14" s="52">
        <f>W14/$X$1</f>
        <v>0.12</v>
      </c>
      <c r="Y14" s="40">
        <v>-252.8</v>
      </c>
      <c r="Z14" s="41">
        <v>-13.91</v>
      </c>
      <c r="AA14" s="69"/>
    </row>
    <row r="15" spans="1:27" ht="15" x14ac:dyDescent="0.25">
      <c r="A15" s="78">
        <v>5</v>
      </c>
      <c r="B15" s="74" t="s">
        <v>139</v>
      </c>
      <c r="C15" s="71">
        <v>1</v>
      </c>
      <c r="D15" s="71">
        <v>10080</v>
      </c>
      <c r="E15" s="72" t="b">
        <v>0</v>
      </c>
      <c r="F15" s="72" t="b">
        <v>0</v>
      </c>
      <c r="G15" s="15">
        <v>3</v>
      </c>
      <c r="H15" s="15">
        <v>6</v>
      </c>
      <c r="I15" s="17">
        <v>5</v>
      </c>
      <c r="J15" s="17">
        <v>12</v>
      </c>
      <c r="K15" s="17">
        <v>2</v>
      </c>
      <c r="L15" s="70">
        <v>42919.302083333336</v>
      </c>
      <c r="M15" s="305">
        <v>42923.625</v>
      </c>
      <c r="N15" s="172"/>
      <c r="O15" s="240">
        <v>0</v>
      </c>
      <c r="P15" s="241">
        <v>0</v>
      </c>
      <c r="Q15" s="241">
        <v>0</v>
      </c>
      <c r="R15" s="241">
        <v>0</v>
      </c>
      <c r="S15" s="241">
        <v>0</v>
      </c>
      <c r="T15" s="241">
        <v>0</v>
      </c>
      <c r="U15" s="40">
        <v>116.9</v>
      </c>
      <c r="V15" s="40">
        <v>-318.2</v>
      </c>
      <c r="W15" s="14">
        <v>9</v>
      </c>
      <c r="X15" s="52">
        <f>W15/$X$1</f>
        <v>0.09</v>
      </c>
      <c r="Y15" s="40">
        <v>108.8</v>
      </c>
      <c r="Z15" s="41">
        <v>5.91</v>
      </c>
      <c r="AA15" s="69"/>
    </row>
    <row r="16" spans="1:27" ht="15.75" thickBot="1" x14ac:dyDescent="0.3">
      <c r="A16" s="34"/>
      <c r="B16" s="35"/>
      <c r="C16" s="36"/>
      <c r="D16" s="36"/>
      <c r="E16" s="35"/>
      <c r="F16" s="35"/>
      <c r="G16" s="37"/>
      <c r="H16" s="37"/>
      <c r="I16" s="37"/>
      <c r="J16" s="37"/>
      <c r="K16" s="37"/>
      <c r="L16" s="38"/>
      <c r="M16" s="38"/>
      <c r="N16" s="173"/>
      <c r="O16" s="203"/>
      <c r="P16" s="39"/>
      <c r="Q16" s="39"/>
      <c r="R16" s="39"/>
      <c r="S16" s="39"/>
      <c r="T16" s="39"/>
      <c r="U16" s="42"/>
      <c r="V16" s="43"/>
      <c r="W16" s="50"/>
      <c r="X16" s="53"/>
      <c r="Y16" s="44">
        <f>SUM(Y14:Y15)</f>
        <v>-144</v>
      </c>
      <c r="Z16" s="45">
        <f>SUM(Z14:Z15)</f>
        <v>-8</v>
      </c>
      <c r="AA16" s="69"/>
    </row>
    <row r="17" spans="1:27" ht="15" x14ac:dyDescent="0.25">
      <c r="A17" s="78">
        <v>6</v>
      </c>
      <c r="B17" s="74" t="s">
        <v>140</v>
      </c>
      <c r="C17" s="71">
        <v>1</v>
      </c>
      <c r="D17" s="71">
        <v>10080</v>
      </c>
      <c r="E17" s="72" t="b">
        <v>0</v>
      </c>
      <c r="F17" s="72" t="b">
        <v>0</v>
      </c>
      <c r="G17" s="15">
        <v>3</v>
      </c>
      <c r="H17" s="15">
        <v>6</v>
      </c>
      <c r="I17" s="73">
        <v>6</v>
      </c>
      <c r="J17" s="73">
        <v>9</v>
      </c>
      <c r="K17" s="17">
        <v>2</v>
      </c>
      <c r="L17" s="70">
        <v>42912.302083333336</v>
      </c>
      <c r="M17" s="305">
        <v>42916.625</v>
      </c>
      <c r="N17" s="172"/>
      <c r="O17" s="240">
        <v>0</v>
      </c>
      <c r="P17" s="241">
        <v>0</v>
      </c>
      <c r="Q17" s="241">
        <v>0</v>
      </c>
      <c r="R17" s="241">
        <v>0</v>
      </c>
      <c r="S17" s="241">
        <v>0</v>
      </c>
      <c r="T17" s="241">
        <v>0</v>
      </c>
      <c r="U17" s="40">
        <v>840</v>
      </c>
      <c r="V17" s="40">
        <v>-2030.3</v>
      </c>
      <c r="W17" s="14">
        <v>16</v>
      </c>
      <c r="X17" s="52">
        <f>W17/$X$1</f>
        <v>0.16</v>
      </c>
      <c r="Y17" s="40">
        <v>-1294.7</v>
      </c>
      <c r="Z17" s="41">
        <v>-107.06</v>
      </c>
      <c r="AA17" s="69"/>
    </row>
    <row r="18" spans="1:27" ht="15" x14ac:dyDescent="0.25">
      <c r="A18" s="78">
        <v>6</v>
      </c>
      <c r="B18" s="74" t="s">
        <v>140</v>
      </c>
      <c r="C18" s="71">
        <v>1</v>
      </c>
      <c r="D18" s="71">
        <v>10080</v>
      </c>
      <c r="E18" s="72" t="b">
        <v>0</v>
      </c>
      <c r="F18" s="72" t="b">
        <v>0</v>
      </c>
      <c r="G18" s="15">
        <v>3</v>
      </c>
      <c r="H18" s="15">
        <v>6</v>
      </c>
      <c r="I18" s="73">
        <v>6</v>
      </c>
      <c r="J18" s="73">
        <v>9</v>
      </c>
      <c r="K18" s="17">
        <v>2</v>
      </c>
      <c r="L18" s="70">
        <v>42919.302083333336</v>
      </c>
      <c r="M18" s="305">
        <v>42923.625</v>
      </c>
      <c r="N18" s="172"/>
      <c r="O18" s="240">
        <v>0</v>
      </c>
      <c r="P18" s="241">
        <v>0</v>
      </c>
      <c r="Q18" s="241">
        <v>0</v>
      </c>
      <c r="R18" s="241">
        <v>0</v>
      </c>
      <c r="S18" s="241">
        <v>0</v>
      </c>
      <c r="T18" s="241">
        <v>0</v>
      </c>
      <c r="U18" s="40">
        <v>117.3</v>
      </c>
      <c r="V18" s="40">
        <v>-318.2</v>
      </c>
      <c r="W18" s="14">
        <v>9</v>
      </c>
      <c r="X18" s="52">
        <f>W18/$X$1</f>
        <v>0.09</v>
      </c>
      <c r="Y18" s="40">
        <v>107.6</v>
      </c>
      <c r="Z18" s="41">
        <v>5.81</v>
      </c>
      <c r="AA18" s="69"/>
    </row>
    <row r="19" spans="1:27" ht="15.75" thickBot="1" x14ac:dyDescent="0.3">
      <c r="A19" s="34"/>
      <c r="B19" s="35"/>
      <c r="C19" s="36"/>
      <c r="D19" s="36"/>
      <c r="E19" s="35"/>
      <c r="F19" s="35"/>
      <c r="G19" s="37"/>
      <c r="H19" s="37"/>
      <c r="I19" s="37"/>
      <c r="J19" s="37"/>
      <c r="K19" s="37"/>
      <c r="L19" s="38"/>
      <c r="M19" s="38"/>
      <c r="N19" s="173"/>
      <c r="O19" s="203"/>
      <c r="P19" s="39"/>
      <c r="Q19" s="39"/>
      <c r="R19" s="39"/>
      <c r="S19" s="39"/>
      <c r="T19" s="39"/>
      <c r="U19" s="42"/>
      <c r="V19" s="43"/>
      <c r="W19" s="50"/>
      <c r="X19" s="53"/>
      <c r="Y19" s="44">
        <f>SUM(Y17:Y18)</f>
        <v>-1187.1000000000001</v>
      </c>
      <c r="Z19" s="45">
        <f>SUM(Z17:Z18)</f>
        <v>-101.25</v>
      </c>
      <c r="AA19" s="69"/>
    </row>
    <row r="20" spans="1:27" ht="15" x14ac:dyDescent="0.25">
      <c r="A20" s="8">
        <v>8</v>
      </c>
      <c r="B20" s="9" t="s">
        <v>141</v>
      </c>
      <c r="C20" s="71">
        <v>1</v>
      </c>
      <c r="D20" s="71">
        <v>10080</v>
      </c>
      <c r="E20" s="72" t="b">
        <v>0</v>
      </c>
      <c r="F20" s="72" t="b">
        <v>0</v>
      </c>
      <c r="G20" s="15">
        <v>3</v>
      </c>
      <c r="H20" s="15">
        <v>6</v>
      </c>
      <c r="I20" s="17">
        <v>5</v>
      </c>
      <c r="J20" s="17">
        <v>12</v>
      </c>
      <c r="K20" s="17">
        <v>2</v>
      </c>
      <c r="L20" s="70">
        <v>42912.302083333336</v>
      </c>
      <c r="M20" s="295">
        <v>42916.791666666664</v>
      </c>
      <c r="N20" s="172"/>
      <c r="O20" s="240">
        <v>0</v>
      </c>
      <c r="P20" s="241">
        <v>0</v>
      </c>
      <c r="Q20" s="241">
        <v>0</v>
      </c>
      <c r="R20" s="241">
        <v>0</v>
      </c>
      <c r="S20" s="241">
        <v>0</v>
      </c>
      <c r="T20" s="241">
        <v>0</v>
      </c>
      <c r="U20" s="40">
        <v>798.3</v>
      </c>
      <c r="V20" s="40">
        <v>-1074.2</v>
      </c>
      <c r="W20" s="14">
        <v>12</v>
      </c>
      <c r="X20" s="52">
        <f>W20/$X$1</f>
        <v>0.12</v>
      </c>
      <c r="Y20" s="40">
        <v>-236.3</v>
      </c>
      <c r="Z20" s="41">
        <v>-10.8</v>
      </c>
      <c r="AA20" s="69"/>
    </row>
    <row r="21" spans="1:27" ht="15" x14ac:dyDescent="0.25">
      <c r="A21" s="8">
        <v>8</v>
      </c>
      <c r="B21" s="9" t="s">
        <v>141</v>
      </c>
      <c r="C21" s="71">
        <v>1</v>
      </c>
      <c r="D21" s="71">
        <v>10080</v>
      </c>
      <c r="E21" s="72" t="b">
        <v>0</v>
      </c>
      <c r="F21" s="72" t="b">
        <v>0</v>
      </c>
      <c r="G21" s="15">
        <v>3</v>
      </c>
      <c r="H21" s="15">
        <v>6</v>
      </c>
      <c r="I21" s="17">
        <v>5</v>
      </c>
      <c r="J21" s="17">
        <v>12</v>
      </c>
      <c r="K21" s="17">
        <v>2</v>
      </c>
      <c r="L21" s="70">
        <v>42919.302083333336</v>
      </c>
      <c r="M21" s="295">
        <v>42923.791666666664</v>
      </c>
      <c r="N21" s="172"/>
      <c r="O21" s="240">
        <v>0</v>
      </c>
      <c r="P21" s="241">
        <v>0</v>
      </c>
      <c r="Q21" s="241">
        <v>0</v>
      </c>
      <c r="R21" s="241">
        <v>0</v>
      </c>
      <c r="S21" s="241">
        <v>0</v>
      </c>
      <c r="T21" s="241">
        <v>0</v>
      </c>
      <c r="U21" s="40">
        <v>206.9</v>
      </c>
      <c r="V21" s="40">
        <v>-319.5</v>
      </c>
      <c r="W21" s="14">
        <v>9</v>
      </c>
      <c r="X21" s="52">
        <f>W21/$X$1</f>
        <v>0.09</v>
      </c>
      <c r="Y21" s="40">
        <v>126.4</v>
      </c>
      <c r="Z21" s="41">
        <v>7.38</v>
      </c>
      <c r="AA21" s="69"/>
    </row>
    <row r="22" spans="1:27" ht="15.75" thickBot="1" x14ac:dyDescent="0.3">
      <c r="A22" s="34"/>
      <c r="B22" s="35"/>
      <c r="C22" s="36"/>
      <c r="D22" s="36"/>
      <c r="E22" s="35"/>
      <c r="F22" s="35"/>
      <c r="G22" s="37"/>
      <c r="H22" s="37"/>
      <c r="I22" s="37"/>
      <c r="J22" s="37"/>
      <c r="K22" s="37"/>
      <c r="L22" s="38"/>
      <c r="M22" s="38"/>
      <c r="N22" s="173"/>
      <c r="O22" s="203"/>
      <c r="P22" s="39"/>
      <c r="Q22" s="39"/>
      <c r="R22" s="39"/>
      <c r="S22" s="39"/>
      <c r="T22" s="39"/>
      <c r="U22" s="42"/>
      <c r="V22" s="43"/>
      <c r="W22" s="50"/>
      <c r="X22" s="53"/>
      <c r="Y22" s="44">
        <f>SUM(Y20:Y21)</f>
        <v>-109.9</v>
      </c>
      <c r="Z22" s="45">
        <f>SUM(Z20:Z21)</f>
        <v>-3.4200000000000008</v>
      </c>
      <c r="AA22" s="69"/>
    </row>
    <row r="23" spans="1:27" ht="15" x14ac:dyDescent="0.25">
      <c r="A23" s="8">
        <v>9</v>
      </c>
      <c r="B23" s="9" t="s">
        <v>142</v>
      </c>
      <c r="C23" s="71">
        <v>1</v>
      </c>
      <c r="D23" s="71">
        <v>10080</v>
      </c>
      <c r="E23" s="72" t="b">
        <v>0</v>
      </c>
      <c r="F23" s="72" t="b">
        <v>0</v>
      </c>
      <c r="G23" s="15">
        <v>3</v>
      </c>
      <c r="H23" s="15">
        <v>6</v>
      </c>
      <c r="I23" s="73">
        <v>6</v>
      </c>
      <c r="J23" s="73">
        <v>9</v>
      </c>
      <c r="K23" s="17">
        <v>2</v>
      </c>
      <c r="L23" s="70">
        <v>42912.302083333336</v>
      </c>
      <c r="M23" s="295">
        <v>42916.791666666664</v>
      </c>
      <c r="N23" s="172"/>
      <c r="O23" s="240">
        <v>0</v>
      </c>
      <c r="P23" s="241">
        <v>0</v>
      </c>
      <c r="Q23" s="241">
        <v>0</v>
      </c>
      <c r="R23" s="241">
        <v>0</v>
      </c>
      <c r="S23" s="241">
        <v>0</v>
      </c>
      <c r="T23" s="241">
        <v>0</v>
      </c>
      <c r="U23" s="40">
        <v>836.1</v>
      </c>
      <c r="V23" s="40">
        <v>-2028</v>
      </c>
      <c r="W23" s="14">
        <v>16</v>
      </c>
      <c r="X23" s="52">
        <f>W23/$X$1</f>
        <v>0.16</v>
      </c>
      <c r="Y23" s="40">
        <v>-1406.8</v>
      </c>
      <c r="Z23" s="41">
        <v>-115.17</v>
      </c>
      <c r="AA23" s="69"/>
    </row>
    <row r="24" spans="1:27" ht="15" x14ac:dyDescent="0.25">
      <c r="A24" s="8">
        <v>9</v>
      </c>
      <c r="B24" s="9" t="s">
        <v>142</v>
      </c>
      <c r="C24" s="71">
        <v>1</v>
      </c>
      <c r="D24" s="71">
        <v>10080</v>
      </c>
      <c r="E24" s="72" t="b">
        <v>0</v>
      </c>
      <c r="F24" s="72" t="b">
        <v>0</v>
      </c>
      <c r="G24" s="15">
        <v>3</v>
      </c>
      <c r="H24" s="15">
        <v>6</v>
      </c>
      <c r="I24" s="73">
        <v>6</v>
      </c>
      <c r="J24" s="73">
        <v>9</v>
      </c>
      <c r="K24" s="17">
        <v>2</v>
      </c>
      <c r="L24" s="70">
        <v>42919.302083333336</v>
      </c>
      <c r="M24" s="295">
        <v>42923.791666666664</v>
      </c>
      <c r="N24" s="172"/>
      <c r="O24" s="240">
        <v>0</v>
      </c>
      <c r="P24" s="241">
        <v>0</v>
      </c>
      <c r="Q24" s="241">
        <v>0</v>
      </c>
      <c r="R24" s="241">
        <v>0</v>
      </c>
      <c r="S24" s="241">
        <v>0</v>
      </c>
      <c r="T24" s="241">
        <v>0</v>
      </c>
      <c r="U24" s="40">
        <v>208.3</v>
      </c>
      <c r="V24" s="40">
        <v>-318.10000000000002</v>
      </c>
      <c r="W24" s="14">
        <v>9</v>
      </c>
      <c r="X24" s="52">
        <f>W24/$X$1</f>
        <v>0.09</v>
      </c>
      <c r="Y24" s="40">
        <v>128.30000000000001</v>
      </c>
      <c r="Z24" s="41">
        <v>7.57</v>
      </c>
      <c r="AA24" s="69"/>
    </row>
    <row r="25" spans="1:27" ht="15.75" thickBot="1" x14ac:dyDescent="0.3">
      <c r="A25" s="34"/>
      <c r="B25" s="35"/>
      <c r="C25" s="36"/>
      <c r="D25" s="36"/>
      <c r="E25" s="35"/>
      <c r="F25" s="35"/>
      <c r="G25" s="37"/>
      <c r="H25" s="37"/>
      <c r="I25" s="37"/>
      <c r="J25" s="37"/>
      <c r="K25" s="37"/>
      <c r="L25" s="38"/>
      <c r="M25" s="38"/>
      <c r="N25" s="173"/>
      <c r="O25" s="203"/>
      <c r="P25" s="39"/>
      <c r="Q25" s="39"/>
      <c r="R25" s="39"/>
      <c r="S25" s="39"/>
      <c r="T25" s="39"/>
      <c r="U25" s="42"/>
      <c r="V25" s="43"/>
      <c r="W25" s="50"/>
      <c r="X25" s="53"/>
      <c r="Y25" s="44">
        <f>SUM(Y23:Y24)</f>
        <v>-1278.5</v>
      </c>
      <c r="Z25" s="45">
        <f>SUM(Z23:Z24)</f>
        <v>-107.6</v>
      </c>
      <c r="AA25" s="69"/>
    </row>
    <row r="26" spans="1:27" ht="15" x14ac:dyDescent="0.25">
      <c r="A26" s="77">
        <v>11</v>
      </c>
      <c r="B26" s="76" t="s">
        <v>143</v>
      </c>
      <c r="C26" s="71">
        <v>1</v>
      </c>
      <c r="D26" s="71">
        <v>10080</v>
      </c>
      <c r="E26" s="72" t="b">
        <v>0</v>
      </c>
      <c r="F26" s="72" t="b">
        <v>0</v>
      </c>
      <c r="G26" s="15">
        <v>3</v>
      </c>
      <c r="H26" s="15">
        <v>6</v>
      </c>
      <c r="I26" s="15">
        <v>3</v>
      </c>
      <c r="J26" s="15">
        <v>5</v>
      </c>
      <c r="K26" s="17">
        <v>2</v>
      </c>
      <c r="L26" s="307">
        <v>42912.572916666664</v>
      </c>
      <c r="M26" s="295">
        <v>42916.791666666664</v>
      </c>
      <c r="N26" s="172"/>
      <c r="O26" s="240">
        <v>0</v>
      </c>
      <c r="P26" s="241">
        <v>0</v>
      </c>
      <c r="Q26" s="241">
        <v>0</v>
      </c>
      <c r="R26" s="241">
        <v>0</v>
      </c>
      <c r="S26" s="241">
        <v>0</v>
      </c>
      <c r="T26" s="241">
        <v>0</v>
      </c>
      <c r="U26" s="40">
        <v>374.6</v>
      </c>
      <c r="V26" s="40">
        <v>-1118.8</v>
      </c>
      <c r="W26" s="14">
        <v>12</v>
      </c>
      <c r="X26" s="52">
        <f>W26/$X$1</f>
        <v>0.12</v>
      </c>
      <c r="Y26" s="40">
        <v>-63.6</v>
      </c>
      <c r="Z26" s="41">
        <v>-2.4500000000000002</v>
      </c>
      <c r="AA26" s="69"/>
    </row>
    <row r="27" spans="1:27" ht="15" x14ac:dyDescent="0.25">
      <c r="A27" s="77">
        <v>11</v>
      </c>
      <c r="B27" s="76" t="s">
        <v>143</v>
      </c>
      <c r="C27" s="71">
        <v>1</v>
      </c>
      <c r="D27" s="71">
        <v>10080</v>
      </c>
      <c r="E27" s="72" t="b">
        <v>0</v>
      </c>
      <c r="F27" s="72" t="b">
        <v>0</v>
      </c>
      <c r="G27" s="15">
        <v>3</v>
      </c>
      <c r="H27" s="15">
        <v>6</v>
      </c>
      <c r="I27" s="15">
        <v>3</v>
      </c>
      <c r="J27" s="15">
        <v>5</v>
      </c>
      <c r="K27" s="17">
        <v>2</v>
      </c>
      <c r="L27" s="307">
        <v>42919.572916666664</v>
      </c>
      <c r="M27" s="295">
        <v>42923.791666666664</v>
      </c>
      <c r="N27" s="172"/>
      <c r="O27" s="240">
        <v>0</v>
      </c>
      <c r="P27" s="241">
        <v>0</v>
      </c>
      <c r="Q27" s="241">
        <v>0</v>
      </c>
      <c r="R27" s="241">
        <v>0</v>
      </c>
      <c r="S27" s="241">
        <v>0</v>
      </c>
      <c r="T27" s="241">
        <v>0</v>
      </c>
      <c r="U27" s="40">
        <v>1213.8</v>
      </c>
      <c r="V27" s="40">
        <v>-235.3</v>
      </c>
      <c r="W27" s="14">
        <v>16</v>
      </c>
      <c r="X27" s="52">
        <f>W27/$X$1</f>
        <v>0.16</v>
      </c>
      <c r="Y27" s="40">
        <v>915.8</v>
      </c>
      <c r="Z27" s="41">
        <v>71.099999999999994</v>
      </c>
      <c r="AA27" s="69"/>
    </row>
    <row r="28" spans="1:27" ht="15.75" thickBot="1" x14ac:dyDescent="0.3">
      <c r="A28" s="34"/>
      <c r="B28" s="35"/>
      <c r="C28" s="36"/>
      <c r="D28" s="36"/>
      <c r="E28" s="35"/>
      <c r="F28" s="35"/>
      <c r="G28" s="37"/>
      <c r="H28" s="37"/>
      <c r="I28" s="37"/>
      <c r="J28" s="37"/>
      <c r="K28" s="37"/>
      <c r="L28" s="38"/>
      <c r="M28" s="38"/>
      <c r="N28" s="173"/>
      <c r="O28" s="203"/>
      <c r="P28" s="39"/>
      <c r="Q28" s="39"/>
      <c r="R28" s="39"/>
      <c r="S28" s="39"/>
      <c r="T28" s="39"/>
      <c r="U28" s="42"/>
      <c r="V28" s="43"/>
      <c r="W28" s="50"/>
      <c r="X28" s="53"/>
      <c r="Y28" s="44">
        <f>SUM(Y26:Y27)</f>
        <v>852.19999999999993</v>
      </c>
      <c r="Z28" s="45">
        <f>SUM(Z26:Z27)</f>
        <v>68.649999999999991</v>
      </c>
      <c r="AA28" s="69"/>
    </row>
    <row r="29" spans="1:27" ht="15" x14ac:dyDescent="0.25">
      <c r="A29" s="77">
        <v>12</v>
      </c>
      <c r="B29" s="76" t="s">
        <v>144</v>
      </c>
      <c r="C29" s="71">
        <v>1</v>
      </c>
      <c r="D29" s="71">
        <v>10080</v>
      </c>
      <c r="E29" s="72" t="b">
        <v>0</v>
      </c>
      <c r="F29" s="72" t="b">
        <v>0</v>
      </c>
      <c r="G29" s="15">
        <v>3</v>
      </c>
      <c r="H29" s="15">
        <v>6</v>
      </c>
      <c r="I29" s="17">
        <v>5</v>
      </c>
      <c r="J29" s="17">
        <v>12</v>
      </c>
      <c r="K29" s="17">
        <v>2</v>
      </c>
      <c r="L29" s="307">
        <v>42912.572916666664</v>
      </c>
      <c r="M29" s="295">
        <v>42916.791666666664</v>
      </c>
      <c r="N29" s="172"/>
      <c r="O29" s="240">
        <v>0</v>
      </c>
      <c r="P29" s="241">
        <v>0</v>
      </c>
      <c r="Q29" s="241">
        <v>0</v>
      </c>
      <c r="R29" s="241">
        <v>0</v>
      </c>
      <c r="S29" s="241">
        <v>0</v>
      </c>
      <c r="T29" s="241">
        <v>0</v>
      </c>
      <c r="U29" s="40">
        <v>483.6</v>
      </c>
      <c r="V29" s="40">
        <v>-1388.9</v>
      </c>
      <c r="W29" s="14">
        <v>12</v>
      </c>
      <c r="X29" s="52">
        <f>W29/$X$1</f>
        <v>0.12</v>
      </c>
      <c r="Y29" s="40">
        <v>-550.6</v>
      </c>
      <c r="Z29" s="41">
        <v>-36.979999999999997</v>
      </c>
      <c r="AA29" s="69"/>
    </row>
    <row r="30" spans="1:27" ht="15" x14ac:dyDescent="0.25">
      <c r="A30" s="77">
        <v>12</v>
      </c>
      <c r="B30" s="76" t="s">
        <v>144</v>
      </c>
      <c r="C30" s="71">
        <v>1</v>
      </c>
      <c r="D30" s="71">
        <v>10080</v>
      </c>
      <c r="E30" s="72" t="b">
        <v>0</v>
      </c>
      <c r="F30" s="72" t="b">
        <v>0</v>
      </c>
      <c r="G30" s="15">
        <v>3</v>
      </c>
      <c r="H30" s="15">
        <v>6</v>
      </c>
      <c r="I30" s="17">
        <v>5</v>
      </c>
      <c r="J30" s="17">
        <v>12</v>
      </c>
      <c r="K30" s="17">
        <v>2</v>
      </c>
      <c r="L30" s="307">
        <v>42919.572916666664</v>
      </c>
      <c r="M30" s="295">
        <v>42923.791666666664</v>
      </c>
      <c r="N30" s="172"/>
      <c r="O30" s="240">
        <v>0</v>
      </c>
      <c r="P30" s="241">
        <v>0</v>
      </c>
      <c r="Q30" s="241">
        <v>0</v>
      </c>
      <c r="R30" s="241">
        <v>0</v>
      </c>
      <c r="S30" s="241">
        <v>0</v>
      </c>
      <c r="T30" s="241">
        <v>0</v>
      </c>
      <c r="U30" s="40">
        <v>195.5</v>
      </c>
      <c r="V30" s="40">
        <v>-330.9</v>
      </c>
      <c r="W30" s="14">
        <v>9</v>
      </c>
      <c r="X30" s="52">
        <f>W30/$X$1</f>
        <v>0.09</v>
      </c>
      <c r="Y30" s="40">
        <v>115.5</v>
      </c>
      <c r="Z30" s="41">
        <v>6.92</v>
      </c>
      <c r="AA30" s="69"/>
    </row>
    <row r="31" spans="1:27" ht="15.75" thickBot="1" x14ac:dyDescent="0.3">
      <c r="A31" s="34"/>
      <c r="B31" s="35"/>
      <c r="C31" s="36"/>
      <c r="D31" s="36"/>
      <c r="E31" s="35"/>
      <c r="F31" s="35"/>
      <c r="G31" s="37"/>
      <c r="H31" s="37"/>
      <c r="I31" s="37"/>
      <c r="J31" s="37"/>
      <c r="K31" s="37"/>
      <c r="L31" s="38"/>
      <c r="M31" s="38"/>
      <c r="N31" s="173"/>
      <c r="O31" s="203"/>
      <c r="P31" s="39"/>
      <c r="Q31" s="39"/>
      <c r="R31" s="39"/>
      <c r="S31" s="39"/>
      <c r="T31" s="39"/>
      <c r="U31" s="42"/>
      <c r="V31" s="43"/>
      <c r="W31" s="50"/>
      <c r="X31" s="53"/>
      <c r="Y31" s="44">
        <f>SUM(Y29:Y30)</f>
        <v>-435.1</v>
      </c>
      <c r="Z31" s="45">
        <f>SUM(Z29:Z30)</f>
        <v>-30.059999999999995</v>
      </c>
      <c r="AA31" s="69"/>
    </row>
    <row r="32" spans="1:27" ht="15" x14ac:dyDescent="0.25">
      <c r="A32" s="77">
        <v>13</v>
      </c>
      <c r="B32" s="76" t="s">
        <v>145</v>
      </c>
      <c r="C32" s="71">
        <v>1</v>
      </c>
      <c r="D32" s="71">
        <v>10080</v>
      </c>
      <c r="E32" s="72" t="b">
        <v>0</v>
      </c>
      <c r="F32" s="72" t="b">
        <v>0</v>
      </c>
      <c r="G32" s="15">
        <v>3</v>
      </c>
      <c r="H32" s="15">
        <v>6</v>
      </c>
      <c r="I32" s="73">
        <v>6</v>
      </c>
      <c r="J32" s="73">
        <v>9</v>
      </c>
      <c r="K32" s="17">
        <v>2</v>
      </c>
      <c r="L32" s="307">
        <v>42912.572916666664</v>
      </c>
      <c r="M32" s="295">
        <v>42916.791666666664</v>
      </c>
      <c r="N32" s="172"/>
      <c r="O32" s="240">
        <v>0</v>
      </c>
      <c r="P32" s="241">
        <v>0</v>
      </c>
      <c r="Q32" s="241">
        <v>0</v>
      </c>
      <c r="R32" s="241">
        <v>0</v>
      </c>
      <c r="S32" s="241">
        <v>0</v>
      </c>
      <c r="T32" s="241">
        <v>0</v>
      </c>
      <c r="U32" s="40">
        <v>530.79999999999995</v>
      </c>
      <c r="V32" s="40">
        <v>-2339.5</v>
      </c>
      <c r="W32" s="14">
        <v>16</v>
      </c>
      <c r="X32" s="52">
        <f>W32/$X$1</f>
        <v>0.16</v>
      </c>
      <c r="Y32" s="40">
        <v>-1717.6</v>
      </c>
      <c r="Z32" s="41">
        <v>-141.05000000000001</v>
      </c>
      <c r="AA32" s="69"/>
    </row>
    <row r="33" spans="1:27" ht="15" x14ac:dyDescent="0.25">
      <c r="A33" s="77">
        <v>13</v>
      </c>
      <c r="B33" s="76" t="s">
        <v>145</v>
      </c>
      <c r="C33" s="71">
        <v>1</v>
      </c>
      <c r="D33" s="71">
        <v>10080</v>
      </c>
      <c r="E33" s="72" t="b">
        <v>0</v>
      </c>
      <c r="F33" s="72" t="b">
        <v>0</v>
      </c>
      <c r="G33" s="15">
        <v>3</v>
      </c>
      <c r="H33" s="15">
        <v>6</v>
      </c>
      <c r="I33" s="73">
        <v>6</v>
      </c>
      <c r="J33" s="73">
        <v>9</v>
      </c>
      <c r="K33" s="17">
        <v>2</v>
      </c>
      <c r="L33" s="307">
        <v>42919.572916666664</v>
      </c>
      <c r="M33" s="295">
        <v>42923.791666666664</v>
      </c>
      <c r="N33" s="264" t="s">
        <v>134</v>
      </c>
      <c r="O33" s="240">
        <v>0</v>
      </c>
      <c r="P33" s="241">
        <v>0</v>
      </c>
      <c r="Q33" s="241">
        <v>0</v>
      </c>
      <c r="R33" s="241">
        <v>0</v>
      </c>
      <c r="S33" s="241">
        <v>0</v>
      </c>
      <c r="T33" s="241">
        <v>0</v>
      </c>
      <c r="U33" s="40">
        <v>195.5</v>
      </c>
      <c r="V33" s="40">
        <v>-330.9</v>
      </c>
      <c r="W33" s="14">
        <v>9</v>
      </c>
      <c r="X33" s="52">
        <f>W33/$X$1</f>
        <v>0.09</v>
      </c>
      <c r="Y33" s="40">
        <v>115.5</v>
      </c>
      <c r="Z33" s="41">
        <v>6.92</v>
      </c>
      <c r="AA33" s="69"/>
    </row>
    <row r="34" spans="1:27" ht="15.75" thickBot="1" x14ac:dyDescent="0.3">
      <c r="A34" s="34"/>
      <c r="B34" s="35"/>
      <c r="C34" s="36"/>
      <c r="D34" s="36"/>
      <c r="E34" s="35"/>
      <c r="F34" s="35"/>
      <c r="G34" s="37"/>
      <c r="H34" s="37"/>
      <c r="I34" s="37"/>
      <c r="J34" s="37"/>
      <c r="K34" s="37"/>
      <c r="L34" s="38"/>
      <c r="M34" s="38"/>
      <c r="N34" s="173"/>
      <c r="O34" s="203"/>
      <c r="P34" s="39"/>
      <c r="Q34" s="39"/>
      <c r="R34" s="39"/>
      <c r="S34" s="39"/>
      <c r="T34" s="39"/>
      <c r="U34" s="42"/>
      <c r="V34" s="43"/>
      <c r="W34" s="50"/>
      <c r="X34" s="53"/>
      <c r="Y34" s="44">
        <f>SUM(Y32:Y33)</f>
        <v>-1602.1</v>
      </c>
      <c r="Z34" s="45">
        <f>SUM(Z32:Z33)</f>
        <v>-134.13000000000002</v>
      </c>
      <c r="AA34" s="69"/>
    </row>
    <row r="35" spans="1:27" ht="15" x14ac:dyDescent="0.25">
      <c r="A35" s="85">
        <v>14</v>
      </c>
      <c r="B35" s="86" t="s">
        <v>146</v>
      </c>
      <c r="C35" s="87">
        <v>1</v>
      </c>
      <c r="D35" s="87">
        <v>10080</v>
      </c>
      <c r="E35" s="88" t="s">
        <v>17</v>
      </c>
      <c r="F35" s="88" t="b">
        <v>0</v>
      </c>
      <c r="G35" s="15">
        <v>3</v>
      </c>
      <c r="H35" s="15">
        <v>6</v>
      </c>
      <c r="I35" s="15">
        <v>3</v>
      </c>
      <c r="J35" s="15">
        <v>5</v>
      </c>
      <c r="K35" s="89">
        <v>2</v>
      </c>
      <c r="L35" s="90">
        <v>42912.302083333336</v>
      </c>
      <c r="M35" s="90">
        <v>42916.541666666664</v>
      </c>
      <c r="N35" s="177"/>
      <c r="O35" s="248">
        <v>0</v>
      </c>
      <c r="P35" s="249">
        <v>0</v>
      </c>
      <c r="Q35" s="249">
        <v>0</v>
      </c>
      <c r="R35" s="249">
        <v>0</v>
      </c>
      <c r="S35" s="249">
        <v>0</v>
      </c>
      <c r="T35" s="249">
        <v>0</v>
      </c>
      <c r="U35" s="40">
        <v>1712.1</v>
      </c>
      <c r="V35" s="40">
        <v>-252</v>
      </c>
      <c r="W35" s="14">
        <v>10</v>
      </c>
      <c r="X35" s="52">
        <f>W35/'STOP W1 21.07'!$X$1</f>
        <v>0.1</v>
      </c>
      <c r="Y35" s="40">
        <v>1294.5</v>
      </c>
      <c r="Z35" s="41">
        <v>112.14</v>
      </c>
      <c r="AA35" s="69"/>
    </row>
    <row r="36" spans="1:27" ht="15" x14ac:dyDescent="0.25">
      <c r="A36" s="85">
        <v>14</v>
      </c>
      <c r="B36" s="86" t="s">
        <v>146</v>
      </c>
      <c r="C36" s="87">
        <v>1</v>
      </c>
      <c r="D36" s="87">
        <v>10080</v>
      </c>
      <c r="E36" s="88" t="s">
        <v>17</v>
      </c>
      <c r="F36" s="88" t="b">
        <v>0</v>
      </c>
      <c r="G36" s="15">
        <v>3</v>
      </c>
      <c r="H36" s="15">
        <v>6</v>
      </c>
      <c r="I36" s="15">
        <v>3</v>
      </c>
      <c r="J36" s="15">
        <v>5</v>
      </c>
      <c r="K36" s="89">
        <v>2</v>
      </c>
      <c r="L36" s="90">
        <v>42919.302083333336</v>
      </c>
      <c r="M36" s="90">
        <v>42923.541666666664</v>
      </c>
      <c r="N36" s="177"/>
      <c r="O36" s="248">
        <v>0</v>
      </c>
      <c r="P36" s="249">
        <v>0</v>
      </c>
      <c r="Q36" s="249">
        <v>0</v>
      </c>
      <c r="R36" s="249">
        <v>0</v>
      </c>
      <c r="S36" s="249">
        <v>0</v>
      </c>
      <c r="T36" s="249">
        <v>0</v>
      </c>
      <c r="U36" s="40">
        <v>1088.5999999999999</v>
      </c>
      <c r="V36" s="40">
        <v>-364.1</v>
      </c>
      <c r="W36" s="14">
        <v>16</v>
      </c>
      <c r="X36" s="52">
        <f>W36/'STOP W1 21.07'!$X$1</f>
        <v>0.16</v>
      </c>
      <c r="Y36" s="40">
        <v>719.2</v>
      </c>
      <c r="Z36" s="41">
        <v>53.28</v>
      </c>
      <c r="AA36" s="69"/>
    </row>
    <row r="37" spans="1:27" ht="15.75" thickBot="1" x14ac:dyDescent="0.3">
      <c r="A37" s="34"/>
      <c r="B37" s="35"/>
      <c r="C37" s="36"/>
      <c r="D37" s="36"/>
      <c r="E37" s="35"/>
      <c r="F37" s="35"/>
      <c r="G37" s="37"/>
      <c r="H37" s="37"/>
      <c r="I37" s="37"/>
      <c r="J37" s="37"/>
      <c r="K37" s="37"/>
      <c r="L37" s="38"/>
      <c r="M37" s="38"/>
      <c r="N37" s="173"/>
      <c r="O37" s="203"/>
      <c r="P37" s="39"/>
      <c r="Q37" s="39"/>
      <c r="R37" s="39"/>
      <c r="S37" s="39"/>
      <c r="T37" s="39"/>
      <c r="U37" s="42"/>
      <c r="V37" s="43"/>
      <c r="W37" s="50"/>
      <c r="X37" s="53"/>
      <c r="Y37" s="44">
        <f>SUM(Y35:Y36)</f>
        <v>2013.7</v>
      </c>
      <c r="Z37" s="45">
        <f>SUM(Z35:Z36)</f>
        <v>165.42000000000002</v>
      </c>
      <c r="AA37" s="69"/>
    </row>
    <row r="38" spans="1:27" ht="15" x14ac:dyDescent="0.25">
      <c r="A38" s="85">
        <v>15</v>
      </c>
      <c r="B38" s="86" t="s">
        <v>147</v>
      </c>
      <c r="C38" s="87">
        <v>1</v>
      </c>
      <c r="D38" s="87">
        <v>10080</v>
      </c>
      <c r="E38" s="88" t="s">
        <v>17</v>
      </c>
      <c r="F38" s="88" t="b">
        <v>0</v>
      </c>
      <c r="G38" s="15">
        <v>3</v>
      </c>
      <c r="H38" s="15">
        <v>6</v>
      </c>
      <c r="I38" s="89">
        <v>5</v>
      </c>
      <c r="J38" s="89">
        <v>12</v>
      </c>
      <c r="K38" s="89">
        <v>2</v>
      </c>
      <c r="L38" s="90">
        <v>42912.302083333336</v>
      </c>
      <c r="M38" s="90">
        <v>42916.541666666664</v>
      </c>
      <c r="N38" s="177"/>
      <c r="O38" s="248">
        <v>0</v>
      </c>
      <c r="P38" s="249">
        <v>0</v>
      </c>
      <c r="Q38" s="249">
        <v>0</v>
      </c>
      <c r="R38" s="249">
        <v>0</v>
      </c>
      <c r="S38" s="249">
        <v>0</v>
      </c>
      <c r="T38" s="249">
        <v>0</v>
      </c>
      <c r="U38" s="40">
        <v>584.4</v>
      </c>
      <c r="V38" s="40">
        <v>-907.9</v>
      </c>
      <c r="W38" s="14">
        <v>12</v>
      </c>
      <c r="X38" s="52">
        <f>W38/$X$1</f>
        <v>0.12</v>
      </c>
      <c r="Y38" s="40">
        <v>353.3</v>
      </c>
      <c r="Z38" s="41">
        <v>37.229999999999997</v>
      </c>
      <c r="AA38" s="69"/>
    </row>
    <row r="39" spans="1:27" ht="15" x14ac:dyDescent="0.25">
      <c r="A39" s="85">
        <v>15</v>
      </c>
      <c r="B39" s="86" t="s">
        <v>147</v>
      </c>
      <c r="C39" s="87">
        <v>1</v>
      </c>
      <c r="D39" s="87">
        <v>10080</v>
      </c>
      <c r="E39" s="88" t="s">
        <v>17</v>
      </c>
      <c r="F39" s="88" t="b">
        <v>0</v>
      </c>
      <c r="G39" s="15">
        <v>3</v>
      </c>
      <c r="H39" s="15">
        <v>6</v>
      </c>
      <c r="I39" s="89">
        <v>5</v>
      </c>
      <c r="J39" s="89">
        <v>12</v>
      </c>
      <c r="K39" s="89">
        <v>2</v>
      </c>
      <c r="L39" s="90">
        <v>42919.302083333336</v>
      </c>
      <c r="M39" s="90">
        <v>42923.541666666664</v>
      </c>
      <c r="N39" s="177"/>
      <c r="O39" s="248">
        <v>0</v>
      </c>
      <c r="P39" s="249">
        <v>0</v>
      </c>
      <c r="Q39" s="249">
        <v>0</v>
      </c>
      <c r="R39" s="249">
        <v>0</v>
      </c>
      <c r="S39" s="249">
        <v>0</v>
      </c>
      <c r="T39" s="249">
        <v>0</v>
      </c>
      <c r="U39" s="40">
        <v>348.7</v>
      </c>
      <c r="V39" s="40">
        <v>-440.6</v>
      </c>
      <c r="W39" s="14">
        <v>16</v>
      </c>
      <c r="X39" s="52">
        <f>W39/$X$1</f>
        <v>0.16</v>
      </c>
      <c r="Y39" s="40">
        <v>195.9</v>
      </c>
      <c r="Z39" s="41">
        <v>12.27</v>
      </c>
      <c r="AA39" s="69"/>
    </row>
    <row r="40" spans="1:27" ht="15.75" thickBot="1" x14ac:dyDescent="0.3">
      <c r="A40" s="34"/>
      <c r="B40" s="35"/>
      <c r="C40" s="36"/>
      <c r="D40" s="36"/>
      <c r="E40" s="35"/>
      <c r="F40" s="35"/>
      <c r="G40" s="37"/>
      <c r="H40" s="37"/>
      <c r="I40" s="37"/>
      <c r="J40" s="37"/>
      <c r="K40" s="37"/>
      <c r="L40" s="38"/>
      <c r="M40" s="38"/>
      <c r="N40" s="173"/>
      <c r="O40" s="203"/>
      <c r="P40" s="39"/>
      <c r="Q40" s="39"/>
      <c r="R40" s="39"/>
      <c r="S40" s="39"/>
      <c r="T40" s="39"/>
      <c r="U40" s="42"/>
      <c r="V40" s="43"/>
      <c r="W40" s="50"/>
      <c r="X40" s="53"/>
      <c r="Y40" s="44">
        <f>SUM(Y38:Y39)</f>
        <v>549.20000000000005</v>
      </c>
      <c r="Z40" s="45">
        <f>SUM(Z38:Z39)</f>
        <v>49.5</v>
      </c>
      <c r="AA40" s="69"/>
    </row>
    <row r="41" spans="1:27" ht="15" x14ac:dyDescent="0.25">
      <c r="A41" s="85">
        <v>16</v>
      </c>
      <c r="B41" s="86" t="s">
        <v>148</v>
      </c>
      <c r="C41" s="87">
        <v>1</v>
      </c>
      <c r="D41" s="87">
        <v>10080</v>
      </c>
      <c r="E41" s="88" t="s">
        <v>17</v>
      </c>
      <c r="F41" s="88" t="b">
        <v>0</v>
      </c>
      <c r="G41" s="15">
        <v>3</v>
      </c>
      <c r="H41" s="15">
        <v>6</v>
      </c>
      <c r="I41" s="91">
        <v>6</v>
      </c>
      <c r="J41" s="91">
        <v>9</v>
      </c>
      <c r="K41" s="89">
        <v>2</v>
      </c>
      <c r="L41" s="90">
        <v>42912.302083333336</v>
      </c>
      <c r="M41" s="90">
        <v>42916.541666666664</v>
      </c>
      <c r="N41" s="177"/>
      <c r="O41" s="248">
        <v>0</v>
      </c>
      <c r="P41" s="249">
        <v>0</v>
      </c>
      <c r="Q41" s="249">
        <v>0</v>
      </c>
      <c r="R41" s="249">
        <v>0</v>
      </c>
      <c r="S41" s="249">
        <v>0</v>
      </c>
      <c r="T41" s="249">
        <v>0</v>
      </c>
      <c r="U41" s="40">
        <v>348.8</v>
      </c>
      <c r="V41" s="40">
        <v>-887.6</v>
      </c>
      <c r="W41" s="14">
        <v>6</v>
      </c>
      <c r="X41" s="52">
        <f>W41/$X$1</f>
        <v>0.06</v>
      </c>
      <c r="Y41" s="40">
        <v>-327.8</v>
      </c>
      <c r="Z41" s="41">
        <v>-23.96</v>
      </c>
      <c r="AA41" s="69"/>
    </row>
    <row r="42" spans="1:27" ht="15" x14ac:dyDescent="0.25">
      <c r="A42" s="85">
        <v>16</v>
      </c>
      <c r="B42" s="86" t="s">
        <v>148</v>
      </c>
      <c r="C42" s="87">
        <v>1</v>
      </c>
      <c r="D42" s="87">
        <v>10080</v>
      </c>
      <c r="E42" s="88" t="s">
        <v>17</v>
      </c>
      <c r="F42" s="88" t="b">
        <v>0</v>
      </c>
      <c r="G42" s="15">
        <v>3</v>
      </c>
      <c r="H42" s="15">
        <v>6</v>
      </c>
      <c r="I42" s="91">
        <v>6</v>
      </c>
      <c r="J42" s="91">
        <v>9</v>
      </c>
      <c r="K42" s="89">
        <v>2</v>
      </c>
      <c r="L42" s="90">
        <v>42919.302083333336</v>
      </c>
      <c r="M42" s="90">
        <v>42923.541666666664</v>
      </c>
      <c r="N42" s="177"/>
      <c r="O42" s="248">
        <v>0</v>
      </c>
      <c r="P42" s="249">
        <v>0</v>
      </c>
      <c r="Q42" s="249">
        <v>0</v>
      </c>
      <c r="R42" s="249">
        <v>0</v>
      </c>
      <c r="S42" s="249">
        <v>0</v>
      </c>
      <c r="T42" s="249">
        <v>0</v>
      </c>
      <c r="U42" s="40">
        <v>354.2</v>
      </c>
      <c r="V42" s="40">
        <v>-434.9</v>
      </c>
      <c r="W42" s="14">
        <v>16</v>
      </c>
      <c r="X42" s="52">
        <f>W42/$X$1</f>
        <v>0.16</v>
      </c>
      <c r="Y42" s="40">
        <v>200.3</v>
      </c>
      <c r="Z42" s="41">
        <v>12.66</v>
      </c>
      <c r="AA42" s="69"/>
    </row>
    <row r="43" spans="1:27" ht="15.75" thickBot="1" x14ac:dyDescent="0.3">
      <c r="A43" s="34"/>
      <c r="B43" s="35"/>
      <c r="C43" s="36"/>
      <c r="D43" s="36"/>
      <c r="E43" s="35"/>
      <c r="F43" s="35"/>
      <c r="G43" s="37"/>
      <c r="H43" s="37"/>
      <c r="I43" s="37"/>
      <c r="J43" s="37"/>
      <c r="K43" s="37"/>
      <c r="L43" s="38"/>
      <c r="M43" s="38"/>
      <c r="N43" s="173"/>
      <c r="O43" s="203"/>
      <c r="P43" s="39"/>
      <c r="Q43" s="39"/>
      <c r="R43" s="39"/>
      <c r="S43" s="39"/>
      <c r="T43" s="39"/>
      <c r="U43" s="42"/>
      <c r="V43" s="43"/>
      <c r="W43" s="50"/>
      <c r="X43" s="53"/>
      <c r="Y43" s="44">
        <f>SUM(Y41:Y42)</f>
        <v>-127.5</v>
      </c>
      <c r="Z43" s="45">
        <f>SUM(Z41:Z42)</f>
        <v>-11.3</v>
      </c>
      <c r="AA43" s="69"/>
    </row>
    <row r="44" spans="1:27" ht="15" x14ac:dyDescent="0.25">
      <c r="A44" s="92">
        <v>18</v>
      </c>
      <c r="B44" s="93" t="s">
        <v>149</v>
      </c>
      <c r="C44" s="87">
        <v>1</v>
      </c>
      <c r="D44" s="87">
        <v>10080</v>
      </c>
      <c r="E44" s="88" t="s">
        <v>17</v>
      </c>
      <c r="F44" s="88" t="b">
        <v>0</v>
      </c>
      <c r="G44" s="15">
        <v>3</v>
      </c>
      <c r="H44" s="15">
        <v>6</v>
      </c>
      <c r="I44" s="89">
        <v>5</v>
      </c>
      <c r="J44" s="89">
        <v>12</v>
      </c>
      <c r="K44" s="89">
        <v>2</v>
      </c>
      <c r="L44" s="90">
        <v>42912.302083333336</v>
      </c>
      <c r="M44" s="311">
        <v>42916.625</v>
      </c>
      <c r="N44" s="177"/>
      <c r="O44" s="248">
        <v>0</v>
      </c>
      <c r="P44" s="249">
        <v>0</v>
      </c>
      <c r="Q44" s="249">
        <v>0</v>
      </c>
      <c r="R44" s="249">
        <v>0</v>
      </c>
      <c r="S44" s="249">
        <v>0</v>
      </c>
      <c r="T44" s="249">
        <v>0</v>
      </c>
      <c r="U44" s="40">
        <v>584.79999999999995</v>
      </c>
      <c r="V44" s="40">
        <v>-907.5</v>
      </c>
      <c r="W44" s="14">
        <v>12</v>
      </c>
      <c r="X44" s="52">
        <f>W44/$X$1</f>
        <v>0.12</v>
      </c>
      <c r="Y44" s="40">
        <v>400.8</v>
      </c>
      <c r="Z44" s="41">
        <v>42.29</v>
      </c>
      <c r="AA44" s="69"/>
    </row>
    <row r="45" spans="1:27" ht="15" x14ac:dyDescent="0.25">
      <c r="A45" s="92">
        <v>18</v>
      </c>
      <c r="B45" s="93" t="s">
        <v>149</v>
      </c>
      <c r="C45" s="87">
        <v>1</v>
      </c>
      <c r="D45" s="87">
        <v>10080</v>
      </c>
      <c r="E45" s="88" t="s">
        <v>17</v>
      </c>
      <c r="F45" s="88" t="b">
        <v>0</v>
      </c>
      <c r="G45" s="15">
        <v>3</v>
      </c>
      <c r="H45" s="15">
        <v>6</v>
      </c>
      <c r="I45" s="89">
        <v>5</v>
      </c>
      <c r="J45" s="89">
        <v>12</v>
      </c>
      <c r="K45" s="89">
        <v>2</v>
      </c>
      <c r="L45" s="90">
        <v>42919.302083333336</v>
      </c>
      <c r="M45" s="311">
        <v>42923.625</v>
      </c>
      <c r="N45" s="177"/>
      <c r="O45" s="248">
        <v>0</v>
      </c>
      <c r="P45" s="249">
        <v>0</v>
      </c>
      <c r="Q45" s="249">
        <v>0</v>
      </c>
      <c r="R45" s="249">
        <v>0</v>
      </c>
      <c r="S45" s="249">
        <v>0</v>
      </c>
      <c r="T45" s="249">
        <v>0</v>
      </c>
      <c r="U45" s="40">
        <v>353.3</v>
      </c>
      <c r="V45" s="40">
        <v>-440.8</v>
      </c>
      <c r="W45" s="14">
        <v>16</v>
      </c>
      <c r="X45" s="52">
        <f>W45/$X$1</f>
        <v>0.16</v>
      </c>
      <c r="Y45" s="40">
        <v>341.6</v>
      </c>
      <c r="Z45" s="41">
        <v>25.03</v>
      </c>
      <c r="AA45" s="69"/>
    </row>
    <row r="46" spans="1:27" ht="15.75" thickBot="1" x14ac:dyDescent="0.3">
      <c r="A46" s="34"/>
      <c r="B46" s="35"/>
      <c r="C46" s="36"/>
      <c r="D46" s="36"/>
      <c r="E46" s="35"/>
      <c r="F46" s="35"/>
      <c r="G46" s="37"/>
      <c r="H46" s="37"/>
      <c r="I46" s="37"/>
      <c r="J46" s="37"/>
      <c r="K46" s="37"/>
      <c r="L46" s="38"/>
      <c r="M46" s="38"/>
      <c r="N46" s="173"/>
      <c r="O46" s="203"/>
      <c r="P46" s="39"/>
      <c r="Q46" s="39"/>
      <c r="R46" s="39"/>
      <c r="S46" s="39"/>
      <c r="T46" s="39"/>
      <c r="U46" s="42"/>
      <c r="V46" s="43"/>
      <c r="W46" s="50"/>
      <c r="X46" s="53"/>
      <c r="Y46" s="44">
        <f>SUM(Y44:Y45)</f>
        <v>742.40000000000009</v>
      </c>
      <c r="Z46" s="45">
        <f>SUM(Z44:Z45)</f>
        <v>67.319999999999993</v>
      </c>
      <c r="AA46" s="69"/>
    </row>
    <row r="47" spans="1:27" ht="15" x14ac:dyDescent="0.25">
      <c r="A47" s="92">
        <v>19</v>
      </c>
      <c r="B47" s="93" t="s">
        <v>150</v>
      </c>
      <c r="C47" s="87">
        <v>1</v>
      </c>
      <c r="D47" s="87">
        <v>10080</v>
      </c>
      <c r="E47" s="88" t="s">
        <v>17</v>
      </c>
      <c r="F47" s="88" t="b">
        <v>0</v>
      </c>
      <c r="G47" s="15">
        <v>3</v>
      </c>
      <c r="H47" s="15">
        <v>6</v>
      </c>
      <c r="I47" s="91">
        <v>6</v>
      </c>
      <c r="J47" s="91">
        <v>9</v>
      </c>
      <c r="K47" s="89">
        <v>2</v>
      </c>
      <c r="L47" s="90">
        <v>42912.302083333336</v>
      </c>
      <c r="M47" s="311">
        <v>42916.625</v>
      </c>
      <c r="N47" s="177"/>
      <c r="O47" s="248">
        <v>0</v>
      </c>
      <c r="P47" s="249">
        <v>0</v>
      </c>
      <c r="Q47" s="249">
        <v>0</v>
      </c>
      <c r="R47" s="249">
        <v>0</v>
      </c>
      <c r="S47" s="249">
        <v>0</v>
      </c>
      <c r="T47" s="249">
        <v>0</v>
      </c>
      <c r="U47" s="40">
        <v>311.89999999999998</v>
      </c>
      <c r="V47" s="40">
        <v>-880.4</v>
      </c>
      <c r="W47" s="14">
        <v>6</v>
      </c>
      <c r="X47" s="52">
        <f>W47/$X$1</f>
        <v>0.06</v>
      </c>
      <c r="Y47" s="40">
        <v>-300.8</v>
      </c>
      <c r="Z47" s="41">
        <v>-20.83</v>
      </c>
      <c r="AA47" s="69"/>
    </row>
    <row r="48" spans="1:27" ht="15" x14ac:dyDescent="0.25">
      <c r="A48" s="92">
        <v>19</v>
      </c>
      <c r="B48" s="93" t="s">
        <v>150</v>
      </c>
      <c r="C48" s="87">
        <v>1</v>
      </c>
      <c r="D48" s="87">
        <v>10080</v>
      </c>
      <c r="E48" s="88" t="s">
        <v>17</v>
      </c>
      <c r="F48" s="88" t="b">
        <v>0</v>
      </c>
      <c r="G48" s="15">
        <v>3</v>
      </c>
      <c r="H48" s="15">
        <v>6</v>
      </c>
      <c r="I48" s="91">
        <v>6</v>
      </c>
      <c r="J48" s="91">
        <v>9</v>
      </c>
      <c r="K48" s="89">
        <v>2</v>
      </c>
      <c r="L48" s="90">
        <v>42919.302083333336</v>
      </c>
      <c r="M48" s="311">
        <v>42923.625</v>
      </c>
      <c r="N48" s="177"/>
      <c r="O48" s="248">
        <v>0</v>
      </c>
      <c r="P48" s="249">
        <v>0</v>
      </c>
      <c r="Q48" s="249">
        <v>0</v>
      </c>
      <c r="R48" s="249">
        <v>0</v>
      </c>
      <c r="S48" s="249">
        <v>0</v>
      </c>
      <c r="T48" s="249">
        <v>0</v>
      </c>
      <c r="U48" s="40">
        <v>353.7</v>
      </c>
      <c r="V48" s="40">
        <v>-440.4</v>
      </c>
      <c r="W48" s="14">
        <v>16</v>
      </c>
      <c r="X48" s="52">
        <f>W48/$X$1</f>
        <v>0.16</v>
      </c>
      <c r="Y48" s="40">
        <v>342.8</v>
      </c>
      <c r="Z48" s="41">
        <v>25.13</v>
      </c>
      <c r="AA48" s="69"/>
    </row>
    <row r="49" spans="1:27" ht="15.75" thickBot="1" x14ac:dyDescent="0.3">
      <c r="A49" s="34"/>
      <c r="B49" s="35"/>
      <c r="C49" s="36"/>
      <c r="D49" s="36"/>
      <c r="E49" s="35"/>
      <c r="F49" s="35"/>
      <c r="G49" s="37"/>
      <c r="H49" s="37"/>
      <c r="I49" s="37"/>
      <c r="J49" s="37"/>
      <c r="K49" s="37"/>
      <c r="L49" s="38"/>
      <c r="M49" s="38"/>
      <c r="N49" s="173"/>
      <c r="O49" s="203"/>
      <c r="P49" s="39"/>
      <c r="Q49" s="39"/>
      <c r="R49" s="39"/>
      <c r="S49" s="39"/>
      <c r="T49" s="39"/>
      <c r="U49" s="42"/>
      <c r="V49" s="43"/>
      <c r="W49" s="50"/>
      <c r="X49" s="53"/>
      <c r="Y49" s="44">
        <f>SUM(Y47:Y48)</f>
        <v>42</v>
      </c>
      <c r="Z49" s="45">
        <f>SUM(Z47:Z48)</f>
        <v>4.3000000000000007</v>
      </c>
      <c r="AA49" s="69"/>
    </row>
    <row r="50" spans="1:27" ht="15" x14ac:dyDescent="0.25">
      <c r="A50" s="18">
        <v>22</v>
      </c>
      <c r="B50" s="19" t="s">
        <v>151</v>
      </c>
      <c r="C50" s="87">
        <v>1</v>
      </c>
      <c r="D50" s="87">
        <v>10080</v>
      </c>
      <c r="E50" s="88" t="s">
        <v>17</v>
      </c>
      <c r="F50" s="88" t="b">
        <v>0</v>
      </c>
      <c r="G50" s="15">
        <v>3</v>
      </c>
      <c r="H50" s="15">
        <v>6</v>
      </c>
      <c r="I50" s="91">
        <v>6</v>
      </c>
      <c r="J50" s="91">
        <v>9</v>
      </c>
      <c r="K50" s="89">
        <v>2</v>
      </c>
      <c r="L50" s="90">
        <v>42912.302083333336</v>
      </c>
      <c r="M50" s="297">
        <v>42916.791666666664</v>
      </c>
      <c r="N50" s="177"/>
      <c r="O50" s="248">
        <v>0</v>
      </c>
      <c r="P50" s="249">
        <v>0</v>
      </c>
      <c r="Q50" s="249">
        <v>0</v>
      </c>
      <c r="R50" s="249">
        <v>0</v>
      </c>
      <c r="S50" s="249">
        <v>0</v>
      </c>
      <c r="T50" s="249">
        <v>0</v>
      </c>
      <c r="U50" s="40">
        <v>346.7</v>
      </c>
      <c r="V50" s="40">
        <v>-889.7</v>
      </c>
      <c r="W50" s="14">
        <v>6</v>
      </c>
      <c r="X50" s="52">
        <f>W50/$X$1</f>
        <v>0.06</v>
      </c>
      <c r="Y50" s="40">
        <v>-246.3</v>
      </c>
      <c r="Z50" s="41">
        <v>-14.33</v>
      </c>
      <c r="AA50" s="69"/>
    </row>
    <row r="51" spans="1:27" ht="15" x14ac:dyDescent="0.25">
      <c r="A51" s="18">
        <v>22</v>
      </c>
      <c r="B51" s="19" t="s">
        <v>151</v>
      </c>
      <c r="C51" s="87">
        <v>1</v>
      </c>
      <c r="D51" s="87">
        <v>10080</v>
      </c>
      <c r="E51" s="88" t="s">
        <v>17</v>
      </c>
      <c r="F51" s="88" t="b">
        <v>0</v>
      </c>
      <c r="G51" s="15">
        <v>3</v>
      </c>
      <c r="H51" s="15">
        <v>6</v>
      </c>
      <c r="I51" s="91">
        <v>6</v>
      </c>
      <c r="J51" s="91">
        <v>9</v>
      </c>
      <c r="K51" s="89">
        <v>2</v>
      </c>
      <c r="L51" s="90">
        <v>42919.302083333336</v>
      </c>
      <c r="M51" s="297">
        <v>42923.791666666664</v>
      </c>
      <c r="N51" s="177"/>
      <c r="O51" s="248">
        <v>0</v>
      </c>
      <c r="P51" s="249">
        <v>0</v>
      </c>
      <c r="Q51" s="249">
        <v>0</v>
      </c>
      <c r="R51" s="249">
        <v>0</v>
      </c>
      <c r="S51" s="249">
        <v>0</v>
      </c>
      <c r="T51" s="249">
        <v>0</v>
      </c>
      <c r="U51" s="40">
        <v>508.8</v>
      </c>
      <c r="V51" s="40">
        <v>-441.3</v>
      </c>
      <c r="W51" s="14">
        <v>16</v>
      </c>
      <c r="X51" s="52">
        <f>W51/$X$1</f>
        <v>0.16</v>
      </c>
      <c r="Y51" s="40">
        <v>395.7</v>
      </c>
      <c r="Z51" s="41">
        <v>29.95</v>
      </c>
      <c r="AA51" s="69"/>
    </row>
    <row r="52" spans="1:27" ht="15.75" thickBot="1" x14ac:dyDescent="0.3">
      <c r="A52" s="34"/>
      <c r="B52" s="35"/>
      <c r="C52" s="36"/>
      <c r="D52" s="36"/>
      <c r="E52" s="35"/>
      <c r="F52" s="35"/>
      <c r="G52" s="37"/>
      <c r="H52" s="37"/>
      <c r="I52" s="37"/>
      <c r="J52" s="37"/>
      <c r="K52" s="37"/>
      <c r="L52" s="38"/>
      <c r="M52" s="38"/>
      <c r="N52" s="173"/>
      <c r="O52" s="203"/>
      <c r="P52" s="39"/>
      <c r="Q52" s="39"/>
      <c r="R52" s="39"/>
      <c r="S52" s="39"/>
      <c r="T52" s="39"/>
      <c r="U52" s="42"/>
      <c r="V52" s="43"/>
      <c r="W52" s="50"/>
      <c r="X52" s="53"/>
      <c r="Y52" s="44">
        <f>SUM(Y50:Y51)</f>
        <v>149.39999999999998</v>
      </c>
      <c r="Z52" s="45">
        <f>SUM(Z50:Z51)</f>
        <v>15.62</v>
      </c>
      <c r="AA52" s="69"/>
    </row>
    <row r="53" spans="1:27" ht="15" x14ac:dyDescent="0.25">
      <c r="A53" s="111">
        <v>25</v>
      </c>
      <c r="B53" s="112" t="s">
        <v>152</v>
      </c>
      <c r="C53" s="87">
        <v>1</v>
      </c>
      <c r="D53" s="87">
        <v>10080</v>
      </c>
      <c r="E53" s="88" t="s">
        <v>17</v>
      </c>
      <c r="F53" s="88" t="b">
        <v>0</v>
      </c>
      <c r="G53" s="15">
        <v>3</v>
      </c>
      <c r="H53" s="15">
        <v>6</v>
      </c>
      <c r="I53" s="89">
        <v>5</v>
      </c>
      <c r="J53" s="89">
        <v>12</v>
      </c>
      <c r="K53" s="89">
        <v>2</v>
      </c>
      <c r="L53" s="311">
        <v>42912.572916666664</v>
      </c>
      <c r="M53" s="297">
        <v>42916.791666666664</v>
      </c>
      <c r="N53" s="177"/>
      <c r="O53" s="248">
        <v>0</v>
      </c>
      <c r="P53" s="249">
        <v>0</v>
      </c>
      <c r="Q53" s="249">
        <v>0</v>
      </c>
      <c r="R53" s="249">
        <v>0</v>
      </c>
      <c r="S53" s="249">
        <v>0</v>
      </c>
      <c r="T53" s="249">
        <v>0</v>
      </c>
      <c r="U53" s="40">
        <v>540.9</v>
      </c>
      <c r="V53" s="40">
        <v>-873.1</v>
      </c>
      <c r="W53" s="14">
        <v>12</v>
      </c>
      <c r="X53" s="52">
        <f>W53/$X$1</f>
        <v>0.12</v>
      </c>
      <c r="Y53" s="40">
        <v>497.3</v>
      </c>
      <c r="Z53" s="41">
        <v>48.38</v>
      </c>
      <c r="AA53" s="69"/>
    </row>
    <row r="54" spans="1:27" ht="15" x14ac:dyDescent="0.25">
      <c r="A54" s="111">
        <v>25</v>
      </c>
      <c r="B54" s="112" t="s">
        <v>152</v>
      </c>
      <c r="C54" s="87">
        <v>1</v>
      </c>
      <c r="D54" s="87">
        <v>10080</v>
      </c>
      <c r="E54" s="88" t="s">
        <v>17</v>
      </c>
      <c r="F54" s="88" t="b">
        <v>0</v>
      </c>
      <c r="G54" s="15">
        <v>3</v>
      </c>
      <c r="H54" s="15">
        <v>6</v>
      </c>
      <c r="I54" s="89">
        <v>5</v>
      </c>
      <c r="J54" s="89">
        <v>12</v>
      </c>
      <c r="K54" s="89">
        <v>2</v>
      </c>
      <c r="L54" s="311">
        <v>42919.572916666664</v>
      </c>
      <c r="M54" s="297">
        <v>42923.791666666664</v>
      </c>
      <c r="N54" s="177"/>
      <c r="O54" s="248">
        <v>0</v>
      </c>
      <c r="P54" s="249">
        <v>0</v>
      </c>
      <c r="Q54" s="249">
        <v>0</v>
      </c>
      <c r="R54" s="249">
        <v>0</v>
      </c>
      <c r="S54" s="249">
        <v>0</v>
      </c>
      <c r="T54" s="249">
        <v>0</v>
      </c>
      <c r="U54" s="40">
        <v>511.4</v>
      </c>
      <c r="V54" s="40">
        <v>-438.8</v>
      </c>
      <c r="W54" s="14">
        <v>16</v>
      </c>
      <c r="X54" s="52">
        <f>W54/$X$1</f>
        <v>0.16</v>
      </c>
      <c r="Y54" s="40">
        <v>396.8</v>
      </c>
      <c r="Z54" s="41">
        <v>31.12</v>
      </c>
      <c r="AA54" s="69"/>
    </row>
    <row r="55" spans="1:27" ht="15.75" thickBot="1" x14ac:dyDescent="0.3">
      <c r="A55" s="34"/>
      <c r="B55" s="35"/>
      <c r="C55" s="36"/>
      <c r="D55" s="36"/>
      <c r="E55" s="35"/>
      <c r="F55" s="35"/>
      <c r="G55" s="37"/>
      <c r="H55" s="37"/>
      <c r="I55" s="37"/>
      <c r="J55" s="37"/>
      <c r="K55" s="37"/>
      <c r="L55" s="38"/>
      <c r="M55" s="38"/>
      <c r="N55" s="173"/>
      <c r="O55" s="203"/>
      <c r="P55" s="39"/>
      <c r="Q55" s="39"/>
      <c r="R55" s="39"/>
      <c r="S55" s="39"/>
      <c r="T55" s="39"/>
      <c r="U55" s="42"/>
      <c r="V55" s="43"/>
      <c r="W55" s="50"/>
      <c r="X55" s="53"/>
      <c r="Y55" s="44">
        <f>SUM(Y53:Y54)</f>
        <v>894.1</v>
      </c>
      <c r="Z55" s="45">
        <f>SUM(Z53:Z54)</f>
        <v>79.5</v>
      </c>
      <c r="AA55" s="69"/>
    </row>
    <row r="56" spans="1:27" ht="15" x14ac:dyDescent="0.25">
      <c r="A56" s="111">
        <v>26</v>
      </c>
      <c r="B56" s="112" t="s">
        <v>153</v>
      </c>
      <c r="C56" s="87">
        <v>1</v>
      </c>
      <c r="D56" s="87">
        <v>10080</v>
      </c>
      <c r="E56" s="88" t="s">
        <v>17</v>
      </c>
      <c r="F56" s="88" t="b">
        <v>0</v>
      </c>
      <c r="G56" s="15">
        <v>3</v>
      </c>
      <c r="H56" s="15">
        <v>6</v>
      </c>
      <c r="I56" s="91">
        <v>6</v>
      </c>
      <c r="J56" s="91">
        <v>9</v>
      </c>
      <c r="K56" s="89">
        <v>2</v>
      </c>
      <c r="L56" s="311">
        <v>42912.572916666664</v>
      </c>
      <c r="M56" s="297">
        <v>42916.791666666664</v>
      </c>
      <c r="N56" s="177"/>
      <c r="O56" s="248">
        <v>0</v>
      </c>
      <c r="P56" s="249">
        <v>0</v>
      </c>
      <c r="Q56" s="249">
        <v>0</v>
      </c>
      <c r="R56" s="249">
        <v>0</v>
      </c>
      <c r="S56" s="249">
        <v>0</v>
      </c>
      <c r="T56" s="249">
        <v>0</v>
      </c>
      <c r="U56" s="40">
        <v>259.7</v>
      </c>
      <c r="V56" s="40">
        <v>-798.5</v>
      </c>
      <c r="W56" s="14">
        <v>4</v>
      </c>
      <c r="X56" s="52">
        <f>W56/$X$1</f>
        <v>0.04</v>
      </c>
      <c r="Y56" s="40">
        <v>-442.7</v>
      </c>
      <c r="Z56" s="41">
        <v>-33.94</v>
      </c>
      <c r="AA56" s="69"/>
    </row>
    <row r="57" spans="1:27" ht="15" x14ac:dyDescent="0.25">
      <c r="A57" s="111">
        <v>26</v>
      </c>
      <c r="B57" s="112" t="s">
        <v>153</v>
      </c>
      <c r="C57" s="87">
        <v>1</v>
      </c>
      <c r="D57" s="87">
        <v>10080</v>
      </c>
      <c r="E57" s="88" t="s">
        <v>17</v>
      </c>
      <c r="F57" s="88" t="b">
        <v>0</v>
      </c>
      <c r="G57" s="15">
        <v>3</v>
      </c>
      <c r="H57" s="15">
        <v>6</v>
      </c>
      <c r="I57" s="91">
        <v>6</v>
      </c>
      <c r="J57" s="91">
        <v>9</v>
      </c>
      <c r="K57" s="89">
        <v>2</v>
      </c>
      <c r="L57" s="311">
        <v>42919.572916666664</v>
      </c>
      <c r="M57" s="297">
        <v>42923.791666666664</v>
      </c>
      <c r="N57" s="177"/>
      <c r="O57" s="248">
        <v>0</v>
      </c>
      <c r="P57" s="249">
        <v>0</v>
      </c>
      <c r="Q57" s="249">
        <v>0</v>
      </c>
      <c r="R57" s="249">
        <v>0</v>
      </c>
      <c r="S57" s="249">
        <v>0</v>
      </c>
      <c r="T57" s="249">
        <v>0</v>
      </c>
      <c r="U57" s="40">
        <v>511.3</v>
      </c>
      <c r="V57" s="40">
        <v>-438.8</v>
      </c>
      <c r="W57" s="14">
        <v>16</v>
      </c>
      <c r="X57" s="52">
        <f>W57/$X$1</f>
        <v>0.16</v>
      </c>
      <c r="Y57" s="40">
        <v>396.7</v>
      </c>
      <c r="Z57" s="41">
        <v>31.11</v>
      </c>
      <c r="AA57" s="69"/>
    </row>
    <row r="58" spans="1:27" ht="15.75" thickBot="1" x14ac:dyDescent="0.3">
      <c r="A58" s="34"/>
      <c r="B58" s="35"/>
      <c r="C58" s="36"/>
      <c r="D58" s="36"/>
      <c r="E58" s="35"/>
      <c r="F58" s="35"/>
      <c r="G58" s="37"/>
      <c r="H58" s="37"/>
      <c r="I58" s="37"/>
      <c r="J58" s="37"/>
      <c r="K58" s="37"/>
      <c r="L58" s="38"/>
      <c r="M58" s="38"/>
      <c r="N58" s="173"/>
      <c r="O58" s="203"/>
      <c r="P58" s="39"/>
      <c r="Q58" s="39"/>
      <c r="R58" s="39"/>
      <c r="S58" s="39"/>
      <c r="T58" s="39"/>
      <c r="U58" s="42"/>
      <c r="V58" s="43"/>
      <c r="W58" s="50"/>
      <c r="X58" s="53"/>
      <c r="Y58" s="44">
        <f>SUM(Y56:Y57)</f>
        <v>-46</v>
      </c>
      <c r="Z58" s="45">
        <f>SUM(Z56:Z57)</f>
        <v>-2.8299999999999983</v>
      </c>
      <c r="AA58" s="69"/>
    </row>
    <row r="59" spans="1:27" ht="15" x14ac:dyDescent="0.25">
      <c r="A59" s="106">
        <v>27</v>
      </c>
      <c r="B59" s="107" t="s">
        <v>154</v>
      </c>
      <c r="C59" s="99">
        <v>1</v>
      </c>
      <c r="D59" s="99">
        <v>10080</v>
      </c>
      <c r="E59" s="100" t="s">
        <v>17</v>
      </c>
      <c r="F59" s="100" t="s">
        <v>17</v>
      </c>
      <c r="G59" s="15">
        <v>3</v>
      </c>
      <c r="H59" s="15">
        <v>6</v>
      </c>
      <c r="I59" s="15">
        <v>3</v>
      </c>
      <c r="J59" s="15">
        <v>5</v>
      </c>
      <c r="K59" s="105">
        <v>2</v>
      </c>
      <c r="L59" s="108">
        <v>42912.302083333336</v>
      </c>
      <c r="M59" s="108">
        <v>42916.541666666664</v>
      </c>
      <c r="N59" s="181"/>
      <c r="O59" s="205">
        <v>0</v>
      </c>
      <c r="P59" s="68">
        <v>0</v>
      </c>
      <c r="Q59" s="68">
        <v>0</v>
      </c>
      <c r="R59" s="68">
        <v>0</v>
      </c>
      <c r="S59" s="68">
        <v>0</v>
      </c>
      <c r="T59" s="68">
        <v>0</v>
      </c>
      <c r="U59" s="40">
        <v>711.9</v>
      </c>
      <c r="V59" s="40">
        <v>-237.4</v>
      </c>
      <c r="W59" s="14">
        <v>6</v>
      </c>
      <c r="X59" s="52">
        <f>W59/$X$1</f>
        <v>0.06</v>
      </c>
      <c r="Y59" s="40">
        <v>552.9</v>
      </c>
      <c r="Z59" s="41">
        <v>44.1</v>
      </c>
      <c r="AA59" s="69"/>
    </row>
    <row r="60" spans="1:27" ht="15" x14ac:dyDescent="0.25">
      <c r="A60" s="106">
        <v>27</v>
      </c>
      <c r="B60" s="107" t="s">
        <v>154</v>
      </c>
      <c r="C60" s="99">
        <v>1</v>
      </c>
      <c r="D60" s="99">
        <v>10080</v>
      </c>
      <c r="E60" s="100" t="s">
        <v>17</v>
      </c>
      <c r="F60" s="100" t="s">
        <v>17</v>
      </c>
      <c r="G60" s="15">
        <v>3</v>
      </c>
      <c r="H60" s="15">
        <v>6</v>
      </c>
      <c r="I60" s="15">
        <v>3</v>
      </c>
      <c r="J60" s="15">
        <v>5</v>
      </c>
      <c r="K60" s="105">
        <v>2</v>
      </c>
      <c r="L60" s="108">
        <v>42919.302083333336</v>
      </c>
      <c r="M60" s="108">
        <v>42923.541666666664</v>
      </c>
      <c r="N60" s="181"/>
      <c r="O60" s="205">
        <v>0</v>
      </c>
      <c r="P60" s="68">
        <v>0</v>
      </c>
      <c r="Q60" s="68">
        <v>0</v>
      </c>
      <c r="R60" s="68">
        <v>0</v>
      </c>
      <c r="S60" s="68">
        <v>0</v>
      </c>
      <c r="T60" s="68">
        <v>0</v>
      </c>
      <c r="U60" s="40">
        <v>380</v>
      </c>
      <c r="V60" s="40">
        <v>-369.4</v>
      </c>
      <c r="W60" s="14">
        <v>12</v>
      </c>
      <c r="X60" s="52">
        <f>W60/$X$1</f>
        <v>0.12</v>
      </c>
      <c r="Y60" s="40">
        <v>-247</v>
      </c>
      <c r="Z60" s="41">
        <v>-18.46</v>
      </c>
      <c r="AA60" s="69"/>
    </row>
    <row r="61" spans="1:27" ht="15.75" thickBot="1" x14ac:dyDescent="0.3">
      <c r="A61" s="34"/>
      <c r="B61" s="35"/>
      <c r="C61" s="36"/>
      <c r="D61" s="36"/>
      <c r="E61" s="35"/>
      <c r="F61" s="35"/>
      <c r="G61" s="37"/>
      <c r="H61" s="37"/>
      <c r="I61" s="37"/>
      <c r="J61" s="37"/>
      <c r="K61" s="37"/>
      <c r="L61" s="38"/>
      <c r="M61" s="38"/>
      <c r="N61" s="173"/>
      <c r="O61" s="203"/>
      <c r="P61" s="39"/>
      <c r="Q61" s="39"/>
      <c r="R61" s="39"/>
      <c r="S61" s="39"/>
      <c r="T61" s="39"/>
      <c r="U61" s="42"/>
      <c r="V61" s="43"/>
      <c r="W61" s="50"/>
      <c r="X61" s="53"/>
      <c r="Y61" s="44">
        <f>SUM(Y59:Y60)</f>
        <v>305.89999999999998</v>
      </c>
      <c r="Z61" s="45">
        <f>SUM(Z59:Z60)</f>
        <v>25.64</v>
      </c>
      <c r="AA61" s="69"/>
    </row>
    <row r="62" spans="1:27" ht="15" x14ac:dyDescent="0.25">
      <c r="A62" s="106">
        <v>28</v>
      </c>
      <c r="B62" s="107" t="s">
        <v>155</v>
      </c>
      <c r="C62" s="99">
        <v>1</v>
      </c>
      <c r="D62" s="99">
        <v>10080</v>
      </c>
      <c r="E62" s="100" t="s">
        <v>17</v>
      </c>
      <c r="F62" s="100" t="s">
        <v>17</v>
      </c>
      <c r="G62" s="15">
        <v>3</v>
      </c>
      <c r="H62" s="15">
        <v>6</v>
      </c>
      <c r="I62" s="105">
        <v>5</v>
      </c>
      <c r="J62" s="105">
        <v>12</v>
      </c>
      <c r="K62" s="105">
        <v>2</v>
      </c>
      <c r="L62" s="108">
        <v>42912.302083333336</v>
      </c>
      <c r="M62" s="108">
        <v>42916.541666666664</v>
      </c>
      <c r="N62" s="181"/>
      <c r="O62" s="205">
        <v>0</v>
      </c>
      <c r="P62" s="68">
        <v>0</v>
      </c>
      <c r="Q62" s="68">
        <v>0</v>
      </c>
      <c r="R62" s="68">
        <v>0</v>
      </c>
      <c r="S62" s="68">
        <v>0</v>
      </c>
      <c r="T62" s="68">
        <v>0</v>
      </c>
      <c r="U62" s="40">
        <v>713</v>
      </c>
      <c r="V62" s="40">
        <v>-237.3</v>
      </c>
      <c r="W62" s="14">
        <v>6</v>
      </c>
      <c r="X62" s="52">
        <f>W62/$X$1</f>
        <v>0.06</v>
      </c>
      <c r="Y62" s="40">
        <v>553.4</v>
      </c>
      <c r="Z62" s="41">
        <v>44.15</v>
      </c>
      <c r="AA62" s="69"/>
    </row>
    <row r="63" spans="1:27" ht="15" x14ac:dyDescent="0.25">
      <c r="A63" s="106">
        <v>28</v>
      </c>
      <c r="B63" s="107" t="s">
        <v>155</v>
      </c>
      <c r="C63" s="99">
        <v>1</v>
      </c>
      <c r="D63" s="99">
        <v>10080</v>
      </c>
      <c r="E63" s="100" t="s">
        <v>17</v>
      </c>
      <c r="F63" s="100" t="s">
        <v>17</v>
      </c>
      <c r="G63" s="15">
        <v>3</v>
      </c>
      <c r="H63" s="15">
        <v>6</v>
      </c>
      <c r="I63" s="105">
        <v>5</v>
      </c>
      <c r="J63" s="105">
        <v>12</v>
      </c>
      <c r="K63" s="105">
        <v>2</v>
      </c>
      <c r="L63" s="108">
        <v>42919.302083333336</v>
      </c>
      <c r="M63" s="108">
        <v>42923.541666666664</v>
      </c>
      <c r="N63" s="181"/>
      <c r="O63" s="205">
        <v>0</v>
      </c>
      <c r="P63" s="68">
        <v>0</v>
      </c>
      <c r="Q63" s="68">
        <v>0</v>
      </c>
      <c r="R63" s="68">
        <v>0</v>
      </c>
      <c r="S63" s="68">
        <v>0</v>
      </c>
      <c r="T63" s="68">
        <v>0</v>
      </c>
      <c r="U63" s="40">
        <v>379.5</v>
      </c>
      <c r="V63" s="40">
        <v>-369.9</v>
      </c>
      <c r="W63" s="14">
        <v>12</v>
      </c>
      <c r="X63" s="52">
        <f>W63/$X$1</f>
        <v>0.12</v>
      </c>
      <c r="Y63" s="40">
        <v>-247.9</v>
      </c>
      <c r="Z63" s="41">
        <v>-18.559999999999999</v>
      </c>
      <c r="AA63" s="69"/>
    </row>
    <row r="64" spans="1:27" ht="15.75" thickBot="1" x14ac:dyDescent="0.3">
      <c r="A64" s="34"/>
      <c r="B64" s="35"/>
      <c r="C64" s="36"/>
      <c r="D64" s="36"/>
      <c r="E64" s="35"/>
      <c r="F64" s="35"/>
      <c r="G64" s="37"/>
      <c r="H64" s="37"/>
      <c r="I64" s="37"/>
      <c r="J64" s="37"/>
      <c r="K64" s="37"/>
      <c r="L64" s="38"/>
      <c r="M64" s="38"/>
      <c r="N64" s="173"/>
      <c r="O64" s="203"/>
      <c r="P64" s="39"/>
      <c r="Q64" s="39"/>
      <c r="R64" s="39"/>
      <c r="S64" s="39"/>
      <c r="T64" s="39"/>
      <c r="U64" s="42"/>
      <c r="V64" s="43"/>
      <c r="W64" s="50"/>
      <c r="X64" s="53"/>
      <c r="Y64" s="44">
        <f>SUM(Y62:Y63)</f>
        <v>305.5</v>
      </c>
      <c r="Z64" s="45">
        <f>SUM(Z62:Z63)</f>
        <v>25.59</v>
      </c>
      <c r="AA64" s="69"/>
    </row>
    <row r="65" spans="1:27" ht="15" x14ac:dyDescent="0.25">
      <c r="A65" s="106">
        <v>29</v>
      </c>
      <c r="B65" s="107" t="s">
        <v>156</v>
      </c>
      <c r="C65" s="99">
        <v>1</v>
      </c>
      <c r="D65" s="99">
        <v>10080</v>
      </c>
      <c r="E65" s="100" t="s">
        <v>17</v>
      </c>
      <c r="F65" s="100" t="s">
        <v>17</v>
      </c>
      <c r="G65" s="15">
        <v>3</v>
      </c>
      <c r="H65" s="15">
        <v>6</v>
      </c>
      <c r="I65" s="94">
        <v>6</v>
      </c>
      <c r="J65" s="94">
        <v>9</v>
      </c>
      <c r="K65" s="105">
        <v>2</v>
      </c>
      <c r="L65" s="108">
        <v>42912.302083333336</v>
      </c>
      <c r="M65" s="108">
        <v>42916.541666666664</v>
      </c>
      <c r="N65" s="181"/>
      <c r="O65" s="205">
        <v>0</v>
      </c>
      <c r="P65" s="68">
        <v>0</v>
      </c>
      <c r="Q65" s="68">
        <v>0</v>
      </c>
      <c r="R65" s="68">
        <v>0</v>
      </c>
      <c r="S65" s="68">
        <v>0</v>
      </c>
      <c r="T65" s="68">
        <v>0</v>
      </c>
      <c r="U65" s="40">
        <v>713</v>
      </c>
      <c r="V65" s="40">
        <v>-237.8</v>
      </c>
      <c r="W65" s="14">
        <v>6</v>
      </c>
      <c r="X65" s="52">
        <f>W65/$X$1</f>
        <v>0.06</v>
      </c>
      <c r="Y65" s="40">
        <v>553.4</v>
      </c>
      <c r="Z65" s="41">
        <v>44.15</v>
      </c>
      <c r="AA65" s="69"/>
    </row>
    <row r="66" spans="1:27" ht="15" x14ac:dyDescent="0.25">
      <c r="A66" s="106">
        <v>29</v>
      </c>
      <c r="B66" s="107" t="s">
        <v>156</v>
      </c>
      <c r="C66" s="99">
        <v>1</v>
      </c>
      <c r="D66" s="99">
        <v>10080</v>
      </c>
      <c r="E66" s="100" t="s">
        <v>17</v>
      </c>
      <c r="F66" s="100" t="s">
        <v>17</v>
      </c>
      <c r="G66" s="15">
        <v>3</v>
      </c>
      <c r="H66" s="15">
        <v>6</v>
      </c>
      <c r="I66" s="94">
        <v>6</v>
      </c>
      <c r="J66" s="94">
        <v>9</v>
      </c>
      <c r="K66" s="105">
        <v>2</v>
      </c>
      <c r="L66" s="108">
        <v>42919.302083333336</v>
      </c>
      <c r="M66" s="108">
        <v>42923.541666666664</v>
      </c>
      <c r="N66" s="181"/>
      <c r="O66" s="205">
        <v>0</v>
      </c>
      <c r="P66" s="68">
        <v>0</v>
      </c>
      <c r="Q66" s="68">
        <v>0</v>
      </c>
      <c r="R66" s="68">
        <v>0</v>
      </c>
      <c r="S66" s="68">
        <v>0</v>
      </c>
      <c r="T66" s="68">
        <v>0</v>
      </c>
      <c r="U66" s="40">
        <v>375.7</v>
      </c>
      <c r="V66" s="40">
        <v>-373.7</v>
      </c>
      <c r="W66" s="14">
        <v>12</v>
      </c>
      <c r="X66" s="52">
        <f>W66/$X$1</f>
        <v>0.12</v>
      </c>
      <c r="Y66" s="40">
        <v>-253.5</v>
      </c>
      <c r="Z66" s="41">
        <v>-19.03</v>
      </c>
      <c r="AA66" s="69"/>
    </row>
    <row r="67" spans="1:27" ht="15.75" thickBot="1" x14ac:dyDescent="0.3">
      <c r="A67" s="34"/>
      <c r="B67" s="35"/>
      <c r="C67" s="36"/>
      <c r="D67" s="36"/>
      <c r="E67" s="35"/>
      <c r="F67" s="35"/>
      <c r="G67" s="37"/>
      <c r="H67" s="37"/>
      <c r="I67" s="37"/>
      <c r="J67" s="37"/>
      <c r="K67" s="37"/>
      <c r="L67" s="38"/>
      <c r="M67" s="38"/>
      <c r="N67" s="173"/>
      <c r="O67" s="203"/>
      <c r="P67" s="39"/>
      <c r="Q67" s="39"/>
      <c r="R67" s="39"/>
      <c r="S67" s="39"/>
      <c r="T67" s="39"/>
      <c r="U67" s="42"/>
      <c r="V67" s="43"/>
      <c r="W67" s="50"/>
      <c r="X67" s="53"/>
      <c r="Y67" s="44">
        <f>SUM(Y65:Y66)</f>
        <v>299.89999999999998</v>
      </c>
      <c r="Z67" s="45">
        <f>SUM(Z65:Z66)</f>
        <v>25.119999999999997</v>
      </c>
      <c r="AA67" s="69"/>
    </row>
    <row r="68" spans="1:27" ht="15" x14ac:dyDescent="0.25">
      <c r="A68" s="96">
        <v>30</v>
      </c>
      <c r="B68" s="97" t="s">
        <v>157</v>
      </c>
      <c r="C68" s="99">
        <v>1</v>
      </c>
      <c r="D68" s="99">
        <v>10080</v>
      </c>
      <c r="E68" s="100" t="s">
        <v>17</v>
      </c>
      <c r="F68" s="100" t="s">
        <v>17</v>
      </c>
      <c r="G68" s="15">
        <v>3</v>
      </c>
      <c r="H68" s="15">
        <v>6</v>
      </c>
      <c r="I68" s="15">
        <v>3</v>
      </c>
      <c r="J68" s="15">
        <v>5</v>
      </c>
      <c r="K68" s="105">
        <v>2</v>
      </c>
      <c r="L68" s="317">
        <v>42912.302083333336</v>
      </c>
      <c r="M68" s="317">
        <v>42916.625</v>
      </c>
      <c r="N68" s="182"/>
      <c r="O68" s="205">
        <v>0</v>
      </c>
      <c r="P68" s="68">
        <v>0</v>
      </c>
      <c r="Q68" s="68">
        <v>0</v>
      </c>
      <c r="R68" s="68">
        <v>0</v>
      </c>
      <c r="S68" s="68">
        <v>0</v>
      </c>
      <c r="T68" s="68">
        <v>0</v>
      </c>
      <c r="U68" s="40">
        <v>708.8</v>
      </c>
      <c r="V68" s="40">
        <v>-240.5</v>
      </c>
      <c r="W68" s="14">
        <v>6</v>
      </c>
      <c r="X68" s="52">
        <f>W68/$X$1</f>
        <v>0.06</v>
      </c>
      <c r="Y68" s="40">
        <v>550</v>
      </c>
      <c r="Z68" s="41">
        <v>43.96</v>
      </c>
      <c r="AA68" s="69"/>
    </row>
    <row r="69" spans="1:27" ht="15" x14ac:dyDescent="0.25">
      <c r="A69" s="96">
        <v>30</v>
      </c>
      <c r="B69" s="97" t="s">
        <v>157</v>
      </c>
      <c r="C69" s="99">
        <v>1</v>
      </c>
      <c r="D69" s="99">
        <v>10080</v>
      </c>
      <c r="E69" s="100" t="s">
        <v>17</v>
      </c>
      <c r="F69" s="100" t="s">
        <v>17</v>
      </c>
      <c r="G69" s="15">
        <v>3</v>
      </c>
      <c r="H69" s="15">
        <v>6</v>
      </c>
      <c r="I69" s="15">
        <v>3</v>
      </c>
      <c r="J69" s="15">
        <v>5</v>
      </c>
      <c r="K69" s="105">
        <v>2</v>
      </c>
      <c r="L69" s="317">
        <v>42919.302083333336</v>
      </c>
      <c r="M69" s="317">
        <v>42923.625</v>
      </c>
      <c r="N69" s="182"/>
      <c r="O69" s="205">
        <v>0</v>
      </c>
      <c r="P69" s="68">
        <v>0</v>
      </c>
      <c r="Q69" s="68">
        <v>0</v>
      </c>
      <c r="R69" s="68">
        <v>0</v>
      </c>
      <c r="S69" s="68">
        <v>0</v>
      </c>
      <c r="T69" s="68">
        <v>0</v>
      </c>
      <c r="U69" s="40">
        <v>375.4</v>
      </c>
      <c r="V69" s="40">
        <v>-373.8</v>
      </c>
      <c r="W69" s="14">
        <v>12</v>
      </c>
      <c r="X69" s="52">
        <f>W69/$X$1</f>
        <v>0.12</v>
      </c>
      <c r="Y69" s="40">
        <v>-342.4</v>
      </c>
      <c r="Z69" s="41">
        <v>-25.93</v>
      </c>
      <c r="AA69" s="69"/>
    </row>
    <row r="70" spans="1:27" ht="15.75" thickBot="1" x14ac:dyDescent="0.3">
      <c r="A70" s="34"/>
      <c r="B70" s="35"/>
      <c r="C70" s="36"/>
      <c r="D70" s="36"/>
      <c r="E70" s="35"/>
      <c r="F70" s="35"/>
      <c r="G70" s="37"/>
      <c r="H70" s="37"/>
      <c r="I70" s="37"/>
      <c r="J70" s="37"/>
      <c r="K70" s="37"/>
      <c r="L70" s="38"/>
      <c r="M70" s="38"/>
      <c r="N70" s="173"/>
      <c r="O70" s="203"/>
      <c r="P70" s="39"/>
      <c r="Q70" s="39"/>
      <c r="R70" s="39"/>
      <c r="S70" s="39"/>
      <c r="T70" s="39"/>
      <c r="U70" s="42"/>
      <c r="V70" s="43"/>
      <c r="W70" s="50"/>
      <c r="X70" s="53"/>
      <c r="Y70" s="44">
        <f>SUM(Y68:Y69)</f>
        <v>207.60000000000002</v>
      </c>
      <c r="Z70" s="45">
        <f>SUM(Z68:Z69)</f>
        <v>18.03</v>
      </c>
      <c r="AA70" s="69"/>
    </row>
    <row r="71" spans="1:27" ht="15" x14ac:dyDescent="0.25">
      <c r="A71" s="96">
        <v>31</v>
      </c>
      <c r="B71" s="97" t="s">
        <v>158</v>
      </c>
      <c r="C71" s="99">
        <v>1</v>
      </c>
      <c r="D71" s="99">
        <v>10080</v>
      </c>
      <c r="E71" s="100" t="s">
        <v>17</v>
      </c>
      <c r="F71" s="100" t="s">
        <v>17</v>
      </c>
      <c r="G71" s="15">
        <v>3</v>
      </c>
      <c r="H71" s="15">
        <v>6</v>
      </c>
      <c r="I71" s="105">
        <v>5</v>
      </c>
      <c r="J71" s="105">
        <v>12</v>
      </c>
      <c r="K71" s="105">
        <v>2</v>
      </c>
      <c r="L71" s="317">
        <v>42912.302083333336</v>
      </c>
      <c r="M71" s="317">
        <v>42916.625</v>
      </c>
      <c r="N71" s="182"/>
      <c r="O71" s="205">
        <v>0</v>
      </c>
      <c r="P71" s="68">
        <v>0</v>
      </c>
      <c r="Q71" s="68">
        <v>0</v>
      </c>
      <c r="R71" s="68">
        <v>0</v>
      </c>
      <c r="S71" s="68">
        <v>0</v>
      </c>
      <c r="T71" s="68">
        <v>0</v>
      </c>
      <c r="U71" s="40">
        <v>711.2</v>
      </c>
      <c r="V71" s="40">
        <v>-239.1</v>
      </c>
      <c r="W71" s="14">
        <v>6</v>
      </c>
      <c r="X71" s="52">
        <f>W71/$X$1</f>
        <v>0.06</v>
      </c>
      <c r="Y71" s="40">
        <v>551.70000000000005</v>
      </c>
      <c r="Z71" s="41">
        <v>44.07</v>
      </c>
      <c r="AA71" s="69"/>
    </row>
    <row r="72" spans="1:27" ht="15" x14ac:dyDescent="0.25">
      <c r="A72" s="96">
        <v>31</v>
      </c>
      <c r="B72" s="97" t="s">
        <v>158</v>
      </c>
      <c r="C72" s="99">
        <v>1</v>
      </c>
      <c r="D72" s="99">
        <v>10080</v>
      </c>
      <c r="E72" s="100" t="s">
        <v>17</v>
      </c>
      <c r="F72" s="100" t="s">
        <v>17</v>
      </c>
      <c r="G72" s="15">
        <v>3</v>
      </c>
      <c r="H72" s="15">
        <v>6</v>
      </c>
      <c r="I72" s="105">
        <v>5</v>
      </c>
      <c r="J72" s="105">
        <v>12</v>
      </c>
      <c r="K72" s="105">
        <v>2</v>
      </c>
      <c r="L72" s="317">
        <v>42919.302083333336</v>
      </c>
      <c r="M72" s="317">
        <v>42923.625</v>
      </c>
      <c r="N72" s="182"/>
      <c r="O72" s="205">
        <v>0</v>
      </c>
      <c r="P72" s="68">
        <v>0</v>
      </c>
      <c r="Q72" s="68">
        <v>0</v>
      </c>
      <c r="R72" s="68">
        <v>0</v>
      </c>
      <c r="S72" s="68">
        <v>0</v>
      </c>
      <c r="T72" s="68">
        <v>0</v>
      </c>
      <c r="U72" s="40">
        <v>374.8</v>
      </c>
      <c r="V72" s="40">
        <v>-374.6</v>
      </c>
      <c r="W72" s="14">
        <v>12</v>
      </c>
      <c r="X72" s="52">
        <f>W72/$X$1</f>
        <v>0.12</v>
      </c>
      <c r="Y72" s="40">
        <v>-341.7</v>
      </c>
      <c r="Z72" s="41">
        <v>-25.89</v>
      </c>
      <c r="AA72" s="69"/>
    </row>
    <row r="73" spans="1:27" ht="15.75" thickBot="1" x14ac:dyDescent="0.3">
      <c r="A73" s="34"/>
      <c r="B73" s="35"/>
      <c r="C73" s="36"/>
      <c r="D73" s="36"/>
      <c r="E73" s="35"/>
      <c r="F73" s="35"/>
      <c r="G73" s="37"/>
      <c r="H73" s="37"/>
      <c r="I73" s="37"/>
      <c r="J73" s="37"/>
      <c r="K73" s="37"/>
      <c r="L73" s="38"/>
      <c r="M73" s="38"/>
      <c r="N73" s="173"/>
      <c r="O73" s="203"/>
      <c r="P73" s="39"/>
      <c r="Q73" s="39"/>
      <c r="R73" s="39"/>
      <c r="S73" s="39"/>
      <c r="T73" s="39"/>
      <c r="U73" s="42"/>
      <c r="V73" s="43"/>
      <c r="W73" s="50"/>
      <c r="X73" s="53"/>
      <c r="Y73" s="44">
        <f>SUM(Y71:Y72)</f>
        <v>210.00000000000006</v>
      </c>
      <c r="Z73" s="45">
        <f>SUM(Z71:Z72)</f>
        <v>18.18</v>
      </c>
      <c r="AA73" s="69"/>
    </row>
    <row r="74" spans="1:27" ht="15" x14ac:dyDescent="0.25">
      <c r="A74" s="96">
        <v>32</v>
      </c>
      <c r="B74" s="97" t="s">
        <v>159</v>
      </c>
      <c r="C74" s="99">
        <v>1</v>
      </c>
      <c r="D74" s="99">
        <v>10080</v>
      </c>
      <c r="E74" s="100" t="s">
        <v>17</v>
      </c>
      <c r="F74" s="100" t="s">
        <v>17</v>
      </c>
      <c r="G74" s="15">
        <v>3</v>
      </c>
      <c r="H74" s="15">
        <v>6</v>
      </c>
      <c r="I74" s="94">
        <v>6</v>
      </c>
      <c r="J74" s="94">
        <v>9</v>
      </c>
      <c r="K74" s="105">
        <v>2</v>
      </c>
      <c r="L74" s="317">
        <v>42912.302083333336</v>
      </c>
      <c r="M74" s="317">
        <v>42916.625</v>
      </c>
      <c r="N74" s="182"/>
      <c r="O74" s="205">
        <v>0</v>
      </c>
      <c r="P74" s="68">
        <v>0</v>
      </c>
      <c r="Q74" s="68">
        <v>0</v>
      </c>
      <c r="R74" s="68">
        <v>0</v>
      </c>
      <c r="S74" s="68">
        <v>0</v>
      </c>
      <c r="T74" s="68">
        <v>0</v>
      </c>
      <c r="U74" s="40">
        <v>712.9</v>
      </c>
      <c r="V74" s="40">
        <v>-237.1</v>
      </c>
      <c r="W74" s="14">
        <v>6</v>
      </c>
      <c r="X74" s="52">
        <f>W74/$X$1</f>
        <v>0.06</v>
      </c>
      <c r="Y74" s="40">
        <v>553.29999999999995</v>
      </c>
      <c r="Z74" s="41">
        <v>44.23</v>
      </c>
      <c r="AA74" s="69"/>
    </row>
    <row r="75" spans="1:27" ht="15" x14ac:dyDescent="0.25">
      <c r="A75" s="96">
        <v>32</v>
      </c>
      <c r="B75" s="97" t="s">
        <v>159</v>
      </c>
      <c r="C75" s="99">
        <v>1</v>
      </c>
      <c r="D75" s="99">
        <v>10080</v>
      </c>
      <c r="E75" s="100" t="s">
        <v>17</v>
      </c>
      <c r="F75" s="100" t="s">
        <v>17</v>
      </c>
      <c r="G75" s="15">
        <v>3</v>
      </c>
      <c r="H75" s="15">
        <v>6</v>
      </c>
      <c r="I75" s="94">
        <v>6</v>
      </c>
      <c r="J75" s="94">
        <v>9</v>
      </c>
      <c r="K75" s="105">
        <v>2</v>
      </c>
      <c r="L75" s="317">
        <v>42919.302083333336</v>
      </c>
      <c r="M75" s="317">
        <v>42923.625</v>
      </c>
      <c r="N75" s="182"/>
      <c r="O75" s="205">
        <v>0</v>
      </c>
      <c r="P75" s="68">
        <v>0</v>
      </c>
      <c r="Q75" s="68">
        <v>0</v>
      </c>
      <c r="R75" s="68">
        <v>0</v>
      </c>
      <c r="S75" s="68">
        <v>0</v>
      </c>
      <c r="T75" s="68">
        <v>0</v>
      </c>
      <c r="U75" s="40">
        <v>375.4</v>
      </c>
      <c r="V75" s="40">
        <v>-373.8</v>
      </c>
      <c r="W75" s="14">
        <v>12</v>
      </c>
      <c r="X75" s="52">
        <f>W75/$X$1</f>
        <v>0.12</v>
      </c>
      <c r="Y75" s="40">
        <v>-344.7</v>
      </c>
      <c r="Z75" s="41">
        <v>-26.16</v>
      </c>
      <c r="AA75" s="69"/>
    </row>
    <row r="76" spans="1:27" ht="15.75" thickBot="1" x14ac:dyDescent="0.3">
      <c r="A76" s="34"/>
      <c r="B76" s="35"/>
      <c r="C76" s="36"/>
      <c r="D76" s="36"/>
      <c r="E76" s="35"/>
      <c r="F76" s="35"/>
      <c r="G76" s="37"/>
      <c r="H76" s="37"/>
      <c r="I76" s="37"/>
      <c r="J76" s="37"/>
      <c r="K76" s="37"/>
      <c r="L76" s="38"/>
      <c r="M76" s="38"/>
      <c r="N76" s="173"/>
      <c r="O76" s="203"/>
      <c r="P76" s="39"/>
      <c r="Q76" s="39"/>
      <c r="R76" s="39"/>
      <c r="S76" s="39"/>
      <c r="T76" s="39"/>
      <c r="U76" s="42"/>
      <c r="V76" s="43"/>
      <c r="W76" s="50"/>
      <c r="X76" s="53"/>
      <c r="Y76" s="44">
        <f>SUM(Y74:Y75)</f>
        <v>208.59999999999997</v>
      </c>
      <c r="Z76" s="45">
        <f>SUM(Z74:Z75)</f>
        <v>18.069999999999997</v>
      </c>
      <c r="AA76" s="69"/>
    </row>
    <row r="77" spans="1:27" ht="15" x14ac:dyDescent="0.25">
      <c r="A77" s="64">
        <v>33</v>
      </c>
      <c r="B77" s="65" t="s">
        <v>160</v>
      </c>
      <c r="C77" s="99">
        <v>1</v>
      </c>
      <c r="D77" s="99">
        <v>10080</v>
      </c>
      <c r="E77" s="100" t="s">
        <v>17</v>
      </c>
      <c r="F77" s="100" t="s">
        <v>17</v>
      </c>
      <c r="G77" s="15">
        <v>3</v>
      </c>
      <c r="H77" s="15">
        <v>6</v>
      </c>
      <c r="I77" s="15">
        <v>3</v>
      </c>
      <c r="J77" s="15">
        <v>5</v>
      </c>
      <c r="K77" s="105">
        <v>2</v>
      </c>
      <c r="L77" s="299">
        <v>42912.302083333336</v>
      </c>
      <c r="M77" s="299">
        <v>42916.791666666664</v>
      </c>
      <c r="N77" s="183"/>
      <c r="O77" s="205">
        <v>0</v>
      </c>
      <c r="P77" s="68">
        <v>0</v>
      </c>
      <c r="Q77" s="68">
        <v>0</v>
      </c>
      <c r="R77" s="68">
        <v>0</v>
      </c>
      <c r="S77" s="68">
        <v>0</v>
      </c>
      <c r="T77" s="68">
        <v>0</v>
      </c>
      <c r="U77" s="40">
        <v>712</v>
      </c>
      <c r="V77" s="40">
        <v>-273.3</v>
      </c>
      <c r="W77" s="14">
        <v>6</v>
      </c>
      <c r="X77" s="52">
        <f>W77/$X$1</f>
        <v>0.06</v>
      </c>
      <c r="Y77" s="40">
        <v>700.1</v>
      </c>
      <c r="Z77" s="41">
        <v>57.62</v>
      </c>
      <c r="AA77" s="69"/>
    </row>
    <row r="78" spans="1:27" ht="15" x14ac:dyDescent="0.25">
      <c r="A78" s="64">
        <v>33</v>
      </c>
      <c r="B78" s="65" t="s">
        <v>160</v>
      </c>
      <c r="C78" s="99">
        <v>1</v>
      </c>
      <c r="D78" s="99">
        <v>10080</v>
      </c>
      <c r="E78" s="100" t="s">
        <v>17</v>
      </c>
      <c r="F78" s="100" t="s">
        <v>17</v>
      </c>
      <c r="G78" s="15">
        <v>3</v>
      </c>
      <c r="H78" s="15">
        <v>6</v>
      </c>
      <c r="I78" s="15">
        <v>3</v>
      </c>
      <c r="J78" s="15">
        <v>5</v>
      </c>
      <c r="K78" s="105">
        <v>2</v>
      </c>
      <c r="L78" s="299">
        <v>42919.302083333336</v>
      </c>
      <c r="M78" s="299">
        <v>42923.791666666664</v>
      </c>
      <c r="N78" s="183"/>
      <c r="O78" s="205">
        <v>0</v>
      </c>
      <c r="P78" s="68">
        <v>0</v>
      </c>
      <c r="Q78" s="68">
        <v>0</v>
      </c>
      <c r="R78" s="68">
        <v>0</v>
      </c>
      <c r="S78" s="68">
        <v>0</v>
      </c>
      <c r="T78" s="68">
        <v>0</v>
      </c>
      <c r="U78" s="40">
        <v>372.3</v>
      </c>
      <c r="V78" s="40">
        <v>-493.2</v>
      </c>
      <c r="W78" s="14">
        <v>12</v>
      </c>
      <c r="X78" s="52">
        <f>W78/$X$1</f>
        <v>0.12</v>
      </c>
      <c r="Y78" s="40">
        <v>-394</v>
      </c>
      <c r="Z78" s="41">
        <v>-30.52</v>
      </c>
      <c r="AA78" s="69"/>
    </row>
    <row r="79" spans="1:27" ht="15.75" thickBot="1" x14ac:dyDescent="0.3">
      <c r="A79" s="34"/>
      <c r="B79" s="35"/>
      <c r="C79" s="36"/>
      <c r="D79" s="36"/>
      <c r="E79" s="35"/>
      <c r="F79" s="35"/>
      <c r="G79" s="37"/>
      <c r="H79" s="37"/>
      <c r="I79" s="37"/>
      <c r="J79" s="37"/>
      <c r="K79" s="37"/>
      <c r="L79" s="38"/>
      <c r="M79" s="38"/>
      <c r="N79" s="173"/>
      <c r="O79" s="203"/>
      <c r="P79" s="39"/>
      <c r="Q79" s="39"/>
      <c r="R79" s="39"/>
      <c r="S79" s="39"/>
      <c r="T79" s="39"/>
      <c r="U79" s="42"/>
      <c r="V79" s="43"/>
      <c r="W79" s="50"/>
      <c r="X79" s="53"/>
      <c r="Y79" s="44">
        <f>SUM(Y77:Y78)</f>
        <v>306.10000000000002</v>
      </c>
      <c r="Z79" s="45">
        <f>SUM(Z77:Z78)</f>
        <v>27.099999999999998</v>
      </c>
      <c r="AA79" s="69"/>
    </row>
    <row r="80" spans="1:27" ht="15" x14ac:dyDescent="0.25">
      <c r="A80" s="64">
        <v>34</v>
      </c>
      <c r="B80" s="65" t="s">
        <v>161</v>
      </c>
      <c r="C80" s="99">
        <v>1</v>
      </c>
      <c r="D80" s="99">
        <v>10080</v>
      </c>
      <c r="E80" s="100" t="s">
        <v>17</v>
      </c>
      <c r="F80" s="100" t="s">
        <v>17</v>
      </c>
      <c r="G80" s="15">
        <v>3</v>
      </c>
      <c r="H80" s="15">
        <v>6</v>
      </c>
      <c r="I80" s="105">
        <v>5</v>
      </c>
      <c r="J80" s="105">
        <v>12</v>
      </c>
      <c r="K80" s="105">
        <v>2</v>
      </c>
      <c r="L80" s="299">
        <v>42912.302083333336</v>
      </c>
      <c r="M80" s="299">
        <v>42916.791666666664</v>
      </c>
      <c r="N80" s="183"/>
      <c r="O80" s="205">
        <v>0</v>
      </c>
      <c r="P80" s="68">
        <v>0</v>
      </c>
      <c r="Q80" s="68">
        <v>0</v>
      </c>
      <c r="R80" s="68">
        <v>0</v>
      </c>
      <c r="S80" s="68">
        <v>0</v>
      </c>
      <c r="T80" s="68">
        <v>0</v>
      </c>
      <c r="U80" s="40">
        <v>713</v>
      </c>
      <c r="V80" s="40">
        <v>-237.3</v>
      </c>
      <c r="W80" s="14">
        <v>6</v>
      </c>
      <c r="X80" s="52">
        <f>W80/$X$1</f>
        <v>0.06</v>
      </c>
      <c r="Y80" s="40">
        <v>699.9</v>
      </c>
      <c r="Z80" s="41">
        <v>57.6</v>
      </c>
      <c r="AA80" s="69"/>
    </row>
    <row r="81" spans="1:27" ht="15" x14ac:dyDescent="0.25">
      <c r="A81" s="64">
        <v>34</v>
      </c>
      <c r="B81" s="65" t="s">
        <v>161</v>
      </c>
      <c r="C81" s="99">
        <v>1</v>
      </c>
      <c r="D81" s="99">
        <v>10080</v>
      </c>
      <c r="E81" s="100" t="s">
        <v>17</v>
      </c>
      <c r="F81" s="100" t="s">
        <v>17</v>
      </c>
      <c r="G81" s="15">
        <v>3</v>
      </c>
      <c r="H81" s="15">
        <v>6</v>
      </c>
      <c r="I81" s="105">
        <v>5</v>
      </c>
      <c r="J81" s="105">
        <v>12</v>
      </c>
      <c r="K81" s="105">
        <v>2</v>
      </c>
      <c r="L81" s="299">
        <v>42919.302083333336</v>
      </c>
      <c r="M81" s="299">
        <v>42923.791666666664</v>
      </c>
      <c r="N81" s="183"/>
      <c r="O81" s="205">
        <v>0</v>
      </c>
      <c r="P81" s="68">
        <v>0</v>
      </c>
      <c r="Q81" s="68">
        <v>0</v>
      </c>
      <c r="R81" s="68">
        <v>0</v>
      </c>
      <c r="S81" s="68">
        <v>0</v>
      </c>
      <c r="T81" s="68">
        <v>0</v>
      </c>
      <c r="U81" s="40">
        <v>375.6</v>
      </c>
      <c r="V81" s="40">
        <v>-490.7</v>
      </c>
      <c r="W81" s="14">
        <v>12</v>
      </c>
      <c r="X81" s="52">
        <f>W81/$X$1</f>
        <v>0.12</v>
      </c>
      <c r="Y81" s="40">
        <v>-395.5</v>
      </c>
      <c r="Z81" s="41">
        <v>-30.65</v>
      </c>
      <c r="AA81" s="69"/>
    </row>
    <row r="82" spans="1:27" ht="15.75" thickBot="1" x14ac:dyDescent="0.3">
      <c r="A82" s="34"/>
      <c r="B82" s="35"/>
      <c r="C82" s="36"/>
      <c r="D82" s="36"/>
      <c r="E82" s="35"/>
      <c r="F82" s="35"/>
      <c r="G82" s="37"/>
      <c r="H82" s="37"/>
      <c r="I82" s="37"/>
      <c r="J82" s="37"/>
      <c r="K82" s="37"/>
      <c r="L82" s="38"/>
      <c r="M82" s="38"/>
      <c r="N82" s="173"/>
      <c r="O82" s="203"/>
      <c r="P82" s="39"/>
      <c r="Q82" s="39"/>
      <c r="R82" s="39"/>
      <c r="S82" s="39"/>
      <c r="T82" s="39"/>
      <c r="U82" s="42"/>
      <c r="V82" s="43"/>
      <c r="W82" s="50"/>
      <c r="X82" s="53"/>
      <c r="Y82" s="44">
        <f>SUM(Y80:Y81)</f>
        <v>304.39999999999998</v>
      </c>
      <c r="Z82" s="45">
        <f>SUM(Z80:Z81)</f>
        <v>26.950000000000003</v>
      </c>
      <c r="AA82" s="69"/>
    </row>
    <row r="83" spans="1:27" ht="15" x14ac:dyDescent="0.25">
      <c r="A83" s="64">
        <v>35</v>
      </c>
      <c r="B83" s="65" t="s">
        <v>162</v>
      </c>
      <c r="C83" s="99">
        <v>1</v>
      </c>
      <c r="D83" s="99">
        <v>10080</v>
      </c>
      <c r="E83" s="100" t="s">
        <v>17</v>
      </c>
      <c r="F83" s="100" t="s">
        <v>17</v>
      </c>
      <c r="G83" s="15">
        <v>3</v>
      </c>
      <c r="H83" s="15">
        <v>6</v>
      </c>
      <c r="I83" s="94">
        <v>6</v>
      </c>
      <c r="J83" s="94">
        <v>9</v>
      </c>
      <c r="K83" s="105">
        <v>2</v>
      </c>
      <c r="L83" s="299">
        <v>42912.302083333336</v>
      </c>
      <c r="M83" s="299">
        <v>42916.791666666664</v>
      </c>
      <c r="N83" s="183"/>
      <c r="O83" s="205">
        <v>0</v>
      </c>
      <c r="P83" s="68">
        <v>0</v>
      </c>
      <c r="Q83" s="68">
        <v>0</v>
      </c>
      <c r="R83" s="68">
        <v>0</v>
      </c>
      <c r="S83" s="68">
        <v>0</v>
      </c>
      <c r="T83" s="68">
        <v>0</v>
      </c>
      <c r="U83" s="40">
        <v>710.8</v>
      </c>
      <c r="V83" s="40">
        <v>-238.5</v>
      </c>
      <c r="W83" s="14">
        <v>6</v>
      </c>
      <c r="X83" s="52">
        <f>W83/$X$1</f>
        <v>0.06</v>
      </c>
      <c r="Y83" s="40">
        <v>698.1</v>
      </c>
      <c r="Z83" s="41">
        <v>57.43</v>
      </c>
      <c r="AA83" s="69"/>
    </row>
    <row r="84" spans="1:27" ht="15" x14ac:dyDescent="0.25">
      <c r="A84" s="64">
        <v>35</v>
      </c>
      <c r="B84" s="65" t="s">
        <v>162</v>
      </c>
      <c r="C84" s="99">
        <v>1</v>
      </c>
      <c r="D84" s="99">
        <v>10080</v>
      </c>
      <c r="E84" s="100" t="s">
        <v>17</v>
      </c>
      <c r="F84" s="100" t="s">
        <v>17</v>
      </c>
      <c r="G84" s="15">
        <v>3</v>
      </c>
      <c r="H84" s="15">
        <v>6</v>
      </c>
      <c r="I84" s="94">
        <v>6</v>
      </c>
      <c r="J84" s="94">
        <v>9</v>
      </c>
      <c r="K84" s="105">
        <v>2</v>
      </c>
      <c r="L84" s="299">
        <v>42919.302083333336</v>
      </c>
      <c r="M84" s="299">
        <v>42923.791666666664</v>
      </c>
      <c r="N84" s="183"/>
      <c r="O84" s="205">
        <v>0</v>
      </c>
      <c r="P84" s="68">
        <v>0</v>
      </c>
      <c r="Q84" s="68">
        <v>0</v>
      </c>
      <c r="R84" s="68">
        <v>0</v>
      </c>
      <c r="S84" s="68">
        <v>0</v>
      </c>
      <c r="T84" s="68">
        <v>0</v>
      </c>
      <c r="U84" s="40">
        <v>375.5</v>
      </c>
      <c r="V84" s="40">
        <v>-490.3</v>
      </c>
      <c r="W84" s="14">
        <v>12</v>
      </c>
      <c r="X84" s="52">
        <f>W84/$X$1</f>
        <v>0.12</v>
      </c>
      <c r="Y84" s="40">
        <v>-395.3</v>
      </c>
      <c r="Z84" s="41">
        <v>-30.64</v>
      </c>
      <c r="AA84" s="69"/>
    </row>
    <row r="85" spans="1:27" ht="15.75" thickBot="1" x14ac:dyDescent="0.3">
      <c r="A85" s="34"/>
      <c r="B85" s="35"/>
      <c r="C85" s="36"/>
      <c r="D85" s="36"/>
      <c r="E85" s="35"/>
      <c r="F85" s="35"/>
      <c r="G85" s="37"/>
      <c r="H85" s="37"/>
      <c r="I85" s="37"/>
      <c r="J85" s="37"/>
      <c r="K85" s="37"/>
      <c r="L85" s="38"/>
      <c r="M85" s="38"/>
      <c r="N85" s="173"/>
      <c r="O85" s="203"/>
      <c r="P85" s="39"/>
      <c r="Q85" s="39"/>
      <c r="R85" s="39"/>
      <c r="S85" s="39"/>
      <c r="T85" s="39"/>
      <c r="U85" s="42"/>
      <c r="V85" s="43"/>
      <c r="W85" s="50"/>
      <c r="X85" s="53"/>
      <c r="Y85" s="44">
        <f>SUM(Y83:Y84)</f>
        <v>302.8</v>
      </c>
      <c r="Z85" s="45">
        <f>SUM(Z83:Z84)</f>
        <v>26.79</v>
      </c>
      <c r="AA85" s="69"/>
    </row>
    <row r="86" spans="1:27" ht="15" x14ac:dyDescent="0.25">
      <c r="A86" s="113">
        <v>36</v>
      </c>
      <c r="B86" s="114" t="s">
        <v>163</v>
      </c>
      <c r="C86" s="99">
        <v>1</v>
      </c>
      <c r="D86" s="99">
        <v>10080</v>
      </c>
      <c r="E86" s="100" t="s">
        <v>17</v>
      </c>
      <c r="F86" s="100" t="s">
        <v>17</v>
      </c>
      <c r="G86" s="15">
        <v>3</v>
      </c>
      <c r="H86" s="15">
        <v>6</v>
      </c>
      <c r="I86" s="15">
        <v>3</v>
      </c>
      <c r="J86" s="15">
        <v>5</v>
      </c>
      <c r="K86" s="105">
        <v>2</v>
      </c>
      <c r="L86" s="320">
        <v>42912.572916666664</v>
      </c>
      <c r="M86" s="320">
        <v>42916.791666666664</v>
      </c>
      <c r="N86" s="184"/>
      <c r="O86" s="205">
        <v>0</v>
      </c>
      <c r="P86" s="68">
        <v>0</v>
      </c>
      <c r="Q86" s="68">
        <v>0</v>
      </c>
      <c r="R86" s="68">
        <v>0</v>
      </c>
      <c r="S86" s="68">
        <v>0</v>
      </c>
      <c r="T86" s="68">
        <v>0</v>
      </c>
      <c r="U86" s="40">
        <v>1070.8</v>
      </c>
      <c r="V86" s="40">
        <v>-146.4</v>
      </c>
      <c r="W86" s="14">
        <v>8</v>
      </c>
      <c r="X86" s="52">
        <f>W86/$X$1</f>
        <v>0.08</v>
      </c>
      <c r="Y86" s="40">
        <v>1065.5999999999999</v>
      </c>
      <c r="Z86" s="40">
        <v>89.69</v>
      </c>
      <c r="AA86" s="69"/>
    </row>
    <row r="87" spans="1:27" ht="15" x14ac:dyDescent="0.25">
      <c r="A87" s="113">
        <v>36</v>
      </c>
      <c r="B87" s="114" t="s">
        <v>163</v>
      </c>
      <c r="C87" s="99">
        <v>1</v>
      </c>
      <c r="D87" s="99">
        <v>10080</v>
      </c>
      <c r="E87" s="100" t="s">
        <v>17</v>
      </c>
      <c r="F87" s="100" t="s">
        <v>17</v>
      </c>
      <c r="G87" s="15">
        <v>3</v>
      </c>
      <c r="H87" s="15">
        <v>6</v>
      </c>
      <c r="I87" s="15">
        <v>3</v>
      </c>
      <c r="J87" s="15">
        <v>5</v>
      </c>
      <c r="K87" s="105">
        <v>2</v>
      </c>
      <c r="L87" s="320">
        <v>42919.572916666664</v>
      </c>
      <c r="M87" s="320">
        <v>42923.791666666664</v>
      </c>
      <c r="N87" s="184"/>
      <c r="O87" s="205">
        <v>0</v>
      </c>
      <c r="P87" s="68">
        <v>0</v>
      </c>
      <c r="Q87" s="68">
        <v>0</v>
      </c>
      <c r="R87" s="68">
        <v>0</v>
      </c>
      <c r="S87" s="68">
        <v>0</v>
      </c>
      <c r="T87" s="68">
        <v>0</v>
      </c>
      <c r="U87" s="40">
        <v>346.6</v>
      </c>
      <c r="V87" s="40">
        <v>-519.70000000000005</v>
      </c>
      <c r="W87" s="14">
        <v>12</v>
      </c>
      <c r="X87" s="52">
        <f>W87/$X$1</f>
        <v>0.12</v>
      </c>
      <c r="Y87" s="40">
        <v>-424.1</v>
      </c>
      <c r="Z87" s="41">
        <v>-34.79</v>
      </c>
      <c r="AA87" s="69"/>
    </row>
    <row r="88" spans="1:27" ht="15.75" thickBot="1" x14ac:dyDescent="0.3">
      <c r="A88" s="34"/>
      <c r="B88" s="35"/>
      <c r="C88" s="36"/>
      <c r="D88" s="36"/>
      <c r="E88" s="35"/>
      <c r="F88" s="35"/>
      <c r="G88" s="37"/>
      <c r="H88" s="37"/>
      <c r="I88" s="37"/>
      <c r="J88" s="37"/>
      <c r="K88" s="37"/>
      <c r="L88" s="38"/>
      <c r="M88" s="38"/>
      <c r="N88" s="173"/>
      <c r="O88" s="203"/>
      <c r="P88" s="39"/>
      <c r="Q88" s="39"/>
      <c r="R88" s="39"/>
      <c r="S88" s="39"/>
      <c r="T88" s="39"/>
      <c r="U88" s="42"/>
      <c r="V88" s="43"/>
      <c r="W88" s="50"/>
      <c r="X88" s="53"/>
      <c r="Y88" s="44">
        <f>SUM(Y86:Y87)</f>
        <v>641.49999999999989</v>
      </c>
      <c r="Z88" s="45">
        <f>SUM(Z86:Z87)</f>
        <v>54.9</v>
      </c>
      <c r="AA88" s="69"/>
    </row>
    <row r="89" spans="1:27" ht="15" x14ac:dyDescent="0.25">
      <c r="A89" s="113">
        <v>37</v>
      </c>
      <c r="B89" s="114" t="s">
        <v>164</v>
      </c>
      <c r="C89" s="99">
        <v>1</v>
      </c>
      <c r="D89" s="99">
        <v>10080</v>
      </c>
      <c r="E89" s="100" t="s">
        <v>17</v>
      </c>
      <c r="F89" s="100" t="s">
        <v>17</v>
      </c>
      <c r="G89" s="15">
        <v>3</v>
      </c>
      <c r="H89" s="15">
        <v>6</v>
      </c>
      <c r="I89" s="105">
        <v>5</v>
      </c>
      <c r="J89" s="105">
        <v>12</v>
      </c>
      <c r="K89" s="105">
        <v>2</v>
      </c>
      <c r="L89" s="320">
        <v>42912.572916666664</v>
      </c>
      <c r="M89" s="320">
        <v>42916.791666666664</v>
      </c>
      <c r="N89" s="184"/>
      <c r="O89" s="205">
        <v>0</v>
      </c>
      <c r="P89" s="68">
        <v>0</v>
      </c>
      <c r="Q89" s="68">
        <v>0</v>
      </c>
      <c r="R89" s="68">
        <v>0</v>
      </c>
      <c r="S89" s="68">
        <v>0</v>
      </c>
      <c r="T89" s="68">
        <v>0</v>
      </c>
      <c r="U89" s="40">
        <v>1070.2</v>
      </c>
      <c r="V89" s="40">
        <v>-146.80000000000001</v>
      </c>
      <c r="W89" s="14">
        <v>8</v>
      </c>
      <c r="X89" s="52">
        <f>W89/$X$1</f>
        <v>0.08</v>
      </c>
      <c r="Y89" s="40">
        <v>1065.8</v>
      </c>
      <c r="Z89" s="41">
        <v>89.71</v>
      </c>
      <c r="AA89" s="69"/>
    </row>
    <row r="90" spans="1:27" ht="15" x14ac:dyDescent="0.25">
      <c r="A90" s="113">
        <v>37</v>
      </c>
      <c r="B90" s="114" t="s">
        <v>164</v>
      </c>
      <c r="C90" s="99">
        <v>1</v>
      </c>
      <c r="D90" s="99">
        <v>10080</v>
      </c>
      <c r="E90" s="100" t="s">
        <v>17</v>
      </c>
      <c r="F90" s="100" t="s">
        <v>17</v>
      </c>
      <c r="G90" s="15">
        <v>3</v>
      </c>
      <c r="H90" s="15">
        <v>6</v>
      </c>
      <c r="I90" s="105">
        <v>5</v>
      </c>
      <c r="J90" s="105">
        <v>12</v>
      </c>
      <c r="K90" s="105">
        <v>2</v>
      </c>
      <c r="L90" s="320">
        <v>42919.572916666664</v>
      </c>
      <c r="M90" s="320">
        <v>42923.791666666664</v>
      </c>
      <c r="N90" s="184"/>
      <c r="O90" s="205">
        <v>0</v>
      </c>
      <c r="P90" s="68">
        <v>0</v>
      </c>
      <c r="Q90" s="68">
        <v>0</v>
      </c>
      <c r="R90" s="68">
        <v>0</v>
      </c>
      <c r="S90" s="68">
        <v>0</v>
      </c>
      <c r="T90" s="68">
        <v>0</v>
      </c>
      <c r="U90" s="40">
        <v>345.2</v>
      </c>
      <c r="V90" s="40">
        <v>-520.29999999999995</v>
      </c>
      <c r="W90" s="14">
        <v>12</v>
      </c>
      <c r="X90" s="52">
        <f>W90/$X$1</f>
        <v>0.12</v>
      </c>
      <c r="Y90" s="40">
        <v>-425.5</v>
      </c>
      <c r="Z90" s="41">
        <v>-34.9</v>
      </c>
      <c r="AA90" s="69"/>
    </row>
    <row r="91" spans="1:27" ht="15.75" thickBot="1" x14ac:dyDescent="0.3">
      <c r="A91" s="34"/>
      <c r="B91" s="35"/>
      <c r="C91" s="36"/>
      <c r="D91" s="36"/>
      <c r="E91" s="35"/>
      <c r="F91" s="35"/>
      <c r="G91" s="37"/>
      <c r="H91" s="37"/>
      <c r="I91" s="37"/>
      <c r="J91" s="37"/>
      <c r="K91" s="37"/>
      <c r="L91" s="38"/>
      <c r="M91" s="38"/>
      <c r="N91" s="173"/>
      <c r="O91" s="203"/>
      <c r="P91" s="39"/>
      <c r="Q91" s="39"/>
      <c r="R91" s="39"/>
      <c r="S91" s="39"/>
      <c r="T91" s="39"/>
      <c r="U91" s="42"/>
      <c r="V91" s="43"/>
      <c r="W91" s="50"/>
      <c r="X91" s="53"/>
      <c r="Y91" s="44">
        <f>SUM(Y89:Y90)</f>
        <v>640.29999999999995</v>
      </c>
      <c r="Z91" s="45">
        <f>SUM(Z89:Z90)</f>
        <v>54.809999999999995</v>
      </c>
      <c r="AA91" s="69"/>
    </row>
    <row r="92" spans="1:27" ht="15" x14ac:dyDescent="0.25">
      <c r="A92" s="113">
        <v>38</v>
      </c>
      <c r="B92" s="114" t="s">
        <v>165</v>
      </c>
      <c r="C92" s="99">
        <v>1</v>
      </c>
      <c r="D92" s="99">
        <v>10080</v>
      </c>
      <c r="E92" s="100" t="s">
        <v>17</v>
      </c>
      <c r="F92" s="100" t="s">
        <v>17</v>
      </c>
      <c r="G92" s="15">
        <v>3</v>
      </c>
      <c r="H92" s="15">
        <v>6</v>
      </c>
      <c r="I92" s="94">
        <v>6</v>
      </c>
      <c r="J92" s="94">
        <v>9</v>
      </c>
      <c r="K92" s="105">
        <v>2</v>
      </c>
      <c r="L92" s="320">
        <v>42912.572916666664</v>
      </c>
      <c r="M92" s="320">
        <v>42916.791666666664</v>
      </c>
      <c r="N92" s="184"/>
      <c r="O92" s="205">
        <v>0</v>
      </c>
      <c r="P92" s="68">
        <v>0</v>
      </c>
      <c r="Q92" s="68">
        <v>0</v>
      </c>
      <c r="R92" s="68">
        <v>0</v>
      </c>
      <c r="S92" s="68">
        <v>0</v>
      </c>
      <c r="T92" s="68">
        <v>0</v>
      </c>
      <c r="U92" s="40">
        <v>1070.9000000000001</v>
      </c>
      <c r="V92" s="40">
        <v>-146.30000000000001</v>
      </c>
      <c r="W92" s="14">
        <v>8</v>
      </c>
      <c r="X92" s="52">
        <f>W92/$X$1</f>
        <v>0.08</v>
      </c>
      <c r="Y92" s="40">
        <v>1068</v>
      </c>
      <c r="Z92" s="41">
        <v>89.9</v>
      </c>
      <c r="AA92" s="69"/>
    </row>
    <row r="93" spans="1:27" ht="15" x14ac:dyDescent="0.25">
      <c r="A93" s="113">
        <v>38</v>
      </c>
      <c r="B93" s="114" t="s">
        <v>165</v>
      </c>
      <c r="C93" s="99">
        <v>1</v>
      </c>
      <c r="D93" s="99">
        <v>10080</v>
      </c>
      <c r="E93" s="100" t="s">
        <v>17</v>
      </c>
      <c r="F93" s="100" t="s">
        <v>17</v>
      </c>
      <c r="G93" s="15">
        <v>3</v>
      </c>
      <c r="H93" s="15">
        <v>6</v>
      </c>
      <c r="I93" s="94">
        <v>6</v>
      </c>
      <c r="J93" s="94">
        <v>9</v>
      </c>
      <c r="K93" s="105">
        <v>2</v>
      </c>
      <c r="L93" s="320">
        <v>42919.572916666664</v>
      </c>
      <c r="M93" s="320">
        <v>42923.791666666664</v>
      </c>
      <c r="N93" s="184"/>
      <c r="O93" s="205">
        <v>0</v>
      </c>
      <c r="P93" s="68">
        <v>0</v>
      </c>
      <c r="Q93" s="68">
        <v>0</v>
      </c>
      <c r="R93" s="68">
        <v>0</v>
      </c>
      <c r="S93" s="68">
        <v>0</v>
      </c>
      <c r="T93" s="68">
        <v>0</v>
      </c>
      <c r="U93" s="40">
        <v>344.7</v>
      </c>
      <c r="V93" s="40">
        <v>-520.79999999999995</v>
      </c>
      <c r="W93" s="14">
        <v>12</v>
      </c>
      <c r="X93" s="52">
        <f>W93/$X$1</f>
        <v>0.12</v>
      </c>
      <c r="Y93" s="40">
        <v>-426.1</v>
      </c>
      <c r="Z93" s="41">
        <v>-34.93</v>
      </c>
      <c r="AA93" s="69"/>
    </row>
    <row r="94" spans="1:27" ht="15.75" thickBot="1" x14ac:dyDescent="0.3">
      <c r="A94" s="34"/>
      <c r="B94" s="35"/>
      <c r="C94" s="36"/>
      <c r="D94" s="36"/>
      <c r="E94" s="35"/>
      <c r="F94" s="35"/>
      <c r="G94" s="37"/>
      <c r="H94" s="37"/>
      <c r="I94" s="37"/>
      <c r="J94" s="37"/>
      <c r="K94" s="37"/>
      <c r="L94" s="38"/>
      <c r="M94" s="38"/>
      <c r="N94" s="173"/>
      <c r="O94" s="203"/>
      <c r="P94" s="39"/>
      <c r="Q94" s="39"/>
      <c r="R94" s="39"/>
      <c r="S94" s="39"/>
      <c r="T94" s="39"/>
      <c r="U94" s="42"/>
      <c r="V94" s="43"/>
      <c r="W94" s="50"/>
      <c r="X94" s="53"/>
      <c r="Y94" s="44">
        <f>SUM(Y92:Y93)</f>
        <v>641.9</v>
      </c>
      <c r="Z94" s="45">
        <f>SUM(Z92:Z93)</f>
        <v>54.970000000000006</v>
      </c>
      <c r="AA94" s="6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1"/>
  <sheetViews>
    <sheetView workbookViewId="0">
      <pane ySplit="1" topLeftCell="A2" activePane="bottomLeft" state="frozen"/>
      <selection pane="bottomLeft" activeCell="AA1" sqref="AA1"/>
    </sheetView>
  </sheetViews>
  <sheetFormatPr defaultRowHeight="14.25" x14ac:dyDescent="0.25"/>
  <cols>
    <col min="1" max="1" width="6.140625" style="2" bestFit="1" customWidth="1"/>
    <col min="2" max="2" width="30.5703125" style="80" bestFit="1" customWidth="1"/>
    <col min="3" max="3" width="3.42578125" style="2" bestFit="1" customWidth="1"/>
    <col min="4" max="4" width="7.28515625" style="2" bestFit="1" customWidth="1"/>
    <col min="5" max="5" width="11.7109375" style="80" bestFit="1" customWidth="1"/>
    <col min="6" max="6" width="10.42578125" style="80" bestFit="1" customWidth="1"/>
    <col min="7" max="7" width="10.5703125" style="2" bestFit="1" customWidth="1"/>
    <col min="8" max="8" width="7.5703125" style="2" bestFit="1" customWidth="1"/>
    <col min="9" max="9" width="6.42578125" style="2" bestFit="1" customWidth="1"/>
    <col min="10" max="10" width="7.28515625" style="2" bestFit="1" customWidth="1"/>
    <col min="11" max="11" width="8.28515625" style="2" bestFit="1" customWidth="1"/>
    <col min="12" max="12" width="21" style="302" bestFit="1" customWidth="1"/>
    <col min="13" max="13" width="21.140625" style="302" bestFit="1" customWidth="1"/>
    <col min="14" max="14" width="9.7109375" style="80" bestFit="1" customWidth="1"/>
    <col min="15" max="15" width="9" style="206" bestFit="1" customWidth="1"/>
    <col min="16" max="16" width="9" style="3" bestFit="1" customWidth="1"/>
    <col min="17" max="17" width="7" style="3" bestFit="1" customWidth="1"/>
    <col min="18" max="18" width="7.85546875" style="3" bestFit="1" customWidth="1"/>
    <col min="19" max="19" width="7.140625" style="3" bestFit="1" customWidth="1"/>
    <col min="20" max="20" width="8.140625" style="3" bestFit="1" customWidth="1"/>
    <col min="21" max="21" width="9.5703125" style="233" bestFit="1" customWidth="1"/>
    <col min="22" max="22" width="10.28515625" style="233" bestFit="1" customWidth="1"/>
    <col min="23" max="23" width="8.140625" style="5" bestFit="1" customWidth="1"/>
    <col min="24" max="24" width="5.5703125" style="55" bestFit="1" customWidth="1"/>
    <col min="25" max="25" width="10.28515625" style="233" bestFit="1" customWidth="1"/>
    <col min="26" max="26" width="8.5703125" style="234" bestFit="1" customWidth="1"/>
    <col min="27" max="27" width="4.28515625" style="250" bestFit="1" customWidth="1"/>
    <col min="28" max="16384" width="9.140625" style="1"/>
  </cols>
  <sheetData>
    <row r="1" spans="1:27" ht="45" x14ac:dyDescent="0.25">
      <c r="A1" s="6" t="s">
        <v>125</v>
      </c>
      <c r="B1" s="6" t="s">
        <v>227</v>
      </c>
      <c r="C1" s="6" t="s">
        <v>56</v>
      </c>
      <c r="D1" s="6" t="s">
        <v>55</v>
      </c>
      <c r="E1" s="6" t="s">
        <v>0</v>
      </c>
      <c r="F1" s="6" t="s">
        <v>1</v>
      </c>
      <c r="G1" s="6" t="s">
        <v>2</v>
      </c>
      <c r="H1" s="6" t="s">
        <v>3</v>
      </c>
      <c r="I1" s="6" t="s">
        <v>4</v>
      </c>
      <c r="J1" s="6" t="s">
        <v>5</v>
      </c>
      <c r="K1" s="6" t="s">
        <v>6</v>
      </c>
      <c r="L1" s="7" t="s">
        <v>7</v>
      </c>
      <c r="M1" s="201" t="s">
        <v>8</v>
      </c>
      <c r="N1" s="6" t="s">
        <v>133</v>
      </c>
      <c r="O1" s="6" t="s">
        <v>124</v>
      </c>
      <c r="P1" s="6" t="s">
        <v>9</v>
      </c>
      <c r="Q1" s="6" t="s">
        <v>10</v>
      </c>
      <c r="R1" s="6" t="s">
        <v>58</v>
      </c>
      <c r="S1" s="6" t="s">
        <v>59</v>
      </c>
      <c r="T1" s="6" t="s">
        <v>60</v>
      </c>
      <c r="U1" s="6" t="s">
        <v>11</v>
      </c>
      <c r="V1" s="6" t="s">
        <v>12</v>
      </c>
      <c r="W1" s="6" t="s">
        <v>57</v>
      </c>
      <c r="X1" s="123">
        <v>100</v>
      </c>
      <c r="Y1" s="6" t="s">
        <v>13</v>
      </c>
      <c r="Z1" s="7" t="s">
        <v>14</v>
      </c>
      <c r="AA1" s="2" t="s">
        <v>284</v>
      </c>
    </row>
    <row r="2" spans="1:27" ht="15" x14ac:dyDescent="0.25">
      <c r="A2" s="79">
        <v>1</v>
      </c>
      <c r="B2" s="75" t="s">
        <v>220</v>
      </c>
      <c r="C2" s="71">
        <v>1</v>
      </c>
      <c r="D2" s="71">
        <v>10080</v>
      </c>
      <c r="E2" s="72" t="b">
        <v>0</v>
      </c>
      <c r="F2" s="72" t="b">
        <v>0</v>
      </c>
      <c r="G2" s="15">
        <v>3</v>
      </c>
      <c r="H2" s="15">
        <v>6</v>
      </c>
      <c r="I2" s="15">
        <v>3</v>
      </c>
      <c r="J2" s="15">
        <v>5</v>
      </c>
      <c r="K2" s="17">
        <v>2</v>
      </c>
      <c r="L2" s="328">
        <v>42926.010416666664</v>
      </c>
      <c r="M2" s="70">
        <v>42929.624305555553</v>
      </c>
      <c r="N2" s="172"/>
      <c r="O2" s="240">
        <v>0</v>
      </c>
      <c r="P2" s="241">
        <v>0</v>
      </c>
      <c r="Q2" s="241">
        <v>0</v>
      </c>
      <c r="R2" s="241">
        <v>0</v>
      </c>
      <c r="S2" s="241">
        <v>0</v>
      </c>
      <c r="T2" s="241">
        <v>0</v>
      </c>
      <c r="U2" s="40">
        <v>417</v>
      </c>
      <c r="V2" s="40">
        <v>-1595.2</v>
      </c>
      <c r="W2" s="14">
        <v>12</v>
      </c>
      <c r="X2" s="52">
        <f>W2/$X$1</f>
        <v>0.12</v>
      </c>
      <c r="Y2" s="40">
        <v>-929.2</v>
      </c>
      <c r="Z2" s="41">
        <v>-82.82</v>
      </c>
      <c r="AA2" s="253"/>
    </row>
    <row r="3" spans="1:27" ht="15.75" thickBot="1" x14ac:dyDescent="0.3">
      <c r="A3" s="34"/>
      <c r="B3" s="35"/>
      <c r="C3" s="36"/>
      <c r="D3" s="36"/>
      <c r="E3" s="35"/>
      <c r="F3" s="35"/>
      <c r="G3" s="37"/>
      <c r="H3" s="37"/>
      <c r="I3" s="37"/>
      <c r="J3" s="37"/>
      <c r="K3" s="37"/>
      <c r="L3" s="38"/>
      <c r="M3" s="38"/>
      <c r="N3" s="173"/>
      <c r="O3" s="203"/>
      <c r="P3" s="39"/>
      <c r="Q3" s="39"/>
      <c r="R3" s="39"/>
      <c r="S3" s="39"/>
      <c r="T3" s="39"/>
      <c r="U3" s="42"/>
      <c r="V3" s="43"/>
      <c r="W3" s="50"/>
      <c r="X3" s="53"/>
      <c r="Y3" s="44">
        <f>SUM(Y2:Y2)</f>
        <v>-929.2</v>
      </c>
      <c r="Z3" s="45">
        <f>SUM(Z2:Z2)</f>
        <v>-82.82</v>
      </c>
      <c r="AA3" s="253"/>
    </row>
    <row r="4" spans="1:27" ht="15" x14ac:dyDescent="0.25">
      <c r="A4" s="78">
        <v>2</v>
      </c>
      <c r="B4" s="74" t="s">
        <v>211</v>
      </c>
      <c r="C4" s="71">
        <v>1</v>
      </c>
      <c r="D4" s="71">
        <v>10080</v>
      </c>
      <c r="E4" s="72" t="b">
        <v>0</v>
      </c>
      <c r="F4" s="72" t="b">
        <v>0</v>
      </c>
      <c r="G4" s="15">
        <v>3</v>
      </c>
      <c r="H4" s="15">
        <v>6</v>
      </c>
      <c r="I4" s="15">
        <v>3</v>
      </c>
      <c r="J4" s="15">
        <v>5</v>
      </c>
      <c r="K4" s="17">
        <v>2</v>
      </c>
      <c r="L4" s="305">
        <v>42926.302083333336</v>
      </c>
      <c r="M4" s="70">
        <v>42929.624305555553</v>
      </c>
      <c r="N4" s="172"/>
      <c r="O4" s="240">
        <v>0</v>
      </c>
      <c r="P4" s="241">
        <v>0</v>
      </c>
      <c r="Q4" s="241">
        <v>0</v>
      </c>
      <c r="R4" s="241">
        <v>0</v>
      </c>
      <c r="S4" s="241">
        <v>0</v>
      </c>
      <c r="T4" s="241">
        <v>0</v>
      </c>
      <c r="U4" s="40">
        <v>244.1</v>
      </c>
      <c r="V4" s="40">
        <v>-1768.3</v>
      </c>
      <c r="W4" s="14">
        <v>12</v>
      </c>
      <c r="X4" s="52">
        <f>W4/$X$1</f>
        <v>0.12</v>
      </c>
      <c r="Y4" s="40">
        <v>-1104.7</v>
      </c>
      <c r="Z4" s="41">
        <v>-97.93</v>
      </c>
      <c r="AA4" s="253"/>
    </row>
    <row r="5" spans="1:27" ht="15.75" thickBot="1" x14ac:dyDescent="0.3">
      <c r="A5" s="34"/>
      <c r="B5" s="35"/>
      <c r="C5" s="36"/>
      <c r="D5" s="36"/>
      <c r="E5" s="35"/>
      <c r="F5" s="35"/>
      <c r="G5" s="37"/>
      <c r="H5" s="37"/>
      <c r="I5" s="37"/>
      <c r="J5" s="37"/>
      <c r="K5" s="37"/>
      <c r="L5" s="38"/>
      <c r="M5" s="38"/>
      <c r="N5" s="173"/>
      <c r="O5" s="203"/>
      <c r="P5" s="39"/>
      <c r="Q5" s="39"/>
      <c r="R5" s="39"/>
      <c r="S5" s="39"/>
      <c r="T5" s="39"/>
      <c r="U5" s="42"/>
      <c r="V5" s="43"/>
      <c r="W5" s="50"/>
      <c r="X5" s="53"/>
      <c r="Y5" s="44">
        <f>SUM(Y4:Y4)</f>
        <v>-1104.7</v>
      </c>
      <c r="Z5" s="45">
        <f>SUM(Z4:Z4)</f>
        <v>-97.93</v>
      </c>
      <c r="AA5" s="253"/>
    </row>
    <row r="6" spans="1:27" ht="15" x14ac:dyDescent="0.25">
      <c r="A6" s="8">
        <v>3</v>
      </c>
      <c r="B6" s="9" t="s">
        <v>212</v>
      </c>
      <c r="C6" s="71">
        <v>1</v>
      </c>
      <c r="D6" s="71">
        <v>10080</v>
      </c>
      <c r="E6" s="72" t="b">
        <v>0</v>
      </c>
      <c r="F6" s="72" t="b">
        <v>0</v>
      </c>
      <c r="G6" s="15">
        <v>3</v>
      </c>
      <c r="H6" s="15">
        <v>6</v>
      </c>
      <c r="I6" s="15">
        <v>3</v>
      </c>
      <c r="J6" s="15">
        <v>5</v>
      </c>
      <c r="K6" s="17">
        <v>2</v>
      </c>
      <c r="L6" s="295">
        <v>42926.458333333336</v>
      </c>
      <c r="M6" s="70">
        <v>42929.624305555553</v>
      </c>
      <c r="N6" s="172"/>
      <c r="O6" s="240">
        <v>0</v>
      </c>
      <c r="P6" s="241">
        <v>0</v>
      </c>
      <c r="Q6" s="241">
        <v>0</v>
      </c>
      <c r="R6" s="241">
        <v>0</v>
      </c>
      <c r="S6" s="241">
        <v>0</v>
      </c>
      <c r="T6" s="241">
        <v>0</v>
      </c>
      <c r="U6" s="40">
        <v>466.5</v>
      </c>
      <c r="V6" s="40">
        <v>-1545.7</v>
      </c>
      <c r="W6" s="14">
        <v>12</v>
      </c>
      <c r="X6" s="52">
        <f>W6/$X$1</f>
        <v>0.12</v>
      </c>
      <c r="Y6" s="40">
        <v>-878.9</v>
      </c>
      <c r="Z6" s="41">
        <v>-78.36</v>
      </c>
      <c r="AA6" s="253"/>
    </row>
    <row r="7" spans="1:27" ht="15.75" thickBot="1" x14ac:dyDescent="0.3">
      <c r="A7" s="34"/>
      <c r="B7" s="35"/>
      <c r="C7" s="36"/>
      <c r="D7" s="36"/>
      <c r="E7" s="35"/>
      <c r="F7" s="35"/>
      <c r="G7" s="37"/>
      <c r="H7" s="37"/>
      <c r="I7" s="37"/>
      <c r="J7" s="37"/>
      <c r="K7" s="37"/>
      <c r="L7" s="38"/>
      <c r="M7" s="38"/>
      <c r="N7" s="173"/>
      <c r="O7" s="203"/>
      <c r="P7" s="39"/>
      <c r="Q7" s="39"/>
      <c r="R7" s="39"/>
      <c r="S7" s="39"/>
      <c r="T7" s="39"/>
      <c r="U7" s="42"/>
      <c r="V7" s="43"/>
      <c r="W7" s="50"/>
      <c r="X7" s="53"/>
      <c r="Y7" s="44">
        <f>SUM(Y6:Y6)</f>
        <v>-878.9</v>
      </c>
      <c r="Z7" s="45">
        <f>SUM(Z6:Z6)</f>
        <v>-78.36</v>
      </c>
      <c r="AA7" s="253"/>
    </row>
    <row r="8" spans="1:27" ht="15" x14ac:dyDescent="0.25">
      <c r="A8" s="244">
        <v>4</v>
      </c>
      <c r="B8" s="245" t="s">
        <v>213</v>
      </c>
      <c r="C8" s="71">
        <v>1</v>
      </c>
      <c r="D8" s="71">
        <v>10080</v>
      </c>
      <c r="E8" s="72" t="b">
        <v>0</v>
      </c>
      <c r="F8" s="72" t="b">
        <v>0</v>
      </c>
      <c r="G8" s="15">
        <v>3</v>
      </c>
      <c r="H8" s="15">
        <v>6</v>
      </c>
      <c r="I8" s="15">
        <v>3</v>
      </c>
      <c r="J8" s="15">
        <v>5</v>
      </c>
      <c r="K8" s="17">
        <v>2</v>
      </c>
      <c r="L8" s="329">
        <v>42926.572916666664</v>
      </c>
      <c r="M8" s="70">
        <v>42929.624305555553</v>
      </c>
      <c r="N8" s="172"/>
      <c r="O8" s="240">
        <v>0</v>
      </c>
      <c r="P8" s="241">
        <v>0</v>
      </c>
      <c r="Q8" s="241">
        <v>0</v>
      </c>
      <c r="R8" s="241">
        <v>0</v>
      </c>
      <c r="S8" s="241">
        <v>0</v>
      </c>
      <c r="T8" s="241">
        <v>0</v>
      </c>
      <c r="U8" s="40">
        <v>438.1</v>
      </c>
      <c r="V8" s="40">
        <v>-1574</v>
      </c>
      <c r="W8" s="14">
        <v>12</v>
      </c>
      <c r="X8" s="52">
        <f>W8/$X$1</f>
        <v>0.12</v>
      </c>
      <c r="Y8" s="40">
        <v>-910.9</v>
      </c>
      <c r="Z8" s="41">
        <v>-80.95</v>
      </c>
      <c r="AA8" s="253"/>
    </row>
    <row r="9" spans="1:27" ht="15.75" thickBot="1" x14ac:dyDescent="0.3">
      <c r="A9" s="34"/>
      <c r="B9" s="35"/>
      <c r="C9" s="36"/>
      <c r="D9" s="36"/>
      <c r="E9" s="35"/>
      <c r="F9" s="35"/>
      <c r="G9" s="37"/>
      <c r="H9" s="37"/>
      <c r="I9" s="37"/>
      <c r="J9" s="37"/>
      <c r="K9" s="37"/>
      <c r="L9" s="38"/>
      <c r="M9" s="38"/>
      <c r="N9" s="173"/>
      <c r="O9" s="203"/>
      <c r="P9" s="39"/>
      <c r="Q9" s="39"/>
      <c r="R9" s="39"/>
      <c r="S9" s="39"/>
      <c r="T9" s="39"/>
      <c r="U9" s="42"/>
      <c r="V9" s="43"/>
      <c r="W9" s="50"/>
      <c r="X9" s="53"/>
      <c r="Y9" s="44">
        <f>SUM(Y8:Y8)</f>
        <v>-910.9</v>
      </c>
      <c r="Z9" s="45">
        <f>SUM(Z8:Z8)</f>
        <v>-80.95</v>
      </c>
      <c r="AA9" s="253"/>
    </row>
    <row r="10" spans="1:27" ht="15" x14ac:dyDescent="0.25">
      <c r="A10" s="77">
        <v>5</v>
      </c>
      <c r="B10" s="76" t="s">
        <v>214</v>
      </c>
      <c r="C10" s="71">
        <v>1</v>
      </c>
      <c r="D10" s="71">
        <v>10080</v>
      </c>
      <c r="E10" s="72" t="b">
        <v>0</v>
      </c>
      <c r="F10" s="72" t="b">
        <v>0</v>
      </c>
      <c r="G10" s="15">
        <v>3</v>
      </c>
      <c r="H10" s="15">
        <v>6</v>
      </c>
      <c r="I10" s="15">
        <v>3</v>
      </c>
      <c r="J10" s="15">
        <v>5</v>
      </c>
      <c r="K10" s="17">
        <v>2</v>
      </c>
      <c r="L10" s="307">
        <v>42926.624305555553</v>
      </c>
      <c r="M10" s="70">
        <v>42929.624305555553</v>
      </c>
      <c r="N10" s="172"/>
      <c r="O10" s="240">
        <v>0</v>
      </c>
      <c r="P10" s="241">
        <v>0</v>
      </c>
      <c r="Q10" s="241">
        <v>0</v>
      </c>
      <c r="R10" s="241">
        <v>0</v>
      </c>
      <c r="S10" s="241">
        <v>0</v>
      </c>
      <c r="T10" s="241">
        <v>0</v>
      </c>
      <c r="U10" s="40">
        <v>459.8</v>
      </c>
      <c r="V10" s="40">
        <v>-1552.3</v>
      </c>
      <c r="W10" s="14">
        <v>12</v>
      </c>
      <c r="X10" s="52">
        <f>W10/$X$1</f>
        <v>0.12</v>
      </c>
      <c r="Y10" s="40">
        <v>-888.8</v>
      </c>
      <c r="Z10" s="41">
        <v>-79.099999999999994</v>
      </c>
      <c r="AA10" s="253"/>
    </row>
    <row r="11" spans="1:27" ht="15.75" thickBot="1" x14ac:dyDescent="0.3">
      <c r="A11" s="34"/>
      <c r="B11" s="35"/>
      <c r="C11" s="36"/>
      <c r="D11" s="36"/>
      <c r="E11" s="35"/>
      <c r="F11" s="35"/>
      <c r="G11" s="37"/>
      <c r="H11" s="37"/>
      <c r="I11" s="37"/>
      <c r="J11" s="37"/>
      <c r="K11" s="37"/>
      <c r="L11" s="38"/>
      <c r="M11" s="38"/>
      <c r="N11" s="173"/>
      <c r="O11" s="203"/>
      <c r="P11" s="39"/>
      <c r="Q11" s="39"/>
      <c r="R11" s="39"/>
      <c r="S11" s="39"/>
      <c r="T11" s="39"/>
      <c r="U11" s="42"/>
      <c r="V11" s="43"/>
      <c r="W11" s="50"/>
      <c r="X11" s="53"/>
      <c r="Y11" s="44">
        <f>SUM(Y10:Y10)</f>
        <v>-888.8</v>
      </c>
      <c r="Z11" s="45">
        <f>SUM(Z10:Z10)</f>
        <v>-79.099999999999994</v>
      </c>
      <c r="AA11" s="253"/>
    </row>
    <row r="12" spans="1:27" ht="15" x14ac:dyDescent="0.25">
      <c r="A12" s="79">
        <v>6</v>
      </c>
      <c r="B12" s="75" t="s">
        <v>221</v>
      </c>
      <c r="C12" s="71">
        <v>1</v>
      </c>
      <c r="D12" s="71">
        <v>10080</v>
      </c>
      <c r="E12" s="72" t="b">
        <v>0</v>
      </c>
      <c r="F12" s="72" t="b">
        <v>0</v>
      </c>
      <c r="G12" s="15">
        <v>3</v>
      </c>
      <c r="H12" s="15">
        <v>6</v>
      </c>
      <c r="I12" s="15">
        <v>3</v>
      </c>
      <c r="J12" s="15">
        <v>5</v>
      </c>
      <c r="K12" s="17">
        <v>2</v>
      </c>
      <c r="L12" s="328">
        <v>42926.010416666664</v>
      </c>
      <c r="M12" s="305">
        <v>42930.791666666664</v>
      </c>
      <c r="N12" s="172"/>
      <c r="O12" s="240">
        <v>0</v>
      </c>
      <c r="P12" s="241">
        <v>0</v>
      </c>
      <c r="Q12" s="241">
        <v>0</v>
      </c>
      <c r="R12" s="241">
        <v>0</v>
      </c>
      <c r="S12" s="241">
        <v>0</v>
      </c>
      <c r="T12" s="241">
        <v>0</v>
      </c>
      <c r="U12" s="40">
        <v>420.7</v>
      </c>
      <c r="V12" s="40">
        <v>-1702.8</v>
      </c>
      <c r="W12" s="14">
        <v>12</v>
      </c>
      <c r="X12" s="52">
        <f>W12/$X$1</f>
        <v>0.12</v>
      </c>
      <c r="Y12" s="40">
        <v>-983.9</v>
      </c>
      <c r="Z12" s="41">
        <v>-90.94</v>
      </c>
      <c r="AA12" s="253"/>
    </row>
    <row r="13" spans="1:27" ht="15.75" thickBot="1" x14ac:dyDescent="0.3">
      <c r="A13" s="34"/>
      <c r="B13" s="35"/>
      <c r="C13" s="36"/>
      <c r="D13" s="36"/>
      <c r="E13" s="35"/>
      <c r="F13" s="35"/>
      <c r="G13" s="37"/>
      <c r="H13" s="37"/>
      <c r="I13" s="37"/>
      <c r="J13" s="37"/>
      <c r="K13" s="37"/>
      <c r="L13" s="38"/>
      <c r="M13" s="38"/>
      <c r="N13" s="173"/>
      <c r="O13" s="203"/>
      <c r="P13" s="39"/>
      <c r="Q13" s="39"/>
      <c r="R13" s="39"/>
      <c r="S13" s="39"/>
      <c r="T13" s="39"/>
      <c r="U13" s="42"/>
      <c r="V13" s="43"/>
      <c r="W13" s="50"/>
      <c r="X13" s="53"/>
      <c r="Y13" s="44">
        <f>SUM(Y12:Y12)</f>
        <v>-983.9</v>
      </c>
      <c r="Z13" s="45">
        <f>SUM(Z12:Z12)</f>
        <v>-90.94</v>
      </c>
      <c r="AA13" s="253"/>
    </row>
    <row r="14" spans="1:27" ht="15" x14ac:dyDescent="0.25">
      <c r="A14" s="78">
        <v>7</v>
      </c>
      <c r="B14" s="74" t="s">
        <v>215</v>
      </c>
      <c r="C14" s="71">
        <v>1</v>
      </c>
      <c r="D14" s="71">
        <v>10080</v>
      </c>
      <c r="E14" s="72" t="b">
        <v>0</v>
      </c>
      <c r="F14" s="72" t="b">
        <v>0</v>
      </c>
      <c r="G14" s="15">
        <v>3</v>
      </c>
      <c r="H14" s="15">
        <v>6</v>
      </c>
      <c r="I14" s="15">
        <v>3</v>
      </c>
      <c r="J14" s="15">
        <v>5</v>
      </c>
      <c r="K14" s="17">
        <v>2</v>
      </c>
      <c r="L14" s="305">
        <v>42912.302083333336</v>
      </c>
      <c r="M14" s="305">
        <v>42916.791666666664</v>
      </c>
      <c r="N14" s="172"/>
      <c r="O14" s="240">
        <v>0</v>
      </c>
      <c r="P14" s="241">
        <v>0</v>
      </c>
      <c r="Q14" s="241">
        <v>0</v>
      </c>
      <c r="R14" s="241">
        <v>0</v>
      </c>
      <c r="S14" s="241">
        <v>0</v>
      </c>
      <c r="T14" s="241">
        <v>0</v>
      </c>
      <c r="U14" s="40">
        <v>543.29999999999995</v>
      </c>
      <c r="V14" s="40">
        <v>-950.1</v>
      </c>
      <c r="W14" s="14">
        <v>12</v>
      </c>
      <c r="X14" s="52">
        <f>W14/$X$1</f>
        <v>0.12</v>
      </c>
      <c r="Y14" s="40">
        <v>103.4</v>
      </c>
      <c r="Z14" s="41">
        <v>12.36</v>
      </c>
      <c r="AA14" s="253">
        <v>7</v>
      </c>
    </row>
    <row r="15" spans="1:27" ht="15" x14ac:dyDescent="0.25">
      <c r="A15" s="78">
        <v>7</v>
      </c>
      <c r="B15" s="74" t="s">
        <v>215</v>
      </c>
      <c r="C15" s="71">
        <v>1</v>
      </c>
      <c r="D15" s="71">
        <v>10080</v>
      </c>
      <c r="E15" s="72" t="b">
        <v>0</v>
      </c>
      <c r="F15" s="72" t="b">
        <v>0</v>
      </c>
      <c r="G15" s="15">
        <v>3</v>
      </c>
      <c r="H15" s="15">
        <v>6</v>
      </c>
      <c r="I15" s="15">
        <v>3</v>
      </c>
      <c r="J15" s="15">
        <v>5</v>
      </c>
      <c r="K15" s="17">
        <v>2</v>
      </c>
      <c r="L15" s="305">
        <v>42919.302083333336</v>
      </c>
      <c r="M15" s="305">
        <v>42923.791666666664</v>
      </c>
      <c r="N15" s="172"/>
      <c r="O15" s="240">
        <v>0</v>
      </c>
      <c r="P15" s="241">
        <v>0</v>
      </c>
      <c r="Q15" s="241">
        <v>0</v>
      </c>
      <c r="R15" s="241">
        <v>0</v>
      </c>
      <c r="S15" s="241">
        <v>0</v>
      </c>
      <c r="T15" s="241">
        <v>0</v>
      </c>
      <c r="U15" s="40">
        <v>1088.5999999999999</v>
      </c>
      <c r="V15" s="40">
        <v>-364.1</v>
      </c>
      <c r="W15" s="14">
        <v>16</v>
      </c>
      <c r="X15" s="52">
        <f>W15/$X$1</f>
        <v>0.16</v>
      </c>
      <c r="Y15" s="40">
        <v>794.8</v>
      </c>
      <c r="Z15" s="41">
        <v>58.86</v>
      </c>
      <c r="AA15" s="253"/>
    </row>
    <row r="16" spans="1:27" ht="15" x14ac:dyDescent="0.25">
      <c r="A16" s="78">
        <v>7</v>
      </c>
      <c r="B16" s="74" t="s">
        <v>215</v>
      </c>
      <c r="C16" s="71">
        <v>1</v>
      </c>
      <c r="D16" s="71">
        <v>10080</v>
      </c>
      <c r="E16" s="72" t="b">
        <v>0</v>
      </c>
      <c r="F16" s="72" t="b">
        <v>0</v>
      </c>
      <c r="G16" s="15">
        <v>3</v>
      </c>
      <c r="H16" s="15">
        <v>6</v>
      </c>
      <c r="I16" s="15">
        <v>3</v>
      </c>
      <c r="J16" s="15">
        <v>5</v>
      </c>
      <c r="K16" s="17">
        <v>2</v>
      </c>
      <c r="L16" s="305">
        <v>42926.302083333336</v>
      </c>
      <c r="M16" s="305">
        <v>42930.791666666664</v>
      </c>
      <c r="N16" s="172"/>
      <c r="O16" s="240">
        <v>0</v>
      </c>
      <c r="P16" s="241">
        <v>0</v>
      </c>
      <c r="Q16" s="241">
        <v>0</v>
      </c>
      <c r="R16" s="241">
        <v>0</v>
      </c>
      <c r="S16" s="241">
        <v>0</v>
      </c>
      <c r="T16" s="241">
        <v>0</v>
      </c>
      <c r="U16" s="40">
        <v>244.3</v>
      </c>
      <c r="V16" s="40">
        <v>-1875.6</v>
      </c>
      <c r="W16" s="14">
        <v>12</v>
      </c>
      <c r="X16" s="52">
        <f>W16/$X$1</f>
        <v>0.12</v>
      </c>
      <c r="Y16" s="40">
        <v>-1160.0999999999999</v>
      </c>
      <c r="Z16" s="41">
        <v>-106.24</v>
      </c>
      <c r="AA16" s="253"/>
    </row>
    <row r="17" spans="1:27" ht="15.75" thickBot="1" x14ac:dyDescent="0.3">
      <c r="A17" s="34"/>
      <c r="B17" s="35" t="s">
        <v>210</v>
      </c>
      <c r="C17" s="36"/>
      <c r="D17" s="36"/>
      <c r="E17" s="35"/>
      <c r="F17" s="35"/>
      <c r="G17" s="37"/>
      <c r="H17" s="37"/>
      <c r="I17" s="37"/>
      <c r="J17" s="37"/>
      <c r="K17" s="37"/>
      <c r="L17" s="38"/>
      <c r="M17" s="38"/>
      <c r="N17" s="173"/>
      <c r="O17" s="203"/>
      <c r="P17" s="39"/>
      <c r="Q17" s="39"/>
      <c r="R17" s="39"/>
      <c r="S17" s="39"/>
      <c r="T17" s="39"/>
      <c r="U17" s="42"/>
      <c r="V17" s="43"/>
      <c r="W17" s="50"/>
      <c r="X17" s="53"/>
      <c r="Y17" s="44">
        <f>SUM(Y14:Y16)</f>
        <v>-261.89999999999998</v>
      </c>
      <c r="Z17" s="45">
        <f>SUM(Z14:Z16)</f>
        <v>-35.019999999999996</v>
      </c>
      <c r="AA17" s="253"/>
    </row>
    <row r="18" spans="1:27" ht="15" x14ac:dyDescent="0.25">
      <c r="A18" s="242">
        <v>12</v>
      </c>
      <c r="B18" s="243" t="s">
        <v>217</v>
      </c>
      <c r="C18" s="87">
        <v>1</v>
      </c>
      <c r="D18" s="87">
        <v>10080</v>
      </c>
      <c r="E18" s="88" t="s">
        <v>17</v>
      </c>
      <c r="F18" s="88" t="b">
        <v>0</v>
      </c>
      <c r="G18" s="15">
        <v>3</v>
      </c>
      <c r="H18" s="15">
        <v>6</v>
      </c>
      <c r="I18" s="15">
        <v>3</v>
      </c>
      <c r="J18" s="15">
        <v>5</v>
      </c>
      <c r="K18" s="89">
        <v>2</v>
      </c>
      <c r="L18" s="330">
        <v>42912.624305555553</v>
      </c>
      <c r="M18" s="90">
        <v>42915.624305555553</v>
      </c>
      <c r="N18" s="177"/>
      <c r="O18" s="248">
        <v>0</v>
      </c>
      <c r="P18" s="249">
        <v>0</v>
      </c>
      <c r="Q18" s="249">
        <v>0</v>
      </c>
      <c r="R18" s="249">
        <v>0</v>
      </c>
      <c r="S18" s="249">
        <v>0</v>
      </c>
      <c r="T18" s="249">
        <v>0</v>
      </c>
      <c r="U18" s="40"/>
      <c r="V18" s="40"/>
      <c r="W18" s="14"/>
      <c r="X18" s="52">
        <f>W18/$X$1</f>
        <v>0</v>
      </c>
      <c r="Y18" s="40"/>
      <c r="Z18" s="41"/>
      <c r="AA18" s="253"/>
    </row>
    <row r="19" spans="1:27" ht="15" x14ac:dyDescent="0.25">
      <c r="A19" s="242">
        <v>12</v>
      </c>
      <c r="B19" s="243" t="s">
        <v>217</v>
      </c>
      <c r="C19" s="87">
        <v>1</v>
      </c>
      <c r="D19" s="87">
        <v>10080</v>
      </c>
      <c r="E19" s="88" t="s">
        <v>17</v>
      </c>
      <c r="F19" s="88" t="b">
        <v>0</v>
      </c>
      <c r="G19" s="15">
        <v>3</v>
      </c>
      <c r="H19" s="15">
        <v>6</v>
      </c>
      <c r="I19" s="15">
        <v>3</v>
      </c>
      <c r="J19" s="15">
        <v>5</v>
      </c>
      <c r="K19" s="89">
        <v>2</v>
      </c>
      <c r="L19" s="330">
        <v>42919.624305555553</v>
      </c>
      <c r="M19" s="90">
        <v>42922.624305555553</v>
      </c>
      <c r="N19" s="177"/>
      <c r="O19" s="248">
        <v>0</v>
      </c>
      <c r="P19" s="249">
        <v>0</v>
      </c>
      <c r="Q19" s="249">
        <v>0</v>
      </c>
      <c r="R19" s="249">
        <v>0</v>
      </c>
      <c r="S19" s="249">
        <v>0</v>
      </c>
      <c r="T19" s="249">
        <v>0</v>
      </c>
      <c r="U19" s="40"/>
      <c r="V19" s="40"/>
      <c r="W19" s="14"/>
      <c r="X19" s="52">
        <f>W19/$X$1</f>
        <v>0</v>
      </c>
      <c r="Y19" s="40"/>
      <c r="Z19" s="41"/>
      <c r="AA19" s="253"/>
    </row>
    <row r="20" spans="1:27" ht="15" x14ac:dyDescent="0.25">
      <c r="A20" s="242">
        <v>12</v>
      </c>
      <c r="B20" s="243" t="s">
        <v>217</v>
      </c>
      <c r="C20" s="87">
        <v>1</v>
      </c>
      <c r="D20" s="87">
        <v>10080</v>
      </c>
      <c r="E20" s="88" t="s">
        <v>17</v>
      </c>
      <c r="F20" s="88" t="b">
        <v>0</v>
      </c>
      <c r="G20" s="15">
        <v>3</v>
      </c>
      <c r="H20" s="15">
        <v>6</v>
      </c>
      <c r="I20" s="15">
        <v>3</v>
      </c>
      <c r="J20" s="15">
        <v>5</v>
      </c>
      <c r="K20" s="89">
        <v>2</v>
      </c>
      <c r="L20" s="330">
        <v>42926.624305555553</v>
      </c>
      <c r="M20" s="90">
        <v>42929.624305555553</v>
      </c>
      <c r="N20" s="177"/>
      <c r="O20" s="248">
        <v>0</v>
      </c>
      <c r="P20" s="249">
        <v>0</v>
      </c>
      <c r="Q20" s="249">
        <v>0</v>
      </c>
      <c r="R20" s="249">
        <v>0</v>
      </c>
      <c r="S20" s="249">
        <v>0</v>
      </c>
      <c r="T20" s="249">
        <v>0</v>
      </c>
      <c r="U20" s="40">
        <v>15.7</v>
      </c>
      <c r="V20" s="40">
        <v>-1001.7</v>
      </c>
      <c r="W20" s="14">
        <v>12</v>
      </c>
      <c r="X20" s="52">
        <f>W20/$X$1</f>
        <v>0.12</v>
      </c>
      <c r="Y20" s="40">
        <v>-668</v>
      </c>
      <c r="Z20" s="41">
        <v>-59.84</v>
      </c>
      <c r="AA20" s="253"/>
    </row>
    <row r="21" spans="1:27" ht="15.75" thickBot="1" x14ac:dyDescent="0.3">
      <c r="A21" s="34"/>
      <c r="B21" s="35"/>
      <c r="C21" s="36"/>
      <c r="D21" s="36"/>
      <c r="E21" s="35"/>
      <c r="F21" s="35"/>
      <c r="G21" s="37"/>
      <c r="H21" s="37"/>
      <c r="I21" s="37"/>
      <c r="J21" s="37"/>
      <c r="K21" s="37"/>
      <c r="L21" s="38"/>
      <c r="M21" s="38"/>
      <c r="N21" s="173"/>
      <c r="O21" s="203"/>
      <c r="P21" s="39"/>
      <c r="Q21" s="39"/>
      <c r="R21" s="39"/>
      <c r="S21" s="39"/>
      <c r="T21" s="39"/>
      <c r="U21" s="42"/>
      <c r="V21" s="43"/>
      <c r="W21" s="50"/>
      <c r="X21" s="53"/>
      <c r="Y21" s="44">
        <f>SUM(Y18:Y20)</f>
        <v>-668</v>
      </c>
      <c r="Z21" s="45">
        <f>SUM(Z18:Z20)</f>
        <v>-59.84</v>
      </c>
      <c r="AA21" s="253"/>
    </row>
    <row r="22" spans="1:27" ht="15" x14ac:dyDescent="0.25">
      <c r="A22" s="109">
        <v>13</v>
      </c>
      <c r="B22" s="110" t="s">
        <v>222</v>
      </c>
      <c r="C22" s="87">
        <v>1</v>
      </c>
      <c r="D22" s="87">
        <v>10080</v>
      </c>
      <c r="E22" s="88" t="s">
        <v>17</v>
      </c>
      <c r="F22" s="88" t="b">
        <v>0</v>
      </c>
      <c r="G22" s="15">
        <v>3</v>
      </c>
      <c r="H22" s="15">
        <v>6</v>
      </c>
      <c r="I22" s="15">
        <v>3</v>
      </c>
      <c r="J22" s="15">
        <v>5</v>
      </c>
      <c r="K22" s="89">
        <v>2</v>
      </c>
      <c r="L22" s="328">
        <v>42912.010416666664</v>
      </c>
      <c r="M22" s="311">
        <v>42916.791666666664</v>
      </c>
      <c r="N22" s="177"/>
      <c r="O22" s="248">
        <v>0</v>
      </c>
      <c r="P22" s="249">
        <v>0</v>
      </c>
      <c r="Q22" s="249">
        <v>0</v>
      </c>
      <c r="R22" s="249">
        <v>0</v>
      </c>
      <c r="S22" s="249">
        <v>0</v>
      </c>
      <c r="T22" s="249">
        <v>0</v>
      </c>
      <c r="U22" s="40"/>
      <c r="V22" s="40"/>
      <c r="W22" s="14"/>
      <c r="X22" s="52">
        <f>W22/$X$1</f>
        <v>0</v>
      </c>
      <c r="Y22" s="40"/>
      <c r="Z22" s="41"/>
      <c r="AA22" s="253"/>
    </row>
    <row r="23" spans="1:27" ht="15" x14ac:dyDescent="0.25">
      <c r="A23" s="109">
        <v>13</v>
      </c>
      <c r="B23" s="110" t="s">
        <v>222</v>
      </c>
      <c r="C23" s="87">
        <v>1</v>
      </c>
      <c r="D23" s="87">
        <v>10080</v>
      </c>
      <c r="E23" s="88" t="s">
        <v>17</v>
      </c>
      <c r="F23" s="88" t="b">
        <v>0</v>
      </c>
      <c r="G23" s="15">
        <v>3</v>
      </c>
      <c r="H23" s="15">
        <v>6</v>
      </c>
      <c r="I23" s="15">
        <v>3</v>
      </c>
      <c r="J23" s="15">
        <v>5</v>
      </c>
      <c r="K23" s="89">
        <v>2</v>
      </c>
      <c r="L23" s="328">
        <v>42919.010416666664</v>
      </c>
      <c r="M23" s="311">
        <v>42923.791666666664</v>
      </c>
      <c r="N23" s="177"/>
      <c r="O23" s="248">
        <v>0</v>
      </c>
      <c r="P23" s="249">
        <v>0</v>
      </c>
      <c r="Q23" s="249">
        <v>0</v>
      </c>
      <c r="R23" s="249">
        <v>0</v>
      </c>
      <c r="S23" s="249">
        <v>0</v>
      </c>
      <c r="T23" s="249">
        <v>0</v>
      </c>
      <c r="U23" s="40"/>
      <c r="V23" s="40"/>
      <c r="W23" s="14"/>
      <c r="X23" s="52">
        <f>W23/$X$1</f>
        <v>0</v>
      </c>
      <c r="Y23" s="40"/>
      <c r="Z23" s="41"/>
      <c r="AA23" s="253"/>
    </row>
    <row r="24" spans="1:27" ht="15" x14ac:dyDescent="0.25">
      <c r="A24" s="109">
        <v>13</v>
      </c>
      <c r="B24" s="110" t="s">
        <v>222</v>
      </c>
      <c r="C24" s="87">
        <v>1</v>
      </c>
      <c r="D24" s="87">
        <v>10080</v>
      </c>
      <c r="E24" s="88" t="s">
        <v>17</v>
      </c>
      <c r="F24" s="88" t="b">
        <v>0</v>
      </c>
      <c r="G24" s="15">
        <v>3</v>
      </c>
      <c r="H24" s="15">
        <v>6</v>
      </c>
      <c r="I24" s="15">
        <v>3</v>
      </c>
      <c r="J24" s="15">
        <v>5</v>
      </c>
      <c r="K24" s="89">
        <v>2</v>
      </c>
      <c r="L24" s="328">
        <v>42926.010416666664</v>
      </c>
      <c r="M24" s="311">
        <v>42930.791666666664</v>
      </c>
      <c r="N24" s="177"/>
      <c r="O24" s="248">
        <v>0</v>
      </c>
      <c r="P24" s="249">
        <v>0</v>
      </c>
      <c r="Q24" s="249">
        <v>0</v>
      </c>
      <c r="R24" s="249">
        <v>0</v>
      </c>
      <c r="S24" s="249">
        <v>0</v>
      </c>
      <c r="T24" s="249">
        <v>0</v>
      </c>
      <c r="U24" s="40">
        <v>206.9</v>
      </c>
      <c r="V24" s="40">
        <v>-703.6</v>
      </c>
      <c r="W24" s="14">
        <v>6</v>
      </c>
      <c r="X24" s="52">
        <f>W24/$X$1</f>
        <v>0.06</v>
      </c>
      <c r="Y24" s="40">
        <v>-531.29999999999995</v>
      </c>
      <c r="Z24" s="41">
        <v>-48.32</v>
      </c>
      <c r="AA24" s="253"/>
    </row>
    <row r="25" spans="1:27" ht="15.75" thickBot="1" x14ac:dyDescent="0.3">
      <c r="A25" s="34"/>
      <c r="B25" s="35"/>
      <c r="C25" s="36"/>
      <c r="D25" s="36"/>
      <c r="E25" s="35"/>
      <c r="F25" s="35"/>
      <c r="G25" s="37"/>
      <c r="H25" s="37"/>
      <c r="I25" s="37"/>
      <c r="J25" s="37"/>
      <c r="K25" s="37"/>
      <c r="L25" s="38"/>
      <c r="M25" s="38"/>
      <c r="N25" s="173"/>
      <c r="O25" s="203"/>
      <c r="P25" s="39"/>
      <c r="Q25" s="39"/>
      <c r="R25" s="39"/>
      <c r="S25" s="39"/>
      <c r="T25" s="39"/>
      <c r="U25" s="42"/>
      <c r="V25" s="43"/>
      <c r="W25" s="50"/>
      <c r="X25" s="53"/>
      <c r="Y25" s="44">
        <f>SUM(Y22:Y24)</f>
        <v>-531.29999999999995</v>
      </c>
      <c r="Z25" s="45">
        <f>SUM(Z22:Z24)</f>
        <v>-48.32</v>
      </c>
      <c r="AA25" s="253"/>
    </row>
    <row r="26" spans="1:27" ht="15" x14ac:dyDescent="0.25">
      <c r="A26" s="24">
        <v>14</v>
      </c>
      <c r="B26" s="25" t="s">
        <v>216</v>
      </c>
      <c r="C26" s="87">
        <v>1</v>
      </c>
      <c r="D26" s="87">
        <v>10080</v>
      </c>
      <c r="E26" s="88" t="s">
        <v>17</v>
      </c>
      <c r="F26" s="88" t="b">
        <v>0</v>
      </c>
      <c r="G26" s="15">
        <v>3</v>
      </c>
      <c r="H26" s="15">
        <v>6</v>
      </c>
      <c r="I26" s="15">
        <v>3</v>
      </c>
      <c r="J26" s="15">
        <v>5</v>
      </c>
      <c r="K26" s="89">
        <v>2</v>
      </c>
      <c r="L26" s="311">
        <v>42912.302083333336</v>
      </c>
      <c r="M26" s="90">
        <v>42916.624305555553</v>
      </c>
      <c r="N26" s="177"/>
      <c r="O26" s="248">
        <v>0</v>
      </c>
      <c r="P26" s="249">
        <v>0</v>
      </c>
      <c r="Q26" s="249">
        <v>0</v>
      </c>
      <c r="R26" s="249">
        <v>0</v>
      </c>
      <c r="S26" s="249">
        <v>0</v>
      </c>
      <c r="T26" s="249">
        <v>0</v>
      </c>
      <c r="U26" s="40">
        <v>1719</v>
      </c>
      <c r="V26" s="40">
        <v>-245</v>
      </c>
      <c r="W26" s="14">
        <v>10</v>
      </c>
      <c r="X26" s="52">
        <f>W26/$X$1</f>
        <v>0.1</v>
      </c>
      <c r="Y26" s="40">
        <v>1550.1</v>
      </c>
      <c r="Z26" s="41">
        <v>133.41</v>
      </c>
      <c r="AA26" s="253">
        <v>17</v>
      </c>
    </row>
    <row r="27" spans="1:27" ht="15" x14ac:dyDescent="0.25">
      <c r="A27" s="24">
        <v>14</v>
      </c>
      <c r="B27" s="25" t="s">
        <v>216</v>
      </c>
      <c r="C27" s="87">
        <v>1</v>
      </c>
      <c r="D27" s="87">
        <v>10080</v>
      </c>
      <c r="E27" s="88" t="s">
        <v>17</v>
      </c>
      <c r="F27" s="88" t="b">
        <v>0</v>
      </c>
      <c r="G27" s="15">
        <v>3</v>
      </c>
      <c r="H27" s="15">
        <v>6</v>
      </c>
      <c r="I27" s="15">
        <v>3</v>
      </c>
      <c r="J27" s="15">
        <v>5</v>
      </c>
      <c r="K27" s="89">
        <v>2</v>
      </c>
      <c r="L27" s="311">
        <v>42919.302083333336</v>
      </c>
      <c r="M27" s="90">
        <v>42923.624305555553</v>
      </c>
      <c r="N27" s="177"/>
      <c r="O27" s="248">
        <v>0</v>
      </c>
      <c r="P27" s="249">
        <v>0</v>
      </c>
      <c r="Q27" s="249">
        <v>0</v>
      </c>
      <c r="R27" s="249">
        <v>0</v>
      </c>
      <c r="S27" s="249">
        <v>0</v>
      </c>
      <c r="T27" s="249">
        <v>0</v>
      </c>
      <c r="U27" s="40">
        <v>1088.5999999999999</v>
      </c>
      <c r="V27" s="40">
        <v>-360.5</v>
      </c>
      <c r="W27" s="14">
        <v>16</v>
      </c>
      <c r="X27" s="52">
        <f>W27/$X$1</f>
        <v>0.16</v>
      </c>
      <c r="Y27" s="40">
        <v>688.5</v>
      </c>
      <c r="Z27" s="41">
        <v>49.87</v>
      </c>
      <c r="AA27" s="253"/>
    </row>
    <row r="28" spans="1:27" ht="15" x14ac:dyDescent="0.25">
      <c r="A28" s="24">
        <v>14</v>
      </c>
      <c r="B28" s="25" t="s">
        <v>216</v>
      </c>
      <c r="C28" s="87">
        <v>1</v>
      </c>
      <c r="D28" s="87">
        <v>10080</v>
      </c>
      <c r="E28" s="88" t="s">
        <v>17</v>
      </c>
      <c r="F28" s="88" t="b">
        <v>0</v>
      </c>
      <c r="G28" s="15">
        <v>3</v>
      </c>
      <c r="H28" s="15">
        <v>6</v>
      </c>
      <c r="I28" s="15">
        <v>3</v>
      </c>
      <c r="J28" s="15">
        <v>5</v>
      </c>
      <c r="K28" s="89">
        <v>2</v>
      </c>
      <c r="L28" s="311">
        <v>42926.302083333336</v>
      </c>
      <c r="M28" s="90">
        <v>42930.624305555553</v>
      </c>
      <c r="N28" s="177"/>
      <c r="O28" s="248">
        <v>0</v>
      </c>
      <c r="P28" s="249">
        <v>0</v>
      </c>
      <c r="Q28" s="249">
        <v>0</v>
      </c>
      <c r="R28" s="249">
        <v>0</v>
      </c>
      <c r="S28" s="249">
        <v>0</v>
      </c>
      <c r="T28" s="249">
        <v>0</v>
      </c>
      <c r="U28" s="40">
        <v>159.80000000000001</v>
      </c>
      <c r="V28" s="40">
        <v>-750.7</v>
      </c>
      <c r="W28" s="14">
        <v>6</v>
      </c>
      <c r="X28" s="52">
        <f>W28/$X$1</f>
        <v>0.06</v>
      </c>
      <c r="Y28" s="40">
        <v>-622.20000000000005</v>
      </c>
      <c r="Z28" s="41">
        <v>-56.94</v>
      </c>
      <c r="AA28" s="253"/>
    </row>
    <row r="29" spans="1:27" ht="15.75" thickBot="1" x14ac:dyDescent="0.3">
      <c r="A29" s="34"/>
      <c r="B29" s="35" t="s">
        <v>210</v>
      </c>
      <c r="C29" s="36"/>
      <c r="D29" s="36"/>
      <c r="E29" s="35"/>
      <c r="F29" s="35"/>
      <c r="G29" s="37"/>
      <c r="H29" s="37"/>
      <c r="I29" s="37"/>
      <c r="J29" s="37"/>
      <c r="K29" s="37"/>
      <c r="L29" s="38"/>
      <c r="M29" s="38"/>
      <c r="N29" s="173"/>
      <c r="O29" s="203"/>
      <c r="P29" s="39"/>
      <c r="Q29" s="39"/>
      <c r="R29" s="39"/>
      <c r="S29" s="39"/>
      <c r="T29" s="39"/>
      <c r="U29" s="42"/>
      <c r="V29" s="43"/>
      <c r="W29" s="50"/>
      <c r="X29" s="53"/>
      <c r="Y29" s="44">
        <f>SUM(Y26:Y28)</f>
        <v>1616.3999999999999</v>
      </c>
      <c r="Z29" s="45">
        <f>SUM(Z26:Z28)</f>
        <v>126.34</v>
      </c>
      <c r="AA29" s="253"/>
    </row>
    <row r="30" spans="1:27" ht="15" x14ac:dyDescent="0.25">
      <c r="A30" s="18">
        <v>6001</v>
      </c>
      <c r="B30" s="19" t="s">
        <v>54</v>
      </c>
      <c r="C30" s="87">
        <v>1</v>
      </c>
      <c r="D30" s="87">
        <v>10080</v>
      </c>
      <c r="E30" s="88" t="s">
        <v>17</v>
      </c>
      <c r="F30" s="88" t="b">
        <v>0</v>
      </c>
      <c r="G30" s="15">
        <v>3</v>
      </c>
      <c r="H30" s="15">
        <v>6</v>
      </c>
      <c r="I30" s="15">
        <v>3</v>
      </c>
      <c r="J30" s="15">
        <v>5</v>
      </c>
      <c r="K30" s="89">
        <v>2</v>
      </c>
      <c r="L30" s="331">
        <v>42894.458333333336</v>
      </c>
      <c r="M30" s="311">
        <v>42895.826388888891</v>
      </c>
      <c r="N30" s="88"/>
      <c r="O30" s="248">
        <v>0</v>
      </c>
      <c r="P30" s="249">
        <v>0</v>
      </c>
      <c r="Q30" s="249">
        <v>0</v>
      </c>
      <c r="R30" s="249">
        <v>0</v>
      </c>
      <c r="S30" s="249">
        <v>0</v>
      </c>
      <c r="T30" s="249">
        <v>0</v>
      </c>
      <c r="U30" s="40">
        <v>115.7</v>
      </c>
      <c r="V30" s="40">
        <v>-1148.4000000000001</v>
      </c>
      <c r="W30" s="14">
        <v>12</v>
      </c>
      <c r="X30" s="52">
        <f>W30/$X$1</f>
        <v>0.12</v>
      </c>
      <c r="Y30" s="40">
        <v>-893.6</v>
      </c>
      <c r="Z30" s="41">
        <v>-80.92</v>
      </c>
      <c r="AA30" s="69"/>
    </row>
    <row r="31" spans="1:27" ht="15" x14ac:dyDescent="0.25">
      <c r="A31" s="18">
        <v>6001</v>
      </c>
      <c r="B31" s="19" t="s">
        <v>54</v>
      </c>
      <c r="C31" s="87">
        <v>1</v>
      </c>
      <c r="D31" s="87">
        <v>10080</v>
      </c>
      <c r="E31" s="88" t="s">
        <v>17</v>
      </c>
      <c r="F31" s="88" t="b">
        <v>0</v>
      </c>
      <c r="G31" s="15">
        <v>3</v>
      </c>
      <c r="H31" s="15">
        <v>6</v>
      </c>
      <c r="I31" s="15">
        <v>3</v>
      </c>
      <c r="J31" s="15">
        <v>5</v>
      </c>
      <c r="K31" s="89">
        <v>2</v>
      </c>
      <c r="L31" s="311">
        <v>42898.458333333336</v>
      </c>
      <c r="M31" s="297">
        <v>42898.458356481482</v>
      </c>
      <c r="N31" s="88"/>
      <c r="O31" s="248">
        <v>0</v>
      </c>
      <c r="P31" s="249">
        <v>0</v>
      </c>
      <c r="Q31" s="249">
        <v>0</v>
      </c>
      <c r="R31" s="249">
        <v>0</v>
      </c>
      <c r="S31" s="249">
        <v>0</v>
      </c>
      <c r="T31" s="249">
        <v>0</v>
      </c>
      <c r="U31" s="63" t="s">
        <v>70</v>
      </c>
      <c r="V31" s="63" t="s">
        <v>70</v>
      </c>
      <c r="W31" s="14">
        <v>9</v>
      </c>
      <c r="X31" s="52">
        <f>W31/$X$1</f>
        <v>0.09</v>
      </c>
      <c r="Y31" s="40">
        <v>-14.7</v>
      </c>
      <c r="Z31" s="41">
        <v>-1.31</v>
      </c>
      <c r="AA31" s="69"/>
    </row>
    <row r="32" spans="1:27" ht="15" x14ac:dyDescent="0.25">
      <c r="A32" s="18">
        <v>6001</v>
      </c>
      <c r="B32" s="19" t="s">
        <v>54</v>
      </c>
      <c r="C32" s="87">
        <v>1</v>
      </c>
      <c r="D32" s="87">
        <v>10080</v>
      </c>
      <c r="E32" s="88" t="s">
        <v>17</v>
      </c>
      <c r="F32" s="88" t="b">
        <v>0</v>
      </c>
      <c r="G32" s="15">
        <v>3</v>
      </c>
      <c r="H32" s="15">
        <v>6</v>
      </c>
      <c r="I32" s="15">
        <v>3</v>
      </c>
      <c r="J32" s="15">
        <v>5</v>
      </c>
      <c r="K32" s="89">
        <v>2</v>
      </c>
      <c r="L32" s="328">
        <v>42899.458333333336</v>
      </c>
      <c r="M32" s="311">
        <v>42902.826388888891</v>
      </c>
      <c r="N32" s="88"/>
      <c r="O32" s="248">
        <v>0</v>
      </c>
      <c r="P32" s="249">
        <v>0</v>
      </c>
      <c r="Q32" s="249">
        <v>0</v>
      </c>
      <c r="R32" s="249">
        <v>0</v>
      </c>
      <c r="S32" s="249">
        <v>0</v>
      </c>
      <c r="T32" s="249">
        <v>0</v>
      </c>
      <c r="U32" s="63">
        <v>1253.2</v>
      </c>
      <c r="V32" s="63">
        <v>-0.5</v>
      </c>
      <c r="W32" s="14">
        <v>16</v>
      </c>
      <c r="X32" s="52">
        <f>W32/$X$1</f>
        <v>0.16</v>
      </c>
      <c r="Y32" s="40">
        <v>991.2</v>
      </c>
      <c r="Z32" s="41">
        <v>88.54</v>
      </c>
      <c r="AA32" s="69"/>
    </row>
    <row r="33" spans="1:27" ht="15.75" thickBot="1" x14ac:dyDescent="0.3">
      <c r="A33" s="34"/>
      <c r="B33" s="35"/>
      <c r="C33" s="36"/>
      <c r="D33" s="36"/>
      <c r="E33" s="35"/>
      <c r="F33" s="35"/>
      <c r="G33" s="37"/>
      <c r="H33" s="37"/>
      <c r="I33" s="37"/>
      <c r="J33" s="37"/>
      <c r="K33" s="37"/>
      <c r="L33" s="38"/>
      <c r="M33" s="38"/>
      <c r="N33" s="173"/>
      <c r="O33" s="203"/>
      <c r="P33" s="39"/>
      <c r="Q33" s="39"/>
      <c r="R33" s="39"/>
      <c r="S33" s="39"/>
      <c r="T33" s="39"/>
      <c r="U33" s="42"/>
      <c r="V33" s="43"/>
      <c r="W33" s="50"/>
      <c r="X33" s="53"/>
      <c r="Y33" s="44">
        <f>SUM(Y30:Y32)</f>
        <v>82.899999999999977</v>
      </c>
      <c r="Z33" s="45">
        <f>SUM(Z30:Z32)</f>
        <v>6.3100000000000023</v>
      </c>
      <c r="AA33" s="253"/>
    </row>
    <row r="34" spans="1:27" ht="15" x14ac:dyDescent="0.25">
      <c r="A34" s="81">
        <v>18</v>
      </c>
      <c r="B34" s="82" t="s">
        <v>218</v>
      </c>
      <c r="C34" s="87">
        <v>1</v>
      </c>
      <c r="D34" s="87">
        <v>10080</v>
      </c>
      <c r="E34" s="88" t="s">
        <v>17</v>
      </c>
      <c r="F34" s="88" t="b">
        <v>0</v>
      </c>
      <c r="G34" s="15">
        <v>3</v>
      </c>
      <c r="H34" s="15">
        <v>6</v>
      </c>
      <c r="I34" s="15">
        <v>3</v>
      </c>
      <c r="J34" s="15">
        <v>5</v>
      </c>
      <c r="K34" s="89">
        <v>2</v>
      </c>
      <c r="L34" s="311">
        <v>42912.458333333336</v>
      </c>
      <c r="M34" s="332">
        <v>42915.38958333333</v>
      </c>
      <c r="N34" s="177"/>
      <c r="O34" s="251">
        <v>1E-3</v>
      </c>
      <c r="P34" s="249">
        <v>0</v>
      </c>
      <c r="Q34" s="249">
        <v>0</v>
      </c>
      <c r="R34" s="249">
        <v>0</v>
      </c>
      <c r="S34" s="249">
        <v>0</v>
      </c>
      <c r="T34" s="252">
        <v>0.02</v>
      </c>
      <c r="U34" s="40">
        <v>1307.8</v>
      </c>
      <c r="V34" s="40">
        <v>-304.2</v>
      </c>
      <c r="W34" s="14">
        <v>10</v>
      </c>
      <c r="X34" s="52">
        <f>W34/$X$1</f>
        <v>0.1</v>
      </c>
      <c r="Y34" s="40">
        <v>1201.0999999999999</v>
      </c>
      <c r="Z34" s="41">
        <v>103.21</v>
      </c>
      <c r="AA34" s="250">
        <v>23</v>
      </c>
    </row>
    <row r="35" spans="1:27" ht="15" x14ac:dyDescent="0.25">
      <c r="A35" s="81">
        <v>18</v>
      </c>
      <c r="B35" s="82" t="s">
        <v>218</v>
      </c>
      <c r="C35" s="87">
        <v>1</v>
      </c>
      <c r="D35" s="87">
        <v>10080</v>
      </c>
      <c r="E35" s="88" t="s">
        <v>17</v>
      </c>
      <c r="F35" s="88" t="b">
        <v>0</v>
      </c>
      <c r="G35" s="15">
        <v>3</v>
      </c>
      <c r="H35" s="15">
        <v>6</v>
      </c>
      <c r="I35" s="15">
        <v>3</v>
      </c>
      <c r="J35" s="15">
        <v>5</v>
      </c>
      <c r="K35" s="89">
        <v>2</v>
      </c>
      <c r="L35" s="311">
        <v>42919.458333333336</v>
      </c>
      <c r="M35" s="311">
        <v>42923.791666666664</v>
      </c>
      <c r="N35" s="177"/>
      <c r="O35" s="251">
        <v>1E-3</v>
      </c>
      <c r="P35" s="249">
        <v>0</v>
      </c>
      <c r="Q35" s="249">
        <v>0</v>
      </c>
      <c r="R35" s="249">
        <v>0</v>
      </c>
      <c r="S35" s="249">
        <v>0</v>
      </c>
      <c r="T35" s="252">
        <v>0.02</v>
      </c>
      <c r="U35" s="40">
        <v>1108.5</v>
      </c>
      <c r="V35" s="40">
        <v>-344.2</v>
      </c>
      <c r="W35" s="14">
        <v>16</v>
      </c>
      <c r="X35" s="52">
        <f>W35/$X$1</f>
        <v>0.16</v>
      </c>
      <c r="Y35" s="40">
        <v>815.7</v>
      </c>
      <c r="Z35" s="41">
        <v>62.11</v>
      </c>
    </row>
    <row r="36" spans="1:27" ht="15" x14ac:dyDescent="0.25">
      <c r="A36" s="81">
        <v>18</v>
      </c>
      <c r="B36" s="82" t="s">
        <v>218</v>
      </c>
      <c r="C36" s="87">
        <v>1</v>
      </c>
      <c r="D36" s="87">
        <v>10080</v>
      </c>
      <c r="E36" s="88" t="s">
        <v>17</v>
      </c>
      <c r="F36" s="88" t="b">
        <v>0</v>
      </c>
      <c r="G36" s="15">
        <v>3</v>
      </c>
      <c r="H36" s="15">
        <v>6</v>
      </c>
      <c r="I36" s="15">
        <v>3</v>
      </c>
      <c r="J36" s="15">
        <v>5</v>
      </c>
      <c r="K36" s="89">
        <v>2</v>
      </c>
      <c r="L36" s="311">
        <v>42926.458333333336</v>
      </c>
      <c r="M36" s="311">
        <v>42930.791666666664</v>
      </c>
      <c r="N36" s="177"/>
      <c r="O36" s="251">
        <v>1E-3</v>
      </c>
      <c r="P36" s="249">
        <v>0</v>
      </c>
      <c r="Q36" s="249">
        <v>0</v>
      </c>
      <c r="R36" s="249">
        <v>0</v>
      </c>
      <c r="S36" s="249">
        <v>0</v>
      </c>
      <c r="T36" s="252">
        <v>0.02</v>
      </c>
      <c r="U36" s="40">
        <v>169.4</v>
      </c>
      <c r="V36" s="40">
        <v>-1615.7</v>
      </c>
      <c r="W36" s="14">
        <v>12</v>
      </c>
      <c r="X36" s="52">
        <f>W36/$X$1</f>
        <v>0.12</v>
      </c>
      <c r="Y36" s="40">
        <v>-1464.3</v>
      </c>
      <c r="Z36" s="41">
        <v>-131</v>
      </c>
    </row>
    <row r="37" spans="1:27" ht="15.75" thickBot="1" x14ac:dyDescent="0.3">
      <c r="A37" s="34"/>
      <c r="B37" s="35" t="s">
        <v>46</v>
      </c>
      <c r="C37" s="36"/>
      <c r="D37" s="36"/>
      <c r="E37" s="35"/>
      <c r="F37" s="35"/>
      <c r="G37" s="37"/>
      <c r="H37" s="37"/>
      <c r="I37" s="37"/>
      <c r="J37" s="37"/>
      <c r="K37" s="37"/>
      <c r="L37" s="38"/>
      <c r="M37" s="38"/>
      <c r="N37" s="173"/>
      <c r="O37" s="203"/>
      <c r="P37" s="39"/>
      <c r="Q37" s="39"/>
      <c r="R37" s="39"/>
      <c r="S37" s="39"/>
      <c r="T37" s="39"/>
      <c r="U37" s="42"/>
      <c r="V37" s="43"/>
      <c r="W37" s="50"/>
      <c r="X37" s="53"/>
      <c r="Y37" s="44">
        <f>SUM(Y34:Y36)</f>
        <v>552.5</v>
      </c>
      <c r="Z37" s="45">
        <f>SUM(Z34:Z36)</f>
        <v>34.319999999999993</v>
      </c>
    </row>
    <row r="38" spans="1:27" ht="15" x14ac:dyDescent="0.25">
      <c r="A38" s="246">
        <v>19</v>
      </c>
      <c r="B38" s="247" t="s">
        <v>219</v>
      </c>
      <c r="C38" s="87">
        <v>1</v>
      </c>
      <c r="D38" s="87">
        <v>10080</v>
      </c>
      <c r="E38" s="88" t="s">
        <v>17</v>
      </c>
      <c r="F38" s="88" t="b">
        <v>0</v>
      </c>
      <c r="G38" s="15">
        <v>3</v>
      </c>
      <c r="H38" s="15">
        <v>6</v>
      </c>
      <c r="I38" s="15">
        <v>3</v>
      </c>
      <c r="J38" s="15">
        <v>5</v>
      </c>
      <c r="K38" s="89">
        <v>2</v>
      </c>
      <c r="L38" s="330">
        <v>42912.572916666664</v>
      </c>
      <c r="M38" s="311">
        <v>42916.791666666664</v>
      </c>
      <c r="N38" s="177"/>
      <c r="O38" s="248">
        <v>0</v>
      </c>
      <c r="P38" s="249">
        <v>0</v>
      </c>
      <c r="Q38" s="249">
        <v>0</v>
      </c>
      <c r="R38" s="249">
        <v>0</v>
      </c>
      <c r="S38" s="249">
        <v>0</v>
      </c>
      <c r="T38" s="249">
        <v>0</v>
      </c>
      <c r="U38" s="40">
        <v>1690.3</v>
      </c>
      <c r="V38" s="40">
        <v>-273.7</v>
      </c>
      <c r="W38" s="14">
        <v>10</v>
      </c>
      <c r="X38" s="52">
        <f>W38/$X$1</f>
        <v>0.1</v>
      </c>
      <c r="Y38" s="40">
        <v>1662</v>
      </c>
      <c r="Z38" s="41">
        <v>143.1</v>
      </c>
      <c r="AA38" s="253">
        <v>24</v>
      </c>
    </row>
    <row r="39" spans="1:27" ht="15" x14ac:dyDescent="0.25">
      <c r="A39" s="246">
        <v>19</v>
      </c>
      <c r="B39" s="247" t="s">
        <v>219</v>
      </c>
      <c r="C39" s="87">
        <v>1</v>
      </c>
      <c r="D39" s="87">
        <v>10080</v>
      </c>
      <c r="E39" s="88" t="s">
        <v>17</v>
      </c>
      <c r="F39" s="88" t="b">
        <v>0</v>
      </c>
      <c r="G39" s="15">
        <v>3</v>
      </c>
      <c r="H39" s="15">
        <v>6</v>
      </c>
      <c r="I39" s="15">
        <v>3</v>
      </c>
      <c r="J39" s="15">
        <v>5</v>
      </c>
      <c r="K39" s="89">
        <v>2</v>
      </c>
      <c r="L39" s="330">
        <v>42919.572916666664</v>
      </c>
      <c r="M39" s="332">
        <v>42923.636655092596</v>
      </c>
      <c r="N39" s="177"/>
      <c r="O39" s="248">
        <v>0</v>
      </c>
      <c r="P39" s="249">
        <v>0</v>
      </c>
      <c r="Q39" s="249">
        <v>0</v>
      </c>
      <c r="R39" s="249">
        <v>0</v>
      </c>
      <c r="S39" s="249">
        <v>0</v>
      </c>
      <c r="T39" s="249">
        <v>0</v>
      </c>
      <c r="U39" s="40">
        <v>1220.8</v>
      </c>
      <c r="V39" s="40">
        <v>-228.3</v>
      </c>
      <c r="W39" s="14">
        <v>16</v>
      </c>
      <c r="X39" s="52">
        <f>W39/$X$1</f>
        <v>0.16</v>
      </c>
      <c r="Y39" s="40">
        <v>1009</v>
      </c>
      <c r="Z39" s="41">
        <v>78.180000000000007</v>
      </c>
      <c r="AA39" s="253"/>
    </row>
    <row r="40" spans="1:27" ht="15" x14ac:dyDescent="0.25">
      <c r="A40" s="246">
        <v>19</v>
      </c>
      <c r="B40" s="247" t="s">
        <v>219</v>
      </c>
      <c r="C40" s="87">
        <v>1</v>
      </c>
      <c r="D40" s="87">
        <v>10080</v>
      </c>
      <c r="E40" s="88" t="s">
        <v>17</v>
      </c>
      <c r="F40" s="88" t="b">
        <v>0</v>
      </c>
      <c r="G40" s="15">
        <v>3</v>
      </c>
      <c r="H40" s="15">
        <v>6</v>
      </c>
      <c r="I40" s="15">
        <v>3</v>
      </c>
      <c r="J40" s="15">
        <v>5</v>
      </c>
      <c r="K40" s="89">
        <v>2</v>
      </c>
      <c r="L40" s="330">
        <v>42926.572916666664</v>
      </c>
      <c r="M40" s="311">
        <v>42930.791666666664</v>
      </c>
      <c r="N40" s="177"/>
      <c r="O40" s="248">
        <v>0</v>
      </c>
      <c r="P40" s="249">
        <v>0</v>
      </c>
      <c r="Q40" s="249">
        <v>0</v>
      </c>
      <c r="R40" s="249">
        <v>0</v>
      </c>
      <c r="S40" s="249">
        <v>0</v>
      </c>
      <c r="T40" s="249">
        <v>0</v>
      </c>
      <c r="U40" s="40">
        <v>66.599999999999994</v>
      </c>
      <c r="V40" s="40">
        <v>-1719.1</v>
      </c>
      <c r="W40" s="14">
        <v>12</v>
      </c>
      <c r="X40" s="52">
        <f>W40/$X$1</f>
        <v>0.12</v>
      </c>
      <c r="Y40" s="40">
        <v>-1567.4</v>
      </c>
      <c r="Z40" s="41">
        <v>-139.44999999999999</v>
      </c>
      <c r="AA40" s="253"/>
    </row>
    <row r="41" spans="1:27" ht="15.75" thickBot="1" x14ac:dyDescent="0.3">
      <c r="A41" s="34"/>
      <c r="B41" s="35" t="s">
        <v>210</v>
      </c>
      <c r="C41" s="36"/>
      <c r="D41" s="36"/>
      <c r="E41" s="35"/>
      <c r="F41" s="35"/>
      <c r="G41" s="37"/>
      <c r="H41" s="37"/>
      <c r="I41" s="37"/>
      <c r="J41" s="37"/>
      <c r="K41" s="37"/>
      <c r="L41" s="38"/>
      <c r="M41" s="38"/>
      <c r="N41" s="173"/>
      <c r="O41" s="203"/>
      <c r="P41" s="39"/>
      <c r="Q41" s="39"/>
      <c r="R41" s="39"/>
      <c r="S41" s="39"/>
      <c r="T41" s="39"/>
      <c r="U41" s="42"/>
      <c r="V41" s="43"/>
      <c r="W41" s="50"/>
      <c r="X41" s="53"/>
      <c r="Y41" s="44">
        <f>SUM(Y38:Y40)</f>
        <v>1103.5999999999999</v>
      </c>
      <c r="Z41" s="45">
        <f>SUM(Z38:Z40)</f>
        <v>81.830000000000013</v>
      </c>
      <c r="AA41" s="253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workbookViewId="0">
      <pane ySplit="1" topLeftCell="A2" activePane="bottomLeft" state="frozen"/>
      <selection pane="bottomLeft" activeCell="AA1" sqref="AA1"/>
    </sheetView>
  </sheetViews>
  <sheetFormatPr defaultRowHeight="14.25" x14ac:dyDescent="0.25"/>
  <cols>
    <col min="1" max="1" width="6.140625" style="2" bestFit="1" customWidth="1"/>
    <col min="2" max="2" width="29.7109375" style="80" bestFit="1" customWidth="1"/>
    <col min="3" max="3" width="3.42578125" style="2" bestFit="1" customWidth="1"/>
    <col min="4" max="4" width="7.28515625" style="2" bestFit="1" customWidth="1"/>
    <col min="5" max="5" width="11.7109375" style="80" bestFit="1" customWidth="1"/>
    <col min="6" max="6" width="10.42578125" style="80" bestFit="1" customWidth="1"/>
    <col min="7" max="7" width="10.5703125" style="2" bestFit="1" customWidth="1"/>
    <col min="8" max="8" width="7.5703125" style="2" bestFit="1" customWidth="1"/>
    <col min="9" max="9" width="6.42578125" style="2" bestFit="1" customWidth="1"/>
    <col min="10" max="10" width="7.28515625" style="2" bestFit="1" customWidth="1"/>
    <col min="11" max="11" width="8.28515625" style="2" bestFit="1" customWidth="1"/>
    <col min="12" max="12" width="21" style="302" bestFit="1" customWidth="1"/>
    <col min="13" max="13" width="20.85546875" style="302" bestFit="1" customWidth="1"/>
    <col min="14" max="14" width="9.7109375" style="80" bestFit="1" customWidth="1"/>
    <col min="15" max="15" width="9" style="206" bestFit="1" customWidth="1"/>
    <col min="16" max="16" width="9" style="3" bestFit="1" customWidth="1"/>
    <col min="17" max="17" width="7" style="3" bestFit="1" customWidth="1"/>
    <col min="18" max="18" width="7.85546875" style="3" bestFit="1" customWidth="1"/>
    <col min="19" max="19" width="7.140625" style="3" bestFit="1" customWidth="1"/>
    <col min="20" max="20" width="8.140625" style="3" bestFit="1" customWidth="1"/>
    <col min="21" max="21" width="9.5703125" style="233" bestFit="1" customWidth="1"/>
    <col min="22" max="22" width="10.28515625" style="233" bestFit="1" customWidth="1"/>
    <col min="23" max="23" width="8.140625" style="5" bestFit="1" customWidth="1"/>
    <col min="24" max="24" width="5.5703125" style="55" bestFit="1" customWidth="1"/>
    <col min="25" max="25" width="10.28515625" style="233" bestFit="1" customWidth="1"/>
    <col min="26" max="26" width="10.28515625" style="234" bestFit="1" customWidth="1"/>
    <col min="27" max="27" width="4.28515625" style="250" bestFit="1" customWidth="1"/>
    <col min="28" max="16384" width="9.140625" style="1"/>
  </cols>
  <sheetData>
    <row r="1" spans="1:27" ht="45" x14ac:dyDescent="0.25">
      <c r="A1" s="6" t="s">
        <v>125</v>
      </c>
      <c r="B1" s="6" t="s">
        <v>227</v>
      </c>
      <c r="C1" s="6" t="s">
        <v>56</v>
      </c>
      <c r="D1" s="6" t="s">
        <v>55</v>
      </c>
      <c r="E1" s="6" t="s">
        <v>0</v>
      </c>
      <c r="F1" s="6" t="s">
        <v>1</v>
      </c>
      <c r="G1" s="6" t="s">
        <v>2</v>
      </c>
      <c r="H1" s="6" t="s">
        <v>3</v>
      </c>
      <c r="I1" s="6" t="s">
        <v>4</v>
      </c>
      <c r="J1" s="6" t="s">
        <v>5</v>
      </c>
      <c r="K1" s="6" t="s">
        <v>6</v>
      </c>
      <c r="L1" s="7" t="s">
        <v>7</v>
      </c>
      <c r="M1" s="201" t="s">
        <v>8</v>
      </c>
      <c r="N1" s="6" t="s">
        <v>133</v>
      </c>
      <c r="O1" s="6" t="s">
        <v>124</v>
      </c>
      <c r="P1" s="6" t="s">
        <v>9</v>
      </c>
      <c r="Q1" s="6" t="s">
        <v>10</v>
      </c>
      <c r="R1" s="6" t="s">
        <v>58</v>
      </c>
      <c r="S1" s="6" t="s">
        <v>59</v>
      </c>
      <c r="T1" s="6" t="s">
        <v>60</v>
      </c>
      <c r="U1" s="6" t="s">
        <v>11</v>
      </c>
      <c r="V1" s="6" t="s">
        <v>12</v>
      </c>
      <c r="W1" s="6" t="s">
        <v>57</v>
      </c>
      <c r="X1" s="123">
        <v>100</v>
      </c>
      <c r="Y1" s="6" t="s">
        <v>13</v>
      </c>
      <c r="Z1" s="7" t="s">
        <v>14</v>
      </c>
      <c r="AA1" s="2" t="s">
        <v>284</v>
      </c>
    </row>
    <row r="2" spans="1:27" x14ac:dyDescent="0.25">
      <c r="A2" s="103"/>
      <c r="B2" s="104"/>
      <c r="C2" s="87">
        <v>1</v>
      </c>
      <c r="D2" s="87">
        <v>10080</v>
      </c>
      <c r="E2" s="88" t="s">
        <v>17</v>
      </c>
      <c r="F2" s="88" t="b">
        <v>0</v>
      </c>
      <c r="G2" s="15">
        <v>3</v>
      </c>
      <c r="H2" s="15">
        <v>6</v>
      </c>
      <c r="I2" s="89">
        <v>5</v>
      </c>
      <c r="J2" s="89">
        <v>12</v>
      </c>
      <c r="K2" s="89">
        <v>2</v>
      </c>
      <c r="L2" s="328">
        <v>42912.010416666664</v>
      </c>
      <c r="M2" s="90">
        <v>42915.624305555553</v>
      </c>
      <c r="N2" s="177"/>
      <c r="O2" s="248">
        <v>0</v>
      </c>
      <c r="P2" s="249">
        <v>0</v>
      </c>
      <c r="Q2" s="249">
        <v>0</v>
      </c>
      <c r="R2" s="249">
        <v>0</v>
      </c>
      <c r="S2" s="249">
        <v>0</v>
      </c>
      <c r="T2" s="249">
        <v>0</v>
      </c>
      <c r="U2" s="40"/>
      <c r="V2" s="40"/>
      <c r="W2" s="14"/>
      <c r="X2" s="52">
        <f>W2/$X$1</f>
        <v>0</v>
      </c>
      <c r="Y2" s="40"/>
      <c r="Z2" s="41"/>
      <c r="AA2" s="253"/>
    </row>
    <row r="3" spans="1:27" x14ac:dyDescent="0.25">
      <c r="A3" s="103"/>
      <c r="B3" s="104"/>
      <c r="C3" s="87">
        <v>1</v>
      </c>
      <c r="D3" s="87">
        <v>10080</v>
      </c>
      <c r="E3" s="88" t="s">
        <v>17</v>
      </c>
      <c r="F3" s="88" t="b">
        <v>0</v>
      </c>
      <c r="G3" s="15">
        <v>3</v>
      </c>
      <c r="H3" s="15">
        <v>6</v>
      </c>
      <c r="I3" s="89">
        <v>5</v>
      </c>
      <c r="J3" s="89">
        <v>12</v>
      </c>
      <c r="K3" s="89">
        <v>2</v>
      </c>
      <c r="L3" s="328">
        <v>42919.010416666664</v>
      </c>
      <c r="M3" s="90">
        <v>42922.624305555553</v>
      </c>
      <c r="N3" s="177"/>
      <c r="O3" s="248">
        <v>0</v>
      </c>
      <c r="P3" s="249">
        <v>0</v>
      </c>
      <c r="Q3" s="249">
        <v>0</v>
      </c>
      <c r="R3" s="249">
        <v>0</v>
      </c>
      <c r="S3" s="249">
        <v>0</v>
      </c>
      <c r="T3" s="249">
        <v>0</v>
      </c>
      <c r="U3" s="40"/>
      <c r="V3" s="40"/>
      <c r="W3" s="14"/>
      <c r="X3" s="52">
        <f>W3/$X$1</f>
        <v>0</v>
      </c>
      <c r="Y3" s="40"/>
      <c r="Z3" s="41"/>
      <c r="AA3" s="253"/>
    </row>
    <row r="4" spans="1:27" x14ac:dyDescent="0.25">
      <c r="A4" s="103"/>
      <c r="B4" s="104"/>
      <c r="C4" s="87">
        <v>1</v>
      </c>
      <c r="D4" s="87">
        <v>10080</v>
      </c>
      <c r="E4" s="88" t="s">
        <v>17</v>
      </c>
      <c r="F4" s="88" t="b">
        <v>0</v>
      </c>
      <c r="G4" s="15">
        <v>3</v>
      </c>
      <c r="H4" s="15">
        <v>6</v>
      </c>
      <c r="I4" s="89">
        <v>5</v>
      </c>
      <c r="J4" s="89">
        <v>12</v>
      </c>
      <c r="K4" s="89">
        <v>2</v>
      </c>
      <c r="L4" s="328">
        <v>42926.010416666664</v>
      </c>
      <c r="M4" s="90">
        <v>42929.624305555553</v>
      </c>
      <c r="N4" s="177"/>
      <c r="O4" s="248">
        <v>0</v>
      </c>
      <c r="P4" s="249">
        <v>0</v>
      </c>
      <c r="Q4" s="249">
        <v>0</v>
      </c>
      <c r="R4" s="249">
        <v>0</v>
      </c>
      <c r="S4" s="249">
        <v>0</v>
      </c>
      <c r="T4" s="249">
        <v>0</v>
      </c>
      <c r="U4" s="40"/>
      <c r="V4" s="40"/>
      <c r="W4" s="14"/>
      <c r="X4" s="52">
        <f>W4/$X$1</f>
        <v>0</v>
      </c>
      <c r="Y4" s="40"/>
      <c r="Z4" s="41"/>
      <c r="AA4" s="253"/>
    </row>
    <row r="5" spans="1:27" ht="15" x14ac:dyDescent="0.25">
      <c r="A5" s="109">
        <v>6</v>
      </c>
      <c r="B5" s="110" t="s">
        <v>232</v>
      </c>
      <c r="C5" s="87">
        <v>1</v>
      </c>
      <c r="D5" s="87">
        <v>10080</v>
      </c>
      <c r="E5" s="88" t="s">
        <v>17</v>
      </c>
      <c r="F5" s="88" t="b">
        <v>0</v>
      </c>
      <c r="G5" s="15">
        <v>3</v>
      </c>
      <c r="H5" s="15">
        <v>6</v>
      </c>
      <c r="I5" s="89">
        <v>5</v>
      </c>
      <c r="J5" s="89">
        <v>12</v>
      </c>
      <c r="K5" s="89">
        <v>2</v>
      </c>
      <c r="L5" s="328">
        <v>42933.010416666664</v>
      </c>
      <c r="M5" s="90">
        <v>42936.624305555553</v>
      </c>
      <c r="N5" s="177"/>
      <c r="O5" s="248">
        <v>0</v>
      </c>
      <c r="P5" s="249">
        <v>0</v>
      </c>
      <c r="Q5" s="249">
        <v>0</v>
      </c>
      <c r="R5" s="249">
        <v>0</v>
      </c>
      <c r="S5" s="249">
        <v>0</v>
      </c>
      <c r="T5" s="249">
        <v>0</v>
      </c>
      <c r="U5" s="40">
        <v>381.4</v>
      </c>
      <c r="V5" s="40">
        <v>-430.9</v>
      </c>
      <c r="W5" s="14">
        <v>16</v>
      </c>
      <c r="X5" s="52">
        <f>W5/$X$1</f>
        <v>0.16</v>
      </c>
      <c r="Y5" s="40">
        <v>26.3</v>
      </c>
      <c r="Z5" s="41">
        <v>-3.15</v>
      </c>
      <c r="AA5" s="253">
        <v>6</v>
      </c>
    </row>
    <row r="6" spans="1:27" ht="15.75" thickBot="1" x14ac:dyDescent="0.3">
      <c r="A6" s="34"/>
      <c r="B6" s="35"/>
      <c r="C6" s="36"/>
      <c r="D6" s="36"/>
      <c r="E6" s="35"/>
      <c r="F6" s="35"/>
      <c r="G6" s="37"/>
      <c r="H6" s="37"/>
      <c r="I6" s="37"/>
      <c r="J6" s="37"/>
      <c r="K6" s="37"/>
      <c r="L6" s="38"/>
      <c r="M6" s="38"/>
      <c r="N6" s="173"/>
      <c r="O6" s="203"/>
      <c r="P6" s="39"/>
      <c r="Q6" s="39"/>
      <c r="R6" s="39"/>
      <c r="S6" s="39"/>
      <c r="T6" s="39"/>
      <c r="U6" s="42"/>
      <c r="V6" s="43"/>
      <c r="W6" s="50"/>
      <c r="X6" s="53"/>
      <c r="Y6" s="44">
        <f>SUM(Y2:Y5)</f>
        <v>26.3</v>
      </c>
      <c r="Z6" s="45">
        <f>SUM(Z2:Z5)</f>
        <v>-3.15</v>
      </c>
      <c r="AA6" s="253"/>
    </row>
    <row r="7" spans="1:27" x14ac:dyDescent="0.25">
      <c r="A7" s="26">
        <v>18</v>
      </c>
      <c r="B7" s="27" t="s">
        <v>228</v>
      </c>
      <c r="C7" s="87">
        <v>1</v>
      </c>
      <c r="D7" s="87">
        <v>10080</v>
      </c>
      <c r="E7" s="88" t="s">
        <v>17</v>
      </c>
      <c r="F7" s="88" t="b">
        <v>0</v>
      </c>
      <c r="G7" s="15">
        <v>3</v>
      </c>
      <c r="H7" s="15">
        <v>6</v>
      </c>
      <c r="I7" s="89">
        <v>5</v>
      </c>
      <c r="J7" s="89">
        <v>12</v>
      </c>
      <c r="K7" s="89">
        <v>2</v>
      </c>
      <c r="L7" s="90">
        <v>42912.302083333336</v>
      </c>
      <c r="M7" s="297">
        <v>42916.625</v>
      </c>
      <c r="N7" s="177"/>
      <c r="O7" s="248">
        <v>0</v>
      </c>
      <c r="P7" s="249">
        <v>0</v>
      </c>
      <c r="Q7" s="249">
        <v>0</v>
      </c>
      <c r="R7" s="249">
        <v>0</v>
      </c>
      <c r="S7" s="249">
        <v>0</v>
      </c>
      <c r="T7" s="249">
        <v>0</v>
      </c>
      <c r="U7" s="40">
        <v>584.79999999999995</v>
      </c>
      <c r="V7" s="40">
        <v>-907.5</v>
      </c>
      <c r="W7" s="14">
        <v>12</v>
      </c>
      <c r="X7" s="52">
        <f>W7/$X$1</f>
        <v>0.12</v>
      </c>
      <c r="Y7" s="40">
        <v>400.8</v>
      </c>
      <c r="Z7" s="41">
        <v>42.29</v>
      </c>
      <c r="AA7" s="253">
        <v>18</v>
      </c>
    </row>
    <row r="8" spans="1:27" x14ac:dyDescent="0.25">
      <c r="A8" s="26">
        <v>18</v>
      </c>
      <c r="B8" s="27" t="s">
        <v>228</v>
      </c>
      <c r="C8" s="87">
        <v>1</v>
      </c>
      <c r="D8" s="87">
        <v>10080</v>
      </c>
      <c r="E8" s="88" t="s">
        <v>17</v>
      </c>
      <c r="F8" s="88" t="b">
        <v>0</v>
      </c>
      <c r="G8" s="15">
        <v>3</v>
      </c>
      <c r="H8" s="15">
        <v>6</v>
      </c>
      <c r="I8" s="89">
        <v>5</v>
      </c>
      <c r="J8" s="89">
        <v>12</v>
      </c>
      <c r="K8" s="89">
        <v>2</v>
      </c>
      <c r="L8" s="90">
        <v>42919.302083333336</v>
      </c>
      <c r="M8" s="297">
        <v>42923.625</v>
      </c>
      <c r="N8" s="177"/>
      <c r="O8" s="248">
        <v>0</v>
      </c>
      <c r="P8" s="249">
        <v>0</v>
      </c>
      <c r="Q8" s="249">
        <v>0</v>
      </c>
      <c r="R8" s="249">
        <v>0</v>
      </c>
      <c r="S8" s="249">
        <v>0</v>
      </c>
      <c r="T8" s="249">
        <v>0</v>
      </c>
      <c r="U8" s="40">
        <v>353.3</v>
      </c>
      <c r="V8" s="40">
        <v>-440.8</v>
      </c>
      <c r="W8" s="14">
        <v>16</v>
      </c>
      <c r="X8" s="52">
        <f>W8/$X$1</f>
        <v>0.16</v>
      </c>
      <c r="Y8" s="40">
        <v>341.6</v>
      </c>
      <c r="Z8" s="41">
        <v>25.03</v>
      </c>
      <c r="AA8" s="253">
        <v>18</v>
      </c>
    </row>
    <row r="9" spans="1:27" x14ac:dyDescent="0.25">
      <c r="A9" s="26">
        <v>15</v>
      </c>
      <c r="B9" s="27" t="s">
        <v>229</v>
      </c>
      <c r="C9" s="87">
        <v>1</v>
      </c>
      <c r="D9" s="87">
        <v>10080</v>
      </c>
      <c r="E9" s="88" t="s">
        <v>17</v>
      </c>
      <c r="F9" s="88" t="b">
        <v>0</v>
      </c>
      <c r="G9" s="15">
        <v>3</v>
      </c>
      <c r="H9" s="15">
        <v>6</v>
      </c>
      <c r="I9" s="89">
        <v>5</v>
      </c>
      <c r="J9" s="89">
        <v>12</v>
      </c>
      <c r="K9" s="89">
        <v>2</v>
      </c>
      <c r="L9" s="90">
        <v>42926.302083333336</v>
      </c>
      <c r="M9" s="297">
        <v>42930.624305555553</v>
      </c>
      <c r="N9" s="177"/>
      <c r="O9" s="248">
        <v>0</v>
      </c>
      <c r="P9" s="249">
        <v>0</v>
      </c>
      <c r="Q9" s="249">
        <v>0</v>
      </c>
      <c r="R9" s="249">
        <v>0</v>
      </c>
      <c r="S9" s="249">
        <v>0</v>
      </c>
      <c r="T9" s="249">
        <v>0</v>
      </c>
      <c r="U9" s="40">
        <v>319.3</v>
      </c>
      <c r="V9" s="40">
        <v>-1380.8</v>
      </c>
      <c r="W9" s="14">
        <v>9</v>
      </c>
      <c r="X9" s="52">
        <f>W9/$X$1</f>
        <v>0.09</v>
      </c>
      <c r="Y9" s="40">
        <v>-663.1</v>
      </c>
      <c r="Z9" s="41">
        <v>-56.7</v>
      </c>
      <c r="AA9" s="253">
        <v>15</v>
      </c>
    </row>
    <row r="10" spans="1:27" ht="15" x14ac:dyDescent="0.25">
      <c r="A10" s="24">
        <v>7</v>
      </c>
      <c r="B10" s="25" t="s">
        <v>230</v>
      </c>
      <c r="C10" s="87">
        <v>1</v>
      </c>
      <c r="D10" s="87">
        <v>10080</v>
      </c>
      <c r="E10" s="88" t="s">
        <v>17</v>
      </c>
      <c r="F10" s="88" t="b">
        <v>0</v>
      </c>
      <c r="G10" s="15">
        <v>3</v>
      </c>
      <c r="H10" s="15">
        <v>6</v>
      </c>
      <c r="I10" s="89">
        <v>5</v>
      </c>
      <c r="J10" s="89">
        <v>12</v>
      </c>
      <c r="K10" s="89">
        <v>2</v>
      </c>
      <c r="L10" s="90">
        <v>42933.302083333336</v>
      </c>
      <c r="M10" s="90">
        <v>42936.624305555553</v>
      </c>
      <c r="N10" s="177"/>
      <c r="O10" s="248">
        <v>0</v>
      </c>
      <c r="P10" s="249">
        <v>0</v>
      </c>
      <c r="Q10" s="249">
        <v>0</v>
      </c>
      <c r="R10" s="249">
        <v>0</v>
      </c>
      <c r="S10" s="249">
        <v>0</v>
      </c>
      <c r="T10" s="249">
        <v>0</v>
      </c>
      <c r="U10" s="40">
        <v>327.9</v>
      </c>
      <c r="V10" s="40">
        <v>-484.4</v>
      </c>
      <c r="W10" s="14">
        <v>16</v>
      </c>
      <c r="X10" s="52">
        <f>W10/$X$1</f>
        <v>0.16</v>
      </c>
      <c r="Y10" s="40">
        <v>-27.3</v>
      </c>
      <c r="Z10" s="41">
        <v>-5.99</v>
      </c>
      <c r="AA10" s="253">
        <v>7</v>
      </c>
    </row>
    <row r="11" spans="1:27" ht="15.75" thickBot="1" x14ac:dyDescent="0.3">
      <c r="A11" s="34"/>
      <c r="B11" s="35"/>
      <c r="C11" s="36"/>
      <c r="D11" s="36"/>
      <c r="E11" s="35"/>
      <c r="F11" s="35"/>
      <c r="G11" s="37"/>
      <c r="H11" s="37"/>
      <c r="I11" s="37"/>
      <c r="J11" s="37"/>
      <c r="K11" s="37"/>
      <c r="L11" s="38"/>
      <c r="M11" s="38"/>
      <c r="N11" s="173"/>
      <c r="O11" s="203"/>
      <c r="P11" s="39"/>
      <c r="Q11" s="39"/>
      <c r="R11" s="39"/>
      <c r="S11" s="39"/>
      <c r="T11" s="39"/>
      <c r="U11" s="42"/>
      <c r="V11" s="43"/>
      <c r="W11" s="50"/>
      <c r="X11" s="53"/>
      <c r="Y11" s="44">
        <f>SUM(Y7:Y10)</f>
        <v>52.000000000000071</v>
      </c>
      <c r="Z11" s="45">
        <f>SUM(Z7:Z10)</f>
        <v>4.6299999999999901</v>
      </c>
      <c r="AA11" s="253"/>
    </row>
    <row r="12" spans="1:27" x14ac:dyDescent="0.25">
      <c r="A12" s="265">
        <v>21</v>
      </c>
      <c r="B12" s="266" t="s">
        <v>223</v>
      </c>
      <c r="C12" s="87">
        <v>1</v>
      </c>
      <c r="D12" s="87">
        <v>10080</v>
      </c>
      <c r="E12" s="88" t="s">
        <v>17</v>
      </c>
      <c r="F12" s="88" t="b">
        <v>0</v>
      </c>
      <c r="G12" s="15">
        <v>3</v>
      </c>
      <c r="H12" s="15">
        <v>6</v>
      </c>
      <c r="I12" s="89">
        <v>5</v>
      </c>
      <c r="J12" s="89">
        <v>12</v>
      </c>
      <c r="K12" s="89">
        <v>2</v>
      </c>
      <c r="L12" s="90">
        <v>42912.302083333336</v>
      </c>
      <c r="M12" s="297">
        <v>42916.791666666664</v>
      </c>
      <c r="N12" s="177"/>
      <c r="O12" s="248">
        <v>0</v>
      </c>
      <c r="P12" s="249">
        <v>0</v>
      </c>
      <c r="Q12" s="249">
        <v>0</v>
      </c>
      <c r="R12" s="249">
        <v>0</v>
      </c>
      <c r="S12" s="249">
        <v>0</v>
      </c>
      <c r="T12" s="249">
        <v>0</v>
      </c>
      <c r="U12" s="40">
        <v>603.20000000000005</v>
      </c>
      <c r="V12" s="40">
        <v>-908</v>
      </c>
      <c r="W12" s="14">
        <v>12</v>
      </c>
      <c r="X12" s="52">
        <f>W12/$X$1</f>
        <v>0.12</v>
      </c>
      <c r="Y12" s="40">
        <v>543</v>
      </c>
      <c r="Z12" s="41">
        <v>57</v>
      </c>
      <c r="AA12" s="253">
        <v>21</v>
      </c>
    </row>
    <row r="13" spans="1:27" x14ac:dyDescent="0.25">
      <c r="A13" s="265">
        <v>21</v>
      </c>
      <c r="B13" s="266" t="s">
        <v>223</v>
      </c>
      <c r="C13" s="87">
        <v>1</v>
      </c>
      <c r="D13" s="87">
        <v>10080</v>
      </c>
      <c r="E13" s="88" t="s">
        <v>17</v>
      </c>
      <c r="F13" s="88" t="b">
        <v>0</v>
      </c>
      <c r="G13" s="15">
        <v>3</v>
      </c>
      <c r="H13" s="15">
        <v>6</v>
      </c>
      <c r="I13" s="89">
        <v>5</v>
      </c>
      <c r="J13" s="89">
        <v>12</v>
      </c>
      <c r="K13" s="89">
        <v>2</v>
      </c>
      <c r="L13" s="90">
        <v>42919.302083333336</v>
      </c>
      <c r="M13" s="297">
        <v>42923.791666666664</v>
      </c>
      <c r="N13" s="177"/>
      <c r="O13" s="248">
        <v>0</v>
      </c>
      <c r="P13" s="249">
        <v>0</v>
      </c>
      <c r="Q13" s="249">
        <v>0</v>
      </c>
      <c r="R13" s="249">
        <v>0</v>
      </c>
      <c r="S13" s="249">
        <v>0</v>
      </c>
      <c r="T13" s="249">
        <v>0</v>
      </c>
      <c r="U13" s="40">
        <v>512.20000000000005</v>
      </c>
      <c r="V13" s="40">
        <v>-438</v>
      </c>
      <c r="W13" s="14">
        <v>16</v>
      </c>
      <c r="X13" s="52">
        <f>W13/$X$1</f>
        <v>0.16</v>
      </c>
      <c r="Y13" s="40">
        <v>400.1</v>
      </c>
      <c r="Z13" s="41">
        <v>30.3</v>
      </c>
      <c r="AA13" s="253">
        <v>21</v>
      </c>
    </row>
    <row r="14" spans="1:27" x14ac:dyDescent="0.25">
      <c r="A14" s="265">
        <v>17</v>
      </c>
      <c r="B14" s="266" t="s">
        <v>224</v>
      </c>
      <c r="C14" s="87">
        <v>1</v>
      </c>
      <c r="D14" s="87">
        <v>10080</v>
      </c>
      <c r="E14" s="88" t="s">
        <v>17</v>
      </c>
      <c r="F14" s="88" t="b">
        <v>0</v>
      </c>
      <c r="G14" s="15">
        <v>3</v>
      </c>
      <c r="H14" s="15">
        <v>6</v>
      </c>
      <c r="I14" s="89">
        <v>5</v>
      </c>
      <c r="J14" s="89">
        <v>12</v>
      </c>
      <c r="K14" s="89">
        <v>2</v>
      </c>
      <c r="L14" s="90">
        <v>42926.302083333336</v>
      </c>
      <c r="M14" s="297">
        <v>42930.791666666664</v>
      </c>
      <c r="N14" s="177"/>
      <c r="O14" s="248">
        <v>0</v>
      </c>
      <c r="P14" s="249">
        <v>0</v>
      </c>
      <c r="Q14" s="249">
        <v>0</v>
      </c>
      <c r="R14" s="249">
        <v>0</v>
      </c>
      <c r="S14" s="249">
        <v>0</v>
      </c>
      <c r="T14" s="249">
        <v>0</v>
      </c>
      <c r="U14" s="40">
        <v>319.8</v>
      </c>
      <c r="V14" s="40">
        <v>-1380.3</v>
      </c>
      <c r="W14" s="14">
        <v>9</v>
      </c>
      <c r="X14" s="52">
        <f>W14/$X$1</f>
        <v>0.09</v>
      </c>
      <c r="Y14" s="40">
        <v>-692.8</v>
      </c>
      <c r="Z14" s="41">
        <v>-58.94</v>
      </c>
      <c r="AA14" s="253">
        <v>17</v>
      </c>
    </row>
    <row r="15" spans="1:27" ht="15" x14ac:dyDescent="0.25">
      <c r="A15" s="101">
        <v>8</v>
      </c>
      <c r="B15" s="102" t="s">
        <v>231</v>
      </c>
      <c r="C15" s="87">
        <v>1</v>
      </c>
      <c r="D15" s="87">
        <v>10080</v>
      </c>
      <c r="E15" s="88" t="s">
        <v>17</v>
      </c>
      <c r="F15" s="88" t="b">
        <v>0</v>
      </c>
      <c r="G15" s="15">
        <v>3</v>
      </c>
      <c r="H15" s="15">
        <v>6</v>
      </c>
      <c r="I15" s="89">
        <v>5</v>
      </c>
      <c r="J15" s="89">
        <v>12</v>
      </c>
      <c r="K15" s="89">
        <v>2</v>
      </c>
      <c r="L15" s="90">
        <v>42933.302083333336</v>
      </c>
      <c r="M15" s="331">
        <v>42936.64166666667</v>
      </c>
      <c r="N15" s="177"/>
      <c r="O15" s="248">
        <v>0</v>
      </c>
      <c r="P15" s="249">
        <v>0</v>
      </c>
      <c r="Q15" s="249">
        <v>0</v>
      </c>
      <c r="R15" s="249">
        <v>0</v>
      </c>
      <c r="S15" s="249">
        <v>0</v>
      </c>
      <c r="T15" s="249">
        <v>0</v>
      </c>
      <c r="U15" s="40">
        <v>328.1</v>
      </c>
      <c r="V15" s="40">
        <v>-484.2</v>
      </c>
      <c r="W15" s="14">
        <v>16</v>
      </c>
      <c r="X15" s="52">
        <f>W15/$X$1</f>
        <v>0.16</v>
      </c>
      <c r="Y15" s="40">
        <v>-215.6</v>
      </c>
      <c r="Z15" s="41">
        <v>-22.76</v>
      </c>
      <c r="AA15" s="253">
        <v>8</v>
      </c>
    </row>
    <row r="16" spans="1:27" ht="15.75" thickBot="1" x14ac:dyDescent="0.3">
      <c r="A16" s="34"/>
      <c r="B16" s="35"/>
      <c r="C16" s="36"/>
      <c r="D16" s="36"/>
      <c r="E16" s="35"/>
      <c r="F16" s="35"/>
      <c r="G16" s="37"/>
      <c r="H16" s="37"/>
      <c r="I16" s="37"/>
      <c r="J16" s="37"/>
      <c r="K16" s="37"/>
      <c r="L16" s="38"/>
      <c r="M16" s="38"/>
      <c r="N16" s="173"/>
      <c r="O16" s="203"/>
      <c r="P16" s="39"/>
      <c r="Q16" s="39"/>
      <c r="R16" s="39"/>
      <c r="S16" s="39"/>
      <c r="T16" s="39"/>
      <c r="U16" s="42"/>
      <c r="V16" s="43"/>
      <c r="W16" s="50"/>
      <c r="X16" s="53"/>
      <c r="Y16" s="44">
        <f>SUM(Y12:Y15)</f>
        <v>34.700000000000074</v>
      </c>
      <c r="Z16" s="45">
        <f>SUM(Z12:Z15)</f>
        <v>5.5999999999999979</v>
      </c>
      <c r="AA16" s="253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1"/>
  <sheetViews>
    <sheetView workbookViewId="0">
      <pane ySplit="1" topLeftCell="A2" activePane="bottomLeft" state="frozen"/>
      <selection pane="bottomLeft" activeCell="AA1" sqref="AA1"/>
    </sheetView>
  </sheetViews>
  <sheetFormatPr defaultRowHeight="14.25" x14ac:dyDescent="0.25"/>
  <cols>
    <col min="1" max="1" width="3.85546875" style="2" bestFit="1" customWidth="1"/>
    <col min="2" max="2" width="29.28515625" style="80" bestFit="1" customWidth="1"/>
    <col min="3" max="3" width="6.140625" style="2" bestFit="1" customWidth="1"/>
    <col min="4" max="4" width="7.28515625" style="2" bestFit="1" customWidth="1"/>
    <col min="5" max="5" width="11.7109375" style="80" bestFit="1" customWidth="1"/>
    <col min="6" max="6" width="10.42578125" style="80" bestFit="1" customWidth="1"/>
    <col min="7" max="7" width="10.5703125" style="2" bestFit="1" customWidth="1"/>
    <col min="8" max="8" width="7.5703125" style="2" bestFit="1" customWidth="1"/>
    <col min="9" max="9" width="6.42578125" style="2" bestFit="1" customWidth="1"/>
    <col min="10" max="10" width="7.28515625" style="2" bestFit="1" customWidth="1"/>
    <col min="11" max="11" width="8.28515625" style="2" bestFit="1" customWidth="1"/>
    <col min="12" max="13" width="20.28515625" style="302" bestFit="1" customWidth="1"/>
    <col min="14" max="14" width="9.7109375" style="2" bestFit="1" customWidth="1"/>
    <col min="15" max="15" width="9" style="206" bestFit="1" customWidth="1"/>
    <col min="16" max="16" width="9" style="3" bestFit="1" customWidth="1"/>
    <col min="17" max="17" width="7" style="3" bestFit="1" customWidth="1"/>
    <col min="18" max="18" width="7.85546875" style="3" bestFit="1" customWidth="1"/>
    <col min="19" max="19" width="7.140625" style="3" bestFit="1" customWidth="1"/>
    <col min="20" max="20" width="8.140625" style="3" bestFit="1" customWidth="1"/>
    <col min="21" max="21" width="10.28515625" style="3" bestFit="1" customWidth="1"/>
    <col min="22" max="22" width="10.28515625" style="233" bestFit="1" customWidth="1"/>
    <col min="23" max="23" width="8.140625" style="5" bestFit="1" customWidth="1"/>
    <col min="24" max="24" width="5.5703125" style="55" bestFit="1" customWidth="1"/>
    <col min="25" max="25" width="10.28515625" style="3" bestFit="1" customWidth="1"/>
    <col min="26" max="26" width="8.5703125" style="4" bestFit="1" customWidth="1"/>
    <col min="27" max="27" width="4.28515625" style="1" bestFit="1" customWidth="1"/>
    <col min="28" max="256" width="9.140625" style="1"/>
    <col min="257" max="257" width="3.85546875" style="1" bestFit="1" customWidth="1"/>
    <col min="258" max="258" width="29.28515625" style="1" bestFit="1" customWidth="1"/>
    <col min="259" max="259" width="6.140625" style="1" bestFit="1" customWidth="1"/>
    <col min="260" max="260" width="7.28515625" style="1" bestFit="1" customWidth="1"/>
    <col min="261" max="261" width="11.7109375" style="1" bestFit="1" customWidth="1"/>
    <col min="262" max="262" width="10.42578125" style="1" bestFit="1" customWidth="1"/>
    <col min="263" max="263" width="10.5703125" style="1" bestFit="1" customWidth="1"/>
    <col min="264" max="264" width="7.5703125" style="1" bestFit="1" customWidth="1"/>
    <col min="265" max="265" width="6.42578125" style="1" bestFit="1" customWidth="1"/>
    <col min="266" max="266" width="7.28515625" style="1" bestFit="1" customWidth="1"/>
    <col min="267" max="267" width="8.28515625" style="1" bestFit="1" customWidth="1"/>
    <col min="268" max="269" width="20.28515625" style="1" bestFit="1" customWidth="1"/>
    <col min="270" max="270" width="9.7109375" style="1" bestFit="1" customWidth="1"/>
    <col min="271" max="272" width="9" style="1" bestFit="1" customWidth="1"/>
    <col min="273" max="273" width="7" style="1" bestFit="1" customWidth="1"/>
    <col min="274" max="274" width="7.85546875" style="1" bestFit="1" customWidth="1"/>
    <col min="275" max="275" width="7.140625" style="1" bestFit="1" customWidth="1"/>
    <col min="276" max="276" width="8.140625" style="1" bestFit="1" customWidth="1"/>
    <col min="277" max="277" width="9.5703125" style="1" bestFit="1" customWidth="1"/>
    <col min="278" max="278" width="10.28515625" style="1" bestFit="1" customWidth="1"/>
    <col min="279" max="279" width="8.140625" style="1" bestFit="1" customWidth="1"/>
    <col min="280" max="280" width="5.5703125" style="1" bestFit="1" customWidth="1"/>
    <col min="281" max="281" width="10.28515625" style="1" bestFit="1" customWidth="1"/>
    <col min="282" max="282" width="8.5703125" style="1" bestFit="1" customWidth="1"/>
    <col min="283" max="283" width="3.7109375" style="1" customWidth="1"/>
    <col min="284" max="512" width="9.140625" style="1"/>
    <col min="513" max="513" width="3.85546875" style="1" bestFit="1" customWidth="1"/>
    <col min="514" max="514" width="29.28515625" style="1" bestFit="1" customWidth="1"/>
    <col min="515" max="515" width="6.140625" style="1" bestFit="1" customWidth="1"/>
    <col min="516" max="516" width="7.28515625" style="1" bestFit="1" customWidth="1"/>
    <col min="517" max="517" width="11.7109375" style="1" bestFit="1" customWidth="1"/>
    <col min="518" max="518" width="10.42578125" style="1" bestFit="1" customWidth="1"/>
    <col min="519" max="519" width="10.5703125" style="1" bestFit="1" customWidth="1"/>
    <col min="520" max="520" width="7.5703125" style="1" bestFit="1" customWidth="1"/>
    <col min="521" max="521" width="6.42578125" style="1" bestFit="1" customWidth="1"/>
    <col min="522" max="522" width="7.28515625" style="1" bestFit="1" customWidth="1"/>
    <col min="523" max="523" width="8.28515625" style="1" bestFit="1" customWidth="1"/>
    <col min="524" max="525" width="20.28515625" style="1" bestFit="1" customWidth="1"/>
    <col min="526" max="526" width="9.7109375" style="1" bestFit="1" customWidth="1"/>
    <col min="527" max="528" width="9" style="1" bestFit="1" customWidth="1"/>
    <col min="529" max="529" width="7" style="1" bestFit="1" customWidth="1"/>
    <col min="530" max="530" width="7.85546875" style="1" bestFit="1" customWidth="1"/>
    <col min="531" max="531" width="7.140625" style="1" bestFit="1" customWidth="1"/>
    <col min="532" max="532" width="8.140625" style="1" bestFit="1" customWidth="1"/>
    <col min="533" max="533" width="9.5703125" style="1" bestFit="1" customWidth="1"/>
    <col min="534" max="534" width="10.28515625" style="1" bestFit="1" customWidth="1"/>
    <col min="535" max="535" width="8.140625" style="1" bestFit="1" customWidth="1"/>
    <col min="536" max="536" width="5.5703125" style="1" bestFit="1" customWidth="1"/>
    <col min="537" max="537" width="10.28515625" style="1" bestFit="1" customWidth="1"/>
    <col min="538" max="538" width="8.5703125" style="1" bestFit="1" customWidth="1"/>
    <col min="539" max="539" width="3.7109375" style="1" customWidth="1"/>
    <col min="540" max="768" width="9.140625" style="1"/>
    <col min="769" max="769" width="3.85546875" style="1" bestFit="1" customWidth="1"/>
    <col min="770" max="770" width="29.28515625" style="1" bestFit="1" customWidth="1"/>
    <col min="771" max="771" width="6.140625" style="1" bestFit="1" customWidth="1"/>
    <col min="772" max="772" width="7.28515625" style="1" bestFit="1" customWidth="1"/>
    <col min="773" max="773" width="11.7109375" style="1" bestFit="1" customWidth="1"/>
    <col min="774" max="774" width="10.42578125" style="1" bestFit="1" customWidth="1"/>
    <col min="775" max="775" width="10.5703125" style="1" bestFit="1" customWidth="1"/>
    <col min="776" max="776" width="7.5703125" style="1" bestFit="1" customWidth="1"/>
    <col min="777" max="777" width="6.42578125" style="1" bestFit="1" customWidth="1"/>
    <col min="778" max="778" width="7.28515625" style="1" bestFit="1" customWidth="1"/>
    <col min="779" max="779" width="8.28515625" style="1" bestFit="1" customWidth="1"/>
    <col min="780" max="781" width="20.28515625" style="1" bestFit="1" customWidth="1"/>
    <col min="782" max="782" width="9.7109375" style="1" bestFit="1" customWidth="1"/>
    <col min="783" max="784" width="9" style="1" bestFit="1" customWidth="1"/>
    <col min="785" max="785" width="7" style="1" bestFit="1" customWidth="1"/>
    <col min="786" max="786" width="7.85546875" style="1" bestFit="1" customWidth="1"/>
    <col min="787" max="787" width="7.140625" style="1" bestFit="1" customWidth="1"/>
    <col min="788" max="788" width="8.140625" style="1" bestFit="1" customWidth="1"/>
    <col min="789" max="789" width="9.5703125" style="1" bestFit="1" customWidth="1"/>
    <col min="790" max="790" width="10.28515625" style="1" bestFit="1" customWidth="1"/>
    <col min="791" max="791" width="8.140625" style="1" bestFit="1" customWidth="1"/>
    <col min="792" max="792" width="5.5703125" style="1" bestFit="1" customWidth="1"/>
    <col min="793" max="793" width="10.28515625" style="1" bestFit="1" customWidth="1"/>
    <col min="794" max="794" width="8.5703125" style="1" bestFit="1" customWidth="1"/>
    <col min="795" max="795" width="3.7109375" style="1" customWidth="1"/>
    <col min="796" max="1024" width="9.140625" style="1"/>
    <col min="1025" max="1025" width="3.85546875" style="1" bestFit="1" customWidth="1"/>
    <col min="1026" max="1026" width="29.28515625" style="1" bestFit="1" customWidth="1"/>
    <col min="1027" max="1027" width="6.140625" style="1" bestFit="1" customWidth="1"/>
    <col min="1028" max="1028" width="7.28515625" style="1" bestFit="1" customWidth="1"/>
    <col min="1029" max="1029" width="11.7109375" style="1" bestFit="1" customWidth="1"/>
    <col min="1030" max="1030" width="10.42578125" style="1" bestFit="1" customWidth="1"/>
    <col min="1031" max="1031" width="10.5703125" style="1" bestFit="1" customWidth="1"/>
    <col min="1032" max="1032" width="7.5703125" style="1" bestFit="1" customWidth="1"/>
    <col min="1033" max="1033" width="6.42578125" style="1" bestFit="1" customWidth="1"/>
    <col min="1034" max="1034" width="7.28515625" style="1" bestFit="1" customWidth="1"/>
    <col min="1035" max="1035" width="8.28515625" style="1" bestFit="1" customWidth="1"/>
    <col min="1036" max="1037" width="20.28515625" style="1" bestFit="1" customWidth="1"/>
    <col min="1038" max="1038" width="9.7109375" style="1" bestFit="1" customWidth="1"/>
    <col min="1039" max="1040" width="9" style="1" bestFit="1" customWidth="1"/>
    <col min="1041" max="1041" width="7" style="1" bestFit="1" customWidth="1"/>
    <col min="1042" max="1042" width="7.85546875" style="1" bestFit="1" customWidth="1"/>
    <col min="1043" max="1043" width="7.140625" style="1" bestFit="1" customWidth="1"/>
    <col min="1044" max="1044" width="8.140625" style="1" bestFit="1" customWidth="1"/>
    <col min="1045" max="1045" width="9.5703125" style="1" bestFit="1" customWidth="1"/>
    <col min="1046" max="1046" width="10.28515625" style="1" bestFit="1" customWidth="1"/>
    <col min="1047" max="1047" width="8.140625" style="1" bestFit="1" customWidth="1"/>
    <col min="1048" max="1048" width="5.5703125" style="1" bestFit="1" customWidth="1"/>
    <col min="1049" max="1049" width="10.28515625" style="1" bestFit="1" customWidth="1"/>
    <col min="1050" max="1050" width="8.5703125" style="1" bestFit="1" customWidth="1"/>
    <col min="1051" max="1051" width="3.7109375" style="1" customWidth="1"/>
    <col min="1052" max="1280" width="9.140625" style="1"/>
    <col min="1281" max="1281" width="3.85546875" style="1" bestFit="1" customWidth="1"/>
    <col min="1282" max="1282" width="29.28515625" style="1" bestFit="1" customWidth="1"/>
    <col min="1283" max="1283" width="6.140625" style="1" bestFit="1" customWidth="1"/>
    <col min="1284" max="1284" width="7.28515625" style="1" bestFit="1" customWidth="1"/>
    <col min="1285" max="1285" width="11.7109375" style="1" bestFit="1" customWidth="1"/>
    <col min="1286" max="1286" width="10.42578125" style="1" bestFit="1" customWidth="1"/>
    <col min="1287" max="1287" width="10.5703125" style="1" bestFit="1" customWidth="1"/>
    <col min="1288" max="1288" width="7.5703125" style="1" bestFit="1" customWidth="1"/>
    <col min="1289" max="1289" width="6.42578125" style="1" bestFit="1" customWidth="1"/>
    <col min="1290" max="1290" width="7.28515625" style="1" bestFit="1" customWidth="1"/>
    <col min="1291" max="1291" width="8.28515625" style="1" bestFit="1" customWidth="1"/>
    <col min="1292" max="1293" width="20.28515625" style="1" bestFit="1" customWidth="1"/>
    <col min="1294" max="1294" width="9.7109375" style="1" bestFit="1" customWidth="1"/>
    <col min="1295" max="1296" width="9" style="1" bestFit="1" customWidth="1"/>
    <col min="1297" max="1297" width="7" style="1" bestFit="1" customWidth="1"/>
    <col min="1298" max="1298" width="7.85546875" style="1" bestFit="1" customWidth="1"/>
    <col min="1299" max="1299" width="7.140625" style="1" bestFit="1" customWidth="1"/>
    <col min="1300" max="1300" width="8.140625" style="1" bestFit="1" customWidth="1"/>
    <col min="1301" max="1301" width="9.5703125" style="1" bestFit="1" customWidth="1"/>
    <col min="1302" max="1302" width="10.28515625" style="1" bestFit="1" customWidth="1"/>
    <col min="1303" max="1303" width="8.140625" style="1" bestFit="1" customWidth="1"/>
    <col min="1304" max="1304" width="5.5703125" style="1" bestFit="1" customWidth="1"/>
    <col min="1305" max="1305" width="10.28515625" style="1" bestFit="1" customWidth="1"/>
    <col min="1306" max="1306" width="8.5703125" style="1" bestFit="1" customWidth="1"/>
    <col min="1307" max="1307" width="3.7109375" style="1" customWidth="1"/>
    <col min="1308" max="1536" width="9.140625" style="1"/>
    <col min="1537" max="1537" width="3.85546875" style="1" bestFit="1" customWidth="1"/>
    <col min="1538" max="1538" width="29.28515625" style="1" bestFit="1" customWidth="1"/>
    <col min="1539" max="1539" width="6.140625" style="1" bestFit="1" customWidth="1"/>
    <col min="1540" max="1540" width="7.28515625" style="1" bestFit="1" customWidth="1"/>
    <col min="1541" max="1541" width="11.7109375" style="1" bestFit="1" customWidth="1"/>
    <col min="1542" max="1542" width="10.42578125" style="1" bestFit="1" customWidth="1"/>
    <col min="1543" max="1543" width="10.5703125" style="1" bestFit="1" customWidth="1"/>
    <col min="1544" max="1544" width="7.5703125" style="1" bestFit="1" customWidth="1"/>
    <col min="1545" max="1545" width="6.42578125" style="1" bestFit="1" customWidth="1"/>
    <col min="1546" max="1546" width="7.28515625" style="1" bestFit="1" customWidth="1"/>
    <col min="1547" max="1547" width="8.28515625" style="1" bestFit="1" customWidth="1"/>
    <col min="1548" max="1549" width="20.28515625" style="1" bestFit="1" customWidth="1"/>
    <col min="1550" max="1550" width="9.7109375" style="1" bestFit="1" customWidth="1"/>
    <col min="1551" max="1552" width="9" style="1" bestFit="1" customWidth="1"/>
    <col min="1553" max="1553" width="7" style="1" bestFit="1" customWidth="1"/>
    <col min="1554" max="1554" width="7.85546875" style="1" bestFit="1" customWidth="1"/>
    <col min="1555" max="1555" width="7.140625" style="1" bestFit="1" customWidth="1"/>
    <col min="1556" max="1556" width="8.140625" style="1" bestFit="1" customWidth="1"/>
    <col min="1557" max="1557" width="9.5703125" style="1" bestFit="1" customWidth="1"/>
    <col min="1558" max="1558" width="10.28515625" style="1" bestFit="1" customWidth="1"/>
    <col min="1559" max="1559" width="8.140625" style="1" bestFit="1" customWidth="1"/>
    <col min="1560" max="1560" width="5.5703125" style="1" bestFit="1" customWidth="1"/>
    <col min="1561" max="1561" width="10.28515625" style="1" bestFit="1" customWidth="1"/>
    <col min="1562" max="1562" width="8.5703125" style="1" bestFit="1" customWidth="1"/>
    <col min="1563" max="1563" width="3.7109375" style="1" customWidth="1"/>
    <col min="1564" max="1792" width="9.140625" style="1"/>
    <col min="1793" max="1793" width="3.85546875" style="1" bestFit="1" customWidth="1"/>
    <col min="1794" max="1794" width="29.28515625" style="1" bestFit="1" customWidth="1"/>
    <col min="1795" max="1795" width="6.140625" style="1" bestFit="1" customWidth="1"/>
    <col min="1796" max="1796" width="7.28515625" style="1" bestFit="1" customWidth="1"/>
    <col min="1797" max="1797" width="11.7109375" style="1" bestFit="1" customWidth="1"/>
    <col min="1798" max="1798" width="10.42578125" style="1" bestFit="1" customWidth="1"/>
    <col min="1799" max="1799" width="10.5703125" style="1" bestFit="1" customWidth="1"/>
    <col min="1800" max="1800" width="7.5703125" style="1" bestFit="1" customWidth="1"/>
    <col min="1801" max="1801" width="6.42578125" style="1" bestFit="1" customWidth="1"/>
    <col min="1802" max="1802" width="7.28515625" style="1" bestFit="1" customWidth="1"/>
    <col min="1803" max="1803" width="8.28515625" style="1" bestFit="1" customWidth="1"/>
    <col min="1804" max="1805" width="20.28515625" style="1" bestFit="1" customWidth="1"/>
    <col min="1806" max="1806" width="9.7109375" style="1" bestFit="1" customWidth="1"/>
    <col min="1807" max="1808" width="9" style="1" bestFit="1" customWidth="1"/>
    <col min="1809" max="1809" width="7" style="1" bestFit="1" customWidth="1"/>
    <col min="1810" max="1810" width="7.85546875" style="1" bestFit="1" customWidth="1"/>
    <col min="1811" max="1811" width="7.140625" style="1" bestFit="1" customWidth="1"/>
    <col min="1812" max="1812" width="8.140625" style="1" bestFit="1" customWidth="1"/>
    <col min="1813" max="1813" width="9.5703125" style="1" bestFit="1" customWidth="1"/>
    <col min="1814" max="1814" width="10.28515625" style="1" bestFit="1" customWidth="1"/>
    <col min="1815" max="1815" width="8.140625" style="1" bestFit="1" customWidth="1"/>
    <col min="1816" max="1816" width="5.5703125" style="1" bestFit="1" customWidth="1"/>
    <col min="1817" max="1817" width="10.28515625" style="1" bestFit="1" customWidth="1"/>
    <col min="1818" max="1818" width="8.5703125" style="1" bestFit="1" customWidth="1"/>
    <col min="1819" max="1819" width="3.7109375" style="1" customWidth="1"/>
    <col min="1820" max="2048" width="9.140625" style="1"/>
    <col min="2049" max="2049" width="3.85546875" style="1" bestFit="1" customWidth="1"/>
    <col min="2050" max="2050" width="29.28515625" style="1" bestFit="1" customWidth="1"/>
    <col min="2051" max="2051" width="6.140625" style="1" bestFit="1" customWidth="1"/>
    <col min="2052" max="2052" width="7.28515625" style="1" bestFit="1" customWidth="1"/>
    <col min="2053" max="2053" width="11.7109375" style="1" bestFit="1" customWidth="1"/>
    <col min="2054" max="2054" width="10.42578125" style="1" bestFit="1" customWidth="1"/>
    <col min="2055" max="2055" width="10.5703125" style="1" bestFit="1" customWidth="1"/>
    <col min="2056" max="2056" width="7.5703125" style="1" bestFit="1" customWidth="1"/>
    <col min="2057" max="2057" width="6.42578125" style="1" bestFit="1" customWidth="1"/>
    <col min="2058" max="2058" width="7.28515625" style="1" bestFit="1" customWidth="1"/>
    <col min="2059" max="2059" width="8.28515625" style="1" bestFit="1" customWidth="1"/>
    <col min="2060" max="2061" width="20.28515625" style="1" bestFit="1" customWidth="1"/>
    <col min="2062" max="2062" width="9.7109375" style="1" bestFit="1" customWidth="1"/>
    <col min="2063" max="2064" width="9" style="1" bestFit="1" customWidth="1"/>
    <col min="2065" max="2065" width="7" style="1" bestFit="1" customWidth="1"/>
    <col min="2066" max="2066" width="7.85546875" style="1" bestFit="1" customWidth="1"/>
    <col min="2067" max="2067" width="7.140625" style="1" bestFit="1" customWidth="1"/>
    <col min="2068" max="2068" width="8.140625" style="1" bestFit="1" customWidth="1"/>
    <col min="2069" max="2069" width="9.5703125" style="1" bestFit="1" customWidth="1"/>
    <col min="2070" max="2070" width="10.28515625" style="1" bestFit="1" customWidth="1"/>
    <col min="2071" max="2071" width="8.140625" style="1" bestFit="1" customWidth="1"/>
    <col min="2072" max="2072" width="5.5703125" style="1" bestFit="1" customWidth="1"/>
    <col min="2073" max="2073" width="10.28515625" style="1" bestFit="1" customWidth="1"/>
    <col min="2074" max="2074" width="8.5703125" style="1" bestFit="1" customWidth="1"/>
    <col min="2075" max="2075" width="3.7109375" style="1" customWidth="1"/>
    <col min="2076" max="2304" width="9.140625" style="1"/>
    <col min="2305" max="2305" width="3.85546875" style="1" bestFit="1" customWidth="1"/>
    <col min="2306" max="2306" width="29.28515625" style="1" bestFit="1" customWidth="1"/>
    <col min="2307" max="2307" width="6.140625" style="1" bestFit="1" customWidth="1"/>
    <col min="2308" max="2308" width="7.28515625" style="1" bestFit="1" customWidth="1"/>
    <col min="2309" max="2309" width="11.7109375" style="1" bestFit="1" customWidth="1"/>
    <col min="2310" max="2310" width="10.42578125" style="1" bestFit="1" customWidth="1"/>
    <col min="2311" max="2311" width="10.5703125" style="1" bestFit="1" customWidth="1"/>
    <col min="2312" max="2312" width="7.5703125" style="1" bestFit="1" customWidth="1"/>
    <col min="2313" max="2313" width="6.42578125" style="1" bestFit="1" customWidth="1"/>
    <col min="2314" max="2314" width="7.28515625" style="1" bestFit="1" customWidth="1"/>
    <col min="2315" max="2315" width="8.28515625" style="1" bestFit="1" customWidth="1"/>
    <col min="2316" max="2317" width="20.28515625" style="1" bestFit="1" customWidth="1"/>
    <col min="2318" max="2318" width="9.7109375" style="1" bestFit="1" customWidth="1"/>
    <col min="2319" max="2320" width="9" style="1" bestFit="1" customWidth="1"/>
    <col min="2321" max="2321" width="7" style="1" bestFit="1" customWidth="1"/>
    <col min="2322" max="2322" width="7.85546875" style="1" bestFit="1" customWidth="1"/>
    <col min="2323" max="2323" width="7.140625" style="1" bestFit="1" customWidth="1"/>
    <col min="2324" max="2324" width="8.140625" style="1" bestFit="1" customWidth="1"/>
    <col min="2325" max="2325" width="9.5703125" style="1" bestFit="1" customWidth="1"/>
    <col min="2326" max="2326" width="10.28515625" style="1" bestFit="1" customWidth="1"/>
    <col min="2327" max="2327" width="8.140625" style="1" bestFit="1" customWidth="1"/>
    <col min="2328" max="2328" width="5.5703125" style="1" bestFit="1" customWidth="1"/>
    <col min="2329" max="2329" width="10.28515625" style="1" bestFit="1" customWidth="1"/>
    <col min="2330" max="2330" width="8.5703125" style="1" bestFit="1" customWidth="1"/>
    <col min="2331" max="2331" width="3.7109375" style="1" customWidth="1"/>
    <col min="2332" max="2560" width="9.140625" style="1"/>
    <col min="2561" max="2561" width="3.85546875" style="1" bestFit="1" customWidth="1"/>
    <col min="2562" max="2562" width="29.28515625" style="1" bestFit="1" customWidth="1"/>
    <col min="2563" max="2563" width="6.140625" style="1" bestFit="1" customWidth="1"/>
    <col min="2564" max="2564" width="7.28515625" style="1" bestFit="1" customWidth="1"/>
    <col min="2565" max="2565" width="11.7109375" style="1" bestFit="1" customWidth="1"/>
    <col min="2566" max="2566" width="10.42578125" style="1" bestFit="1" customWidth="1"/>
    <col min="2567" max="2567" width="10.5703125" style="1" bestFit="1" customWidth="1"/>
    <col min="2568" max="2568" width="7.5703125" style="1" bestFit="1" customWidth="1"/>
    <col min="2569" max="2569" width="6.42578125" style="1" bestFit="1" customWidth="1"/>
    <col min="2570" max="2570" width="7.28515625" style="1" bestFit="1" customWidth="1"/>
    <col min="2571" max="2571" width="8.28515625" style="1" bestFit="1" customWidth="1"/>
    <col min="2572" max="2573" width="20.28515625" style="1" bestFit="1" customWidth="1"/>
    <col min="2574" max="2574" width="9.7109375" style="1" bestFit="1" customWidth="1"/>
    <col min="2575" max="2576" width="9" style="1" bestFit="1" customWidth="1"/>
    <col min="2577" max="2577" width="7" style="1" bestFit="1" customWidth="1"/>
    <col min="2578" max="2578" width="7.85546875" style="1" bestFit="1" customWidth="1"/>
    <col min="2579" max="2579" width="7.140625" style="1" bestFit="1" customWidth="1"/>
    <col min="2580" max="2580" width="8.140625" style="1" bestFit="1" customWidth="1"/>
    <col min="2581" max="2581" width="9.5703125" style="1" bestFit="1" customWidth="1"/>
    <col min="2582" max="2582" width="10.28515625" style="1" bestFit="1" customWidth="1"/>
    <col min="2583" max="2583" width="8.140625" style="1" bestFit="1" customWidth="1"/>
    <col min="2584" max="2584" width="5.5703125" style="1" bestFit="1" customWidth="1"/>
    <col min="2585" max="2585" width="10.28515625" style="1" bestFit="1" customWidth="1"/>
    <col min="2586" max="2586" width="8.5703125" style="1" bestFit="1" customWidth="1"/>
    <col min="2587" max="2587" width="3.7109375" style="1" customWidth="1"/>
    <col min="2588" max="2816" width="9.140625" style="1"/>
    <col min="2817" max="2817" width="3.85546875" style="1" bestFit="1" customWidth="1"/>
    <col min="2818" max="2818" width="29.28515625" style="1" bestFit="1" customWidth="1"/>
    <col min="2819" max="2819" width="6.140625" style="1" bestFit="1" customWidth="1"/>
    <col min="2820" max="2820" width="7.28515625" style="1" bestFit="1" customWidth="1"/>
    <col min="2821" max="2821" width="11.7109375" style="1" bestFit="1" customWidth="1"/>
    <col min="2822" max="2822" width="10.42578125" style="1" bestFit="1" customWidth="1"/>
    <col min="2823" max="2823" width="10.5703125" style="1" bestFit="1" customWidth="1"/>
    <col min="2824" max="2824" width="7.5703125" style="1" bestFit="1" customWidth="1"/>
    <col min="2825" max="2825" width="6.42578125" style="1" bestFit="1" customWidth="1"/>
    <col min="2826" max="2826" width="7.28515625" style="1" bestFit="1" customWidth="1"/>
    <col min="2827" max="2827" width="8.28515625" style="1" bestFit="1" customWidth="1"/>
    <col min="2828" max="2829" width="20.28515625" style="1" bestFit="1" customWidth="1"/>
    <col min="2830" max="2830" width="9.7109375" style="1" bestFit="1" customWidth="1"/>
    <col min="2831" max="2832" width="9" style="1" bestFit="1" customWidth="1"/>
    <col min="2833" max="2833" width="7" style="1" bestFit="1" customWidth="1"/>
    <col min="2834" max="2834" width="7.85546875" style="1" bestFit="1" customWidth="1"/>
    <col min="2835" max="2835" width="7.140625" style="1" bestFit="1" customWidth="1"/>
    <col min="2836" max="2836" width="8.140625" style="1" bestFit="1" customWidth="1"/>
    <col min="2837" max="2837" width="9.5703125" style="1" bestFit="1" customWidth="1"/>
    <col min="2838" max="2838" width="10.28515625" style="1" bestFit="1" customWidth="1"/>
    <col min="2839" max="2839" width="8.140625" style="1" bestFit="1" customWidth="1"/>
    <col min="2840" max="2840" width="5.5703125" style="1" bestFit="1" customWidth="1"/>
    <col min="2841" max="2841" width="10.28515625" style="1" bestFit="1" customWidth="1"/>
    <col min="2842" max="2842" width="8.5703125" style="1" bestFit="1" customWidth="1"/>
    <col min="2843" max="2843" width="3.7109375" style="1" customWidth="1"/>
    <col min="2844" max="3072" width="9.140625" style="1"/>
    <col min="3073" max="3073" width="3.85546875" style="1" bestFit="1" customWidth="1"/>
    <col min="3074" max="3074" width="29.28515625" style="1" bestFit="1" customWidth="1"/>
    <col min="3075" max="3075" width="6.140625" style="1" bestFit="1" customWidth="1"/>
    <col min="3076" max="3076" width="7.28515625" style="1" bestFit="1" customWidth="1"/>
    <col min="3077" max="3077" width="11.7109375" style="1" bestFit="1" customWidth="1"/>
    <col min="3078" max="3078" width="10.42578125" style="1" bestFit="1" customWidth="1"/>
    <col min="3079" max="3079" width="10.5703125" style="1" bestFit="1" customWidth="1"/>
    <col min="3080" max="3080" width="7.5703125" style="1" bestFit="1" customWidth="1"/>
    <col min="3081" max="3081" width="6.42578125" style="1" bestFit="1" customWidth="1"/>
    <col min="3082" max="3082" width="7.28515625" style="1" bestFit="1" customWidth="1"/>
    <col min="3083" max="3083" width="8.28515625" style="1" bestFit="1" customWidth="1"/>
    <col min="3084" max="3085" width="20.28515625" style="1" bestFit="1" customWidth="1"/>
    <col min="3086" max="3086" width="9.7109375" style="1" bestFit="1" customWidth="1"/>
    <col min="3087" max="3088" width="9" style="1" bestFit="1" customWidth="1"/>
    <col min="3089" max="3089" width="7" style="1" bestFit="1" customWidth="1"/>
    <col min="3090" max="3090" width="7.85546875" style="1" bestFit="1" customWidth="1"/>
    <col min="3091" max="3091" width="7.140625" style="1" bestFit="1" customWidth="1"/>
    <col min="3092" max="3092" width="8.140625" style="1" bestFit="1" customWidth="1"/>
    <col min="3093" max="3093" width="9.5703125" style="1" bestFit="1" customWidth="1"/>
    <col min="3094" max="3094" width="10.28515625" style="1" bestFit="1" customWidth="1"/>
    <col min="3095" max="3095" width="8.140625" style="1" bestFit="1" customWidth="1"/>
    <col min="3096" max="3096" width="5.5703125" style="1" bestFit="1" customWidth="1"/>
    <col min="3097" max="3097" width="10.28515625" style="1" bestFit="1" customWidth="1"/>
    <col min="3098" max="3098" width="8.5703125" style="1" bestFit="1" customWidth="1"/>
    <col min="3099" max="3099" width="3.7109375" style="1" customWidth="1"/>
    <col min="3100" max="3328" width="9.140625" style="1"/>
    <col min="3329" max="3329" width="3.85546875" style="1" bestFit="1" customWidth="1"/>
    <col min="3330" max="3330" width="29.28515625" style="1" bestFit="1" customWidth="1"/>
    <col min="3331" max="3331" width="6.140625" style="1" bestFit="1" customWidth="1"/>
    <col min="3332" max="3332" width="7.28515625" style="1" bestFit="1" customWidth="1"/>
    <col min="3333" max="3333" width="11.7109375" style="1" bestFit="1" customWidth="1"/>
    <col min="3334" max="3334" width="10.42578125" style="1" bestFit="1" customWidth="1"/>
    <col min="3335" max="3335" width="10.5703125" style="1" bestFit="1" customWidth="1"/>
    <col min="3336" max="3336" width="7.5703125" style="1" bestFit="1" customWidth="1"/>
    <col min="3337" max="3337" width="6.42578125" style="1" bestFit="1" customWidth="1"/>
    <col min="3338" max="3338" width="7.28515625" style="1" bestFit="1" customWidth="1"/>
    <col min="3339" max="3339" width="8.28515625" style="1" bestFit="1" customWidth="1"/>
    <col min="3340" max="3341" width="20.28515625" style="1" bestFit="1" customWidth="1"/>
    <col min="3342" max="3342" width="9.7109375" style="1" bestFit="1" customWidth="1"/>
    <col min="3343" max="3344" width="9" style="1" bestFit="1" customWidth="1"/>
    <col min="3345" max="3345" width="7" style="1" bestFit="1" customWidth="1"/>
    <col min="3346" max="3346" width="7.85546875" style="1" bestFit="1" customWidth="1"/>
    <col min="3347" max="3347" width="7.140625" style="1" bestFit="1" customWidth="1"/>
    <col min="3348" max="3348" width="8.140625" style="1" bestFit="1" customWidth="1"/>
    <col min="3349" max="3349" width="9.5703125" style="1" bestFit="1" customWidth="1"/>
    <col min="3350" max="3350" width="10.28515625" style="1" bestFit="1" customWidth="1"/>
    <col min="3351" max="3351" width="8.140625" style="1" bestFit="1" customWidth="1"/>
    <col min="3352" max="3352" width="5.5703125" style="1" bestFit="1" customWidth="1"/>
    <col min="3353" max="3353" width="10.28515625" style="1" bestFit="1" customWidth="1"/>
    <col min="3354" max="3354" width="8.5703125" style="1" bestFit="1" customWidth="1"/>
    <col min="3355" max="3355" width="3.7109375" style="1" customWidth="1"/>
    <col min="3356" max="3584" width="9.140625" style="1"/>
    <col min="3585" max="3585" width="3.85546875" style="1" bestFit="1" customWidth="1"/>
    <col min="3586" max="3586" width="29.28515625" style="1" bestFit="1" customWidth="1"/>
    <col min="3587" max="3587" width="6.140625" style="1" bestFit="1" customWidth="1"/>
    <col min="3588" max="3588" width="7.28515625" style="1" bestFit="1" customWidth="1"/>
    <col min="3589" max="3589" width="11.7109375" style="1" bestFit="1" customWidth="1"/>
    <col min="3590" max="3590" width="10.42578125" style="1" bestFit="1" customWidth="1"/>
    <col min="3591" max="3591" width="10.5703125" style="1" bestFit="1" customWidth="1"/>
    <col min="3592" max="3592" width="7.5703125" style="1" bestFit="1" customWidth="1"/>
    <col min="3593" max="3593" width="6.42578125" style="1" bestFit="1" customWidth="1"/>
    <col min="3594" max="3594" width="7.28515625" style="1" bestFit="1" customWidth="1"/>
    <col min="3595" max="3595" width="8.28515625" style="1" bestFit="1" customWidth="1"/>
    <col min="3596" max="3597" width="20.28515625" style="1" bestFit="1" customWidth="1"/>
    <col min="3598" max="3598" width="9.7109375" style="1" bestFit="1" customWidth="1"/>
    <col min="3599" max="3600" width="9" style="1" bestFit="1" customWidth="1"/>
    <col min="3601" max="3601" width="7" style="1" bestFit="1" customWidth="1"/>
    <col min="3602" max="3602" width="7.85546875" style="1" bestFit="1" customWidth="1"/>
    <col min="3603" max="3603" width="7.140625" style="1" bestFit="1" customWidth="1"/>
    <col min="3604" max="3604" width="8.140625" style="1" bestFit="1" customWidth="1"/>
    <col min="3605" max="3605" width="9.5703125" style="1" bestFit="1" customWidth="1"/>
    <col min="3606" max="3606" width="10.28515625" style="1" bestFit="1" customWidth="1"/>
    <col min="3607" max="3607" width="8.140625" style="1" bestFit="1" customWidth="1"/>
    <col min="3608" max="3608" width="5.5703125" style="1" bestFit="1" customWidth="1"/>
    <col min="3609" max="3609" width="10.28515625" style="1" bestFit="1" customWidth="1"/>
    <col min="3610" max="3610" width="8.5703125" style="1" bestFit="1" customWidth="1"/>
    <col min="3611" max="3611" width="3.7109375" style="1" customWidth="1"/>
    <col min="3612" max="3840" width="9.140625" style="1"/>
    <col min="3841" max="3841" width="3.85546875" style="1" bestFit="1" customWidth="1"/>
    <col min="3842" max="3842" width="29.28515625" style="1" bestFit="1" customWidth="1"/>
    <col min="3843" max="3843" width="6.140625" style="1" bestFit="1" customWidth="1"/>
    <col min="3844" max="3844" width="7.28515625" style="1" bestFit="1" customWidth="1"/>
    <col min="3845" max="3845" width="11.7109375" style="1" bestFit="1" customWidth="1"/>
    <col min="3846" max="3846" width="10.42578125" style="1" bestFit="1" customWidth="1"/>
    <col min="3847" max="3847" width="10.5703125" style="1" bestFit="1" customWidth="1"/>
    <col min="3848" max="3848" width="7.5703125" style="1" bestFit="1" customWidth="1"/>
    <col min="3849" max="3849" width="6.42578125" style="1" bestFit="1" customWidth="1"/>
    <col min="3850" max="3850" width="7.28515625" style="1" bestFit="1" customWidth="1"/>
    <col min="3851" max="3851" width="8.28515625" style="1" bestFit="1" customWidth="1"/>
    <col min="3852" max="3853" width="20.28515625" style="1" bestFit="1" customWidth="1"/>
    <col min="3854" max="3854" width="9.7109375" style="1" bestFit="1" customWidth="1"/>
    <col min="3855" max="3856" width="9" style="1" bestFit="1" customWidth="1"/>
    <col min="3857" max="3857" width="7" style="1" bestFit="1" customWidth="1"/>
    <col min="3858" max="3858" width="7.85546875" style="1" bestFit="1" customWidth="1"/>
    <col min="3859" max="3859" width="7.140625" style="1" bestFit="1" customWidth="1"/>
    <col min="3860" max="3860" width="8.140625" style="1" bestFit="1" customWidth="1"/>
    <col min="3861" max="3861" width="9.5703125" style="1" bestFit="1" customWidth="1"/>
    <col min="3862" max="3862" width="10.28515625" style="1" bestFit="1" customWidth="1"/>
    <col min="3863" max="3863" width="8.140625" style="1" bestFit="1" customWidth="1"/>
    <col min="3864" max="3864" width="5.5703125" style="1" bestFit="1" customWidth="1"/>
    <col min="3865" max="3865" width="10.28515625" style="1" bestFit="1" customWidth="1"/>
    <col min="3866" max="3866" width="8.5703125" style="1" bestFit="1" customWidth="1"/>
    <col min="3867" max="3867" width="3.7109375" style="1" customWidth="1"/>
    <col min="3868" max="4096" width="9.140625" style="1"/>
    <col min="4097" max="4097" width="3.85546875" style="1" bestFit="1" customWidth="1"/>
    <col min="4098" max="4098" width="29.28515625" style="1" bestFit="1" customWidth="1"/>
    <col min="4099" max="4099" width="6.140625" style="1" bestFit="1" customWidth="1"/>
    <col min="4100" max="4100" width="7.28515625" style="1" bestFit="1" customWidth="1"/>
    <col min="4101" max="4101" width="11.7109375" style="1" bestFit="1" customWidth="1"/>
    <col min="4102" max="4102" width="10.42578125" style="1" bestFit="1" customWidth="1"/>
    <col min="4103" max="4103" width="10.5703125" style="1" bestFit="1" customWidth="1"/>
    <col min="4104" max="4104" width="7.5703125" style="1" bestFit="1" customWidth="1"/>
    <col min="4105" max="4105" width="6.42578125" style="1" bestFit="1" customWidth="1"/>
    <col min="4106" max="4106" width="7.28515625" style="1" bestFit="1" customWidth="1"/>
    <col min="4107" max="4107" width="8.28515625" style="1" bestFit="1" customWidth="1"/>
    <col min="4108" max="4109" width="20.28515625" style="1" bestFit="1" customWidth="1"/>
    <col min="4110" max="4110" width="9.7109375" style="1" bestFit="1" customWidth="1"/>
    <col min="4111" max="4112" width="9" style="1" bestFit="1" customWidth="1"/>
    <col min="4113" max="4113" width="7" style="1" bestFit="1" customWidth="1"/>
    <col min="4114" max="4114" width="7.85546875" style="1" bestFit="1" customWidth="1"/>
    <col min="4115" max="4115" width="7.140625" style="1" bestFit="1" customWidth="1"/>
    <col min="4116" max="4116" width="8.140625" style="1" bestFit="1" customWidth="1"/>
    <col min="4117" max="4117" width="9.5703125" style="1" bestFit="1" customWidth="1"/>
    <col min="4118" max="4118" width="10.28515625" style="1" bestFit="1" customWidth="1"/>
    <col min="4119" max="4119" width="8.140625" style="1" bestFit="1" customWidth="1"/>
    <col min="4120" max="4120" width="5.5703125" style="1" bestFit="1" customWidth="1"/>
    <col min="4121" max="4121" width="10.28515625" style="1" bestFit="1" customWidth="1"/>
    <col min="4122" max="4122" width="8.5703125" style="1" bestFit="1" customWidth="1"/>
    <col min="4123" max="4123" width="3.7109375" style="1" customWidth="1"/>
    <col min="4124" max="4352" width="9.140625" style="1"/>
    <col min="4353" max="4353" width="3.85546875" style="1" bestFit="1" customWidth="1"/>
    <col min="4354" max="4354" width="29.28515625" style="1" bestFit="1" customWidth="1"/>
    <col min="4355" max="4355" width="6.140625" style="1" bestFit="1" customWidth="1"/>
    <col min="4356" max="4356" width="7.28515625" style="1" bestFit="1" customWidth="1"/>
    <col min="4357" max="4357" width="11.7109375" style="1" bestFit="1" customWidth="1"/>
    <col min="4358" max="4358" width="10.42578125" style="1" bestFit="1" customWidth="1"/>
    <col min="4359" max="4359" width="10.5703125" style="1" bestFit="1" customWidth="1"/>
    <col min="4360" max="4360" width="7.5703125" style="1" bestFit="1" customWidth="1"/>
    <col min="4361" max="4361" width="6.42578125" style="1" bestFit="1" customWidth="1"/>
    <col min="4362" max="4362" width="7.28515625" style="1" bestFit="1" customWidth="1"/>
    <col min="4363" max="4363" width="8.28515625" style="1" bestFit="1" customWidth="1"/>
    <col min="4364" max="4365" width="20.28515625" style="1" bestFit="1" customWidth="1"/>
    <col min="4366" max="4366" width="9.7109375" style="1" bestFit="1" customWidth="1"/>
    <col min="4367" max="4368" width="9" style="1" bestFit="1" customWidth="1"/>
    <col min="4369" max="4369" width="7" style="1" bestFit="1" customWidth="1"/>
    <col min="4370" max="4370" width="7.85546875" style="1" bestFit="1" customWidth="1"/>
    <col min="4371" max="4371" width="7.140625" style="1" bestFit="1" customWidth="1"/>
    <col min="4372" max="4372" width="8.140625" style="1" bestFit="1" customWidth="1"/>
    <col min="4373" max="4373" width="9.5703125" style="1" bestFit="1" customWidth="1"/>
    <col min="4374" max="4374" width="10.28515625" style="1" bestFit="1" customWidth="1"/>
    <col min="4375" max="4375" width="8.140625" style="1" bestFit="1" customWidth="1"/>
    <col min="4376" max="4376" width="5.5703125" style="1" bestFit="1" customWidth="1"/>
    <col min="4377" max="4377" width="10.28515625" style="1" bestFit="1" customWidth="1"/>
    <col min="4378" max="4378" width="8.5703125" style="1" bestFit="1" customWidth="1"/>
    <col min="4379" max="4379" width="3.7109375" style="1" customWidth="1"/>
    <col min="4380" max="4608" width="9.140625" style="1"/>
    <col min="4609" max="4609" width="3.85546875" style="1" bestFit="1" customWidth="1"/>
    <col min="4610" max="4610" width="29.28515625" style="1" bestFit="1" customWidth="1"/>
    <col min="4611" max="4611" width="6.140625" style="1" bestFit="1" customWidth="1"/>
    <col min="4612" max="4612" width="7.28515625" style="1" bestFit="1" customWidth="1"/>
    <col min="4613" max="4613" width="11.7109375" style="1" bestFit="1" customWidth="1"/>
    <col min="4614" max="4614" width="10.42578125" style="1" bestFit="1" customWidth="1"/>
    <col min="4615" max="4615" width="10.5703125" style="1" bestFit="1" customWidth="1"/>
    <col min="4616" max="4616" width="7.5703125" style="1" bestFit="1" customWidth="1"/>
    <col min="4617" max="4617" width="6.42578125" style="1" bestFit="1" customWidth="1"/>
    <col min="4618" max="4618" width="7.28515625" style="1" bestFit="1" customWidth="1"/>
    <col min="4619" max="4619" width="8.28515625" style="1" bestFit="1" customWidth="1"/>
    <col min="4620" max="4621" width="20.28515625" style="1" bestFit="1" customWidth="1"/>
    <col min="4622" max="4622" width="9.7109375" style="1" bestFit="1" customWidth="1"/>
    <col min="4623" max="4624" width="9" style="1" bestFit="1" customWidth="1"/>
    <col min="4625" max="4625" width="7" style="1" bestFit="1" customWidth="1"/>
    <col min="4626" max="4626" width="7.85546875" style="1" bestFit="1" customWidth="1"/>
    <col min="4627" max="4627" width="7.140625" style="1" bestFit="1" customWidth="1"/>
    <col min="4628" max="4628" width="8.140625" style="1" bestFit="1" customWidth="1"/>
    <col min="4629" max="4629" width="9.5703125" style="1" bestFit="1" customWidth="1"/>
    <col min="4630" max="4630" width="10.28515625" style="1" bestFit="1" customWidth="1"/>
    <col min="4631" max="4631" width="8.140625" style="1" bestFit="1" customWidth="1"/>
    <col min="4632" max="4632" width="5.5703125" style="1" bestFit="1" customWidth="1"/>
    <col min="4633" max="4633" width="10.28515625" style="1" bestFit="1" customWidth="1"/>
    <col min="4634" max="4634" width="8.5703125" style="1" bestFit="1" customWidth="1"/>
    <col min="4635" max="4635" width="3.7109375" style="1" customWidth="1"/>
    <col min="4636" max="4864" width="9.140625" style="1"/>
    <col min="4865" max="4865" width="3.85546875" style="1" bestFit="1" customWidth="1"/>
    <col min="4866" max="4866" width="29.28515625" style="1" bestFit="1" customWidth="1"/>
    <col min="4867" max="4867" width="6.140625" style="1" bestFit="1" customWidth="1"/>
    <col min="4868" max="4868" width="7.28515625" style="1" bestFit="1" customWidth="1"/>
    <col min="4869" max="4869" width="11.7109375" style="1" bestFit="1" customWidth="1"/>
    <col min="4870" max="4870" width="10.42578125" style="1" bestFit="1" customWidth="1"/>
    <col min="4871" max="4871" width="10.5703125" style="1" bestFit="1" customWidth="1"/>
    <col min="4872" max="4872" width="7.5703125" style="1" bestFit="1" customWidth="1"/>
    <col min="4873" max="4873" width="6.42578125" style="1" bestFit="1" customWidth="1"/>
    <col min="4874" max="4874" width="7.28515625" style="1" bestFit="1" customWidth="1"/>
    <col min="4875" max="4875" width="8.28515625" style="1" bestFit="1" customWidth="1"/>
    <col min="4876" max="4877" width="20.28515625" style="1" bestFit="1" customWidth="1"/>
    <col min="4878" max="4878" width="9.7109375" style="1" bestFit="1" customWidth="1"/>
    <col min="4879" max="4880" width="9" style="1" bestFit="1" customWidth="1"/>
    <col min="4881" max="4881" width="7" style="1" bestFit="1" customWidth="1"/>
    <col min="4882" max="4882" width="7.85546875" style="1" bestFit="1" customWidth="1"/>
    <col min="4883" max="4883" width="7.140625" style="1" bestFit="1" customWidth="1"/>
    <col min="4884" max="4884" width="8.140625" style="1" bestFit="1" customWidth="1"/>
    <col min="4885" max="4885" width="9.5703125" style="1" bestFit="1" customWidth="1"/>
    <col min="4886" max="4886" width="10.28515625" style="1" bestFit="1" customWidth="1"/>
    <col min="4887" max="4887" width="8.140625" style="1" bestFit="1" customWidth="1"/>
    <col min="4888" max="4888" width="5.5703125" style="1" bestFit="1" customWidth="1"/>
    <col min="4889" max="4889" width="10.28515625" style="1" bestFit="1" customWidth="1"/>
    <col min="4890" max="4890" width="8.5703125" style="1" bestFit="1" customWidth="1"/>
    <col min="4891" max="4891" width="3.7109375" style="1" customWidth="1"/>
    <col min="4892" max="5120" width="9.140625" style="1"/>
    <col min="5121" max="5121" width="3.85546875" style="1" bestFit="1" customWidth="1"/>
    <col min="5122" max="5122" width="29.28515625" style="1" bestFit="1" customWidth="1"/>
    <col min="5123" max="5123" width="6.140625" style="1" bestFit="1" customWidth="1"/>
    <col min="5124" max="5124" width="7.28515625" style="1" bestFit="1" customWidth="1"/>
    <col min="5125" max="5125" width="11.7109375" style="1" bestFit="1" customWidth="1"/>
    <col min="5126" max="5126" width="10.42578125" style="1" bestFit="1" customWidth="1"/>
    <col min="5127" max="5127" width="10.5703125" style="1" bestFit="1" customWidth="1"/>
    <col min="5128" max="5128" width="7.5703125" style="1" bestFit="1" customWidth="1"/>
    <col min="5129" max="5129" width="6.42578125" style="1" bestFit="1" customWidth="1"/>
    <col min="5130" max="5130" width="7.28515625" style="1" bestFit="1" customWidth="1"/>
    <col min="5131" max="5131" width="8.28515625" style="1" bestFit="1" customWidth="1"/>
    <col min="5132" max="5133" width="20.28515625" style="1" bestFit="1" customWidth="1"/>
    <col min="5134" max="5134" width="9.7109375" style="1" bestFit="1" customWidth="1"/>
    <col min="5135" max="5136" width="9" style="1" bestFit="1" customWidth="1"/>
    <col min="5137" max="5137" width="7" style="1" bestFit="1" customWidth="1"/>
    <col min="5138" max="5138" width="7.85546875" style="1" bestFit="1" customWidth="1"/>
    <col min="5139" max="5139" width="7.140625" style="1" bestFit="1" customWidth="1"/>
    <col min="5140" max="5140" width="8.140625" style="1" bestFit="1" customWidth="1"/>
    <col min="5141" max="5141" width="9.5703125" style="1" bestFit="1" customWidth="1"/>
    <col min="5142" max="5142" width="10.28515625" style="1" bestFit="1" customWidth="1"/>
    <col min="5143" max="5143" width="8.140625" style="1" bestFit="1" customWidth="1"/>
    <col min="5144" max="5144" width="5.5703125" style="1" bestFit="1" customWidth="1"/>
    <col min="5145" max="5145" width="10.28515625" style="1" bestFit="1" customWidth="1"/>
    <col min="5146" max="5146" width="8.5703125" style="1" bestFit="1" customWidth="1"/>
    <col min="5147" max="5147" width="3.7109375" style="1" customWidth="1"/>
    <col min="5148" max="5376" width="9.140625" style="1"/>
    <col min="5377" max="5377" width="3.85546875" style="1" bestFit="1" customWidth="1"/>
    <col min="5378" max="5378" width="29.28515625" style="1" bestFit="1" customWidth="1"/>
    <col min="5379" max="5379" width="6.140625" style="1" bestFit="1" customWidth="1"/>
    <col min="5380" max="5380" width="7.28515625" style="1" bestFit="1" customWidth="1"/>
    <col min="5381" max="5381" width="11.7109375" style="1" bestFit="1" customWidth="1"/>
    <col min="5382" max="5382" width="10.42578125" style="1" bestFit="1" customWidth="1"/>
    <col min="5383" max="5383" width="10.5703125" style="1" bestFit="1" customWidth="1"/>
    <col min="5384" max="5384" width="7.5703125" style="1" bestFit="1" customWidth="1"/>
    <col min="5385" max="5385" width="6.42578125" style="1" bestFit="1" customWidth="1"/>
    <col min="5386" max="5386" width="7.28515625" style="1" bestFit="1" customWidth="1"/>
    <col min="5387" max="5387" width="8.28515625" style="1" bestFit="1" customWidth="1"/>
    <col min="5388" max="5389" width="20.28515625" style="1" bestFit="1" customWidth="1"/>
    <col min="5390" max="5390" width="9.7109375" style="1" bestFit="1" customWidth="1"/>
    <col min="5391" max="5392" width="9" style="1" bestFit="1" customWidth="1"/>
    <col min="5393" max="5393" width="7" style="1" bestFit="1" customWidth="1"/>
    <col min="5394" max="5394" width="7.85546875" style="1" bestFit="1" customWidth="1"/>
    <col min="5395" max="5395" width="7.140625" style="1" bestFit="1" customWidth="1"/>
    <col min="5396" max="5396" width="8.140625" style="1" bestFit="1" customWidth="1"/>
    <col min="5397" max="5397" width="9.5703125" style="1" bestFit="1" customWidth="1"/>
    <col min="5398" max="5398" width="10.28515625" style="1" bestFit="1" customWidth="1"/>
    <col min="5399" max="5399" width="8.140625" style="1" bestFit="1" customWidth="1"/>
    <col min="5400" max="5400" width="5.5703125" style="1" bestFit="1" customWidth="1"/>
    <col min="5401" max="5401" width="10.28515625" style="1" bestFit="1" customWidth="1"/>
    <col min="5402" max="5402" width="8.5703125" style="1" bestFit="1" customWidth="1"/>
    <col min="5403" max="5403" width="3.7109375" style="1" customWidth="1"/>
    <col min="5404" max="5632" width="9.140625" style="1"/>
    <col min="5633" max="5633" width="3.85546875" style="1" bestFit="1" customWidth="1"/>
    <col min="5634" max="5634" width="29.28515625" style="1" bestFit="1" customWidth="1"/>
    <col min="5635" max="5635" width="6.140625" style="1" bestFit="1" customWidth="1"/>
    <col min="5636" max="5636" width="7.28515625" style="1" bestFit="1" customWidth="1"/>
    <col min="5637" max="5637" width="11.7109375" style="1" bestFit="1" customWidth="1"/>
    <col min="5638" max="5638" width="10.42578125" style="1" bestFit="1" customWidth="1"/>
    <col min="5639" max="5639" width="10.5703125" style="1" bestFit="1" customWidth="1"/>
    <col min="5640" max="5640" width="7.5703125" style="1" bestFit="1" customWidth="1"/>
    <col min="5641" max="5641" width="6.42578125" style="1" bestFit="1" customWidth="1"/>
    <col min="5642" max="5642" width="7.28515625" style="1" bestFit="1" customWidth="1"/>
    <col min="5643" max="5643" width="8.28515625" style="1" bestFit="1" customWidth="1"/>
    <col min="5644" max="5645" width="20.28515625" style="1" bestFit="1" customWidth="1"/>
    <col min="5646" max="5646" width="9.7109375" style="1" bestFit="1" customWidth="1"/>
    <col min="5647" max="5648" width="9" style="1" bestFit="1" customWidth="1"/>
    <col min="5649" max="5649" width="7" style="1" bestFit="1" customWidth="1"/>
    <col min="5650" max="5650" width="7.85546875" style="1" bestFit="1" customWidth="1"/>
    <col min="5651" max="5651" width="7.140625" style="1" bestFit="1" customWidth="1"/>
    <col min="5652" max="5652" width="8.140625" style="1" bestFit="1" customWidth="1"/>
    <col min="5653" max="5653" width="9.5703125" style="1" bestFit="1" customWidth="1"/>
    <col min="5654" max="5654" width="10.28515625" style="1" bestFit="1" customWidth="1"/>
    <col min="5655" max="5655" width="8.140625" style="1" bestFit="1" customWidth="1"/>
    <col min="5656" max="5656" width="5.5703125" style="1" bestFit="1" customWidth="1"/>
    <col min="5657" max="5657" width="10.28515625" style="1" bestFit="1" customWidth="1"/>
    <col min="5658" max="5658" width="8.5703125" style="1" bestFit="1" customWidth="1"/>
    <col min="5659" max="5659" width="3.7109375" style="1" customWidth="1"/>
    <col min="5660" max="5888" width="9.140625" style="1"/>
    <col min="5889" max="5889" width="3.85546875" style="1" bestFit="1" customWidth="1"/>
    <col min="5890" max="5890" width="29.28515625" style="1" bestFit="1" customWidth="1"/>
    <col min="5891" max="5891" width="6.140625" style="1" bestFit="1" customWidth="1"/>
    <col min="5892" max="5892" width="7.28515625" style="1" bestFit="1" customWidth="1"/>
    <col min="5893" max="5893" width="11.7109375" style="1" bestFit="1" customWidth="1"/>
    <col min="5894" max="5894" width="10.42578125" style="1" bestFit="1" customWidth="1"/>
    <col min="5895" max="5895" width="10.5703125" style="1" bestFit="1" customWidth="1"/>
    <col min="5896" max="5896" width="7.5703125" style="1" bestFit="1" customWidth="1"/>
    <col min="5897" max="5897" width="6.42578125" style="1" bestFit="1" customWidth="1"/>
    <col min="5898" max="5898" width="7.28515625" style="1" bestFit="1" customWidth="1"/>
    <col min="5899" max="5899" width="8.28515625" style="1" bestFit="1" customWidth="1"/>
    <col min="5900" max="5901" width="20.28515625" style="1" bestFit="1" customWidth="1"/>
    <col min="5902" max="5902" width="9.7109375" style="1" bestFit="1" customWidth="1"/>
    <col min="5903" max="5904" width="9" style="1" bestFit="1" customWidth="1"/>
    <col min="5905" max="5905" width="7" style="1" bestFit="1" customWidth="1"/>
    <col min="5906" max="5906" width="7.85546875" style="1" bestFit="1" customWidth="1"/>
    <col min="5907" max="5907" width="7.140625" style="1" bestFit="1" customWidth="1"/>
    <col min="5908" max="5908" width="8.140625" style="1" bestFit="1" customWidth="1"/>
    <col min="5909" max="5909" width="9.5703125" style="1" bestFit="1" customWidth="1"/>
    <col min="5910" max="5910" width="10.28515625" style="1" bestFit="1" customWidth="1"/>
    <col min="5911" max="5911" width="8.140625" style="1" bestFit="1" customWidth="1"/>
    <col min="5912" max="5912" width="5.5703125" style="1" bestFit="1" customWidth="1"/>
    <col min="5913" max="5913" width="10.28515625" style="1" bestFit="1" customWidth="1"/>
    <col min="5914" max="5914" width="8.5703125" style="1" bestFit="1" customWidth="1"/>
    <col min="5915" max="5915" width="3.7109375" style="1" customWidth="1"/>
    <col min="5916" max="6144" width="9.140625" style="1"/>
    <col min="6145" max="6145" width="3.85546875" style="1" bestFit="1" customWidth="1"/>
    <col min="6146" max="6146" width="29.28515625" style="1" bestFit="1" customWidth="1"/>
    <col min="6147" max="6147" width="6.140625" style="1" bestFit="1" customWidth="1"/>
    <col min="6148" max="6148" width="7.28515625" style="1" bestFit="1" customWidth="1"/>
    <col min="6149" max="6149" width="11.7109375" style="1" bestFit="1" customWidth="1"/>
    <col min="6150" max="6150" width="10.42578125" style="1" bestFit="1" customWidth="1"/>
    <col min="6151" max="6151" width="10.5703125" style="1" bestFit="1" customWidth="1"/>
    <col min="6152" max="6152" width="7.5703125" style="1" bestFit="1" customWidth="1"/>
    <col min="6153" max="6153" width="6.42578125" style="1" bestFit="1" customWidth="1"/>
    <col min="6154" max="6154" width="7.28515625" style="1" bestFit="1" customWidth="1"/>
    <col min="6155" max="6155" width="8.28515625" style="1" bestFit="1" customWidth="1"/>
    <col min="6156" max="6157" width="20.28515625" style="1" bestFit="1" customWidth="1"/>
    <col min="6158" max="6158" width="9.7109375" style="1" bestFit="1" customWidth="1"/>
    <col min="6159" max="6160" width="9" style="1" bestFit="1" customWidth="1"/>
    <col min="6161" max="6161" width="7" style="1" bestFit="1" customWidth="1"/>
    <col min="6162" max="6162" width="7.85546875" style="1" bestFit="1" customWidth="1"/>
    <col min="6163" max="6163" width="7.140625" style="1" bestFit="1" customWidth="1"/>
    <col min="6164" max="6164" width="8.140625" style="1" bestFit="1" customWidth="1"/>
    <col min="6165" max="6165" width="9.5703125" style="1" bestFit="1" customWidth="1"/>
    <col min="6166" max="6166" width="10.28515625" style="1" bestFit="1" customWidth="1"/>
    <col min="6167" max="6167" width="8.140625" style="1" bestFit="1" customWidth="1"/>
    <col min="6168" max="6168" width="5.5703125" style="1" bestFit="1" customWidth="1"/>
    <col min="6169" max="6169" width="10.28515625" style="1" bestFit="1" customWidth="1"/>
    <col min="6170" max="6170" width="8.5703125" style="1" bestFit="1" customWidth="1"/>
    <col min="6171" max="6171" width="3.7109375" style="1" customWidth="1"/>
    <col min="6172" max="6400" width="9.140625" style="1"/>
    <col min="6401" max="6401" width="3.85546875" style="1" bestFit="1" customWidth="1"/>
    <col min="6402" max="6402" width="29.28515625" style="1" bestFit="1" customWidth="1"/>
    <col min="6403" max="6403" width="6.140625" style="1" bestFit="1" customWidth="1"/>
    <col min="6404" max="6404" width="7.28515625" style="1" bestFit="1" customWidth="1"/>
    <col min="6405" max="6405" width="11.7109375" style="1" bestFit="1" customWidth="1"/>
    <col min="6406" max="6406" width="10.42578125" style="1" bestFit="1" customWidth="1"/>
    <col min="6407" max="6407" width="10.5703125" style="1" bestFit="1" customWidth="1"/>
    <col min="6408" max="6408" width="7.5703125" style="1" bestFit="1" customWidth="1"/>
    <col min="6409" max="6409" width="6.42578125" style="1" bestFit="1" customWidth="1"/>
    <col min="6410" max="6410" width="7.28515625" style="1" bestFit="1" customWidth="1"/>
    <col min="6411" max="6411" width="8.28515625" style="1" bestFit="1" customWidth="1"/>
    <col min="6412" max="6413" width="20.28515625" style="1" bestFit="1" customWidth="1"/>
    <col min="6414" max="6414" width="9.7109375" style="1" bestFit="1" customWidth="1"/>
    <col min="6415" max="6416" width="9" style="1" bestFit="1" customWidth="1"/>
    <col min="6417" max="6417" width="7" style="1" bestFit="1" customWidth="1"/>
    <col min="6418" max="6418" width="7.85546875" style="1" bestFit="1" customWidth="1"/>
    <col min="6419" max="6419" width="7.140625" style="1" bestFit="1" customWidth="1"/>
    <col min="6420" max="6420" width="8.140625" style="1" bestFit="1" customWidth="1"/>
    <col min="6421" max="6421" width="9.5703125" style="1" bestFit="1" customWidth="1"/>
    <col min="6422" max="6422" width="10.28515625" style="1" bestFit="1" customWidth="1"/>
    <col min="6423" max="6423" width="8.140625" style="1" bestFit="1" customWidth="1"/>
    <col min="6424" max="6424" width="5.5703125" style="1" bestFit="1" customWidth="1"/>
    <col min="6425" max="6425" width="10.28515625" style="1" bestFit="1" customWidth="1"/>
    <col min="6426" max="6426" width="8.5703125" style="1" bestFit="1" customWidth="1"/>
    <col min="6427" max="6427" width="3.7109375" style="1" customWidth="1"/>
    <col min="6428" max="6656" width="9.140625" style="1"/>
    <col min="6657" max="6657" width="3.85546875" style="1" bestFit="1" customWidth="1"/>
    <col min="6658" max="6658" width="29.28515625" style="1" bestFit="1" customWidth="1"/>
    <col min="6659" max="6659" width="6.140625" style="1" bestFit="1" customWidth="1"/>
    <col min="6660" max="6660" width="7.28515625" style="1" bestFit="1" customWidth="1"/>
    <col min="6661" max="6661" width="11.7109375" style="1" bestFit="1" customWidth="1"/>
    <col min="6662" max="6662" width="10.42578125" style="1" bestFit="1" customWidth="1"/>
    <col min="6663" max="6663" width="10.5703125" style="1" bestFit="1" customWidth="1"/>
    <col min="6664" max="6664" width="7.5703125" style="1" bestFit="1" customWidth="1"/>
    <col min="6665" max="6665" width="6.42578125" style="1" bestFit="1" customWidth="1"/>
    <col min="6666" max="6666" width="7.28515625" style="1" bestFit="1" customWidth="1"/>
    <col min="6667" max="6667" width="8.28515625" style="1" bestFit="1" customWidth="1"/>
    <col min="6668" max="6669" width="20.28515625" style="1" bestFit="1" customWidth="1"/>
    <col min="6670" max="6670" width="9.7109375" style="1" bestFit="1" customWidth="1"/>
    <col min="6671" max="6672" width="9" style="1" bestFit="1" customWidth="1"/>
    <col min="6673" max="6673" width="7" style="1" bestFit="1" customWidth="1"/>
    <col min="6674" max="6674" width="7.85546875" style="1" bestFit="1" customWidth="1"/>
    <col min="6675" max="6675" width="7.140625" style="1" bestFit="1" customWidth="1"/>
    <col min="6676" max="6676" width="8.140625" style="1" bestFit="1" customWidth="1"/>
    <col min="6677" max="6677" width="9.5703125" style="1" bestFit="1" customWidth="1"/>
    <col min="6678" max="6678" width="10.28515625" style="1" bestFit="1" customWidth="1"/>
    <col min="6679" max="6679" width="8.140625" style="1" bestFit="1" customWidth="1"/>
    <col min="6680" max="6680" width="5.5703125" style="1" bestFit="1" customWidth="1"/>
    <col min="6681" max="6681" width="10.28515625" style="1" bestFit="1" customWidth="1"/>
    <col min="6682" max="6682" width="8.5703125" style="1" bestFit="1" customWidth="1"/>
    <col min="6683" max="6683" width="3.7109375" style="1" customWidth="1"/>
    <col min="6684" max="6912" width="9.140625" style="1"/>
    <col min="6913" max="6913" width="3.85546875" style="1" bestFit="1" customWidth="1"/>
    <col min="6914" max="6914" width="29.28515625" style="1" bestFit="1" customWidth="1"/>
    <col min="6915" max="6915" width="6.140625" style="1" bestFit="1" customWidth="1"/>
    <col min="6916" max="6916" width="7.28515625" style="1" bestFit="1" customWidth="1"/>
    <col min="6917" max="6917" width="11.7109375" style="1" bestFit="1" customWidth="1"/>
    <col min="6918" max="6918" width="10.42578125" style="1" bestFit="1" customWidth="1"/>
    <col min="6919" max="6919" width="10.5703125" style="1" bestFit="1" customWidth="1"/>
    <col min="6920" max="6920" width="7.5703125" style="1" bestFit="1" customWidth="1"/>
    <col min="6921" max="6921" width="6.42578125" style="1" bestFit="1" customWidth="1"/>
    <col min="6922" max="6922" width="7.28515625" style="1" bestFit="1" customWidth="1"/>
    <col min="6923" max="6923" width="8.28515625" style="1" bestFit="1" customWidth="1"/>
    <col min="6924" max="6925" width="20.28515625" style="1" bestFit="1" customWidth="1"/>
    <col min="6926" max="6926" width="9.7109375" style="1" bestFit="1" customWidth="1"/>
    <col min="6927" max="6928" width="9" style="1" bestFit="1" customWidth="1"/>
    <col min="6929" max="6929" width="7" style="1" bestFit="1" customWidth="1"/>
    <col min="6930" max="6930" width="7.85546875" style="1" bestFit="1" customWidth="1"/>
    <col min="6931" max="6931" width="7.140625" style="1" bestFit="1" customWidth="1"/>
    <col min="6932" max="6932" width="8.140625" style="1" bestFit="1" customWidth="1"/>
    <col min="6933" max="6933" width="9.5703125" style="1" bestFit="1" customWidth="1"/>
    <col min="6934" max="6934" width="10.28515625" style="1" bestFit="1" customWidth="1"/>
    <col min="6935" max="6935" width="8.140625" style="1" bestFit="1" customWidth="1"/>
    <col min="6936" max="6936" width="5.5703125" style="1" bestFit="1" customWidth="1"/>
    <col min="6937" max="6937" width="10.28515625" style="1" bestFit="1" customWidth="1"/>
    <col min="6938" max="6938" width="8.5703125" style="1" bestFit="1" customWidth="1"/>
    <col min="6939" max="6939" width="3.7109375" style="1" customWidth="1"/>
    <col min="6940" max="7168" width="9.140625" style="1"/>
    <col min="7169" max="7169" width="3.85546875" style="1" bestFit="1" customWidth="1"/>
    <col min="7170" max="7170" width="29.28515625" style="1" bestFit="1" customWidth="1"/>
    <col min="7171" max="7171" width="6.140625" style="1" bestFit="1" customWidth="1"/>
    <col min="7172" max="7172" width="7.28515625" style="1" bestFit="1" customWidth="1"/>
    <col min="7173" max="7173" width="11.7109375" style="1" bestFit="1" customWidth="1"/>
    <col min="7174" max="7174" width="10.42578125" style="1" bestFit="1" customWidth="1"/>
    <col min="7175" max="7175" width="10.5703125" style="1" bestFit="1" customWidth="1"/>
    <col min="7176" max="7176" width="7.5703125" style="1" bestFit="1" customWidth="1"/>
    <col min="7177" max="7177" width="6.42578125" style="1" bestFit="1" customWidth="1"/>
    <col min="7178" max="7178" width="7.28515625" style="1" bestFit="1" customWidth="1"/>
    <col min="7179" max="7179" width="8.28515625" style="1" bestFit="1" customWidth="1"/>
    <col min="7180" max="7181" width="20.28515625" style="1" bestFit="1" customWidth="1"/>
    <col min="7182" max="7182" width="9.7109375" style="1" bestFit="1" customWidth="1"/>
    <col min="7183" max="7184" width="9" style="1" bestFit="1" customWidth="1"/>
    <col min="7185" max="7185" width="7" style="1" bestFit="1" customWidth="1"/>
    <col min="7186" max="7186" width="7.85546875" style="1" bestFit="1" customWidth="1"/>
    <col min="7187" max="7187" width="7.140625" style="1" bestFit="1" customWidth="1"/>
    <col min="7188" max="7188" width="8.140625" style="1" bestFit="1" customWidth="1"/>
    <col min="7189" max="7189" width="9.5703125" style="1" bestFit="1" customWidth="1"/>
    <col min="7190" max="7190" width="10.28515625" style="1" bestFit="1" customWidth="1"/>
    <col min="7191" max="7191" width="8.140625" style="1" bestFit="1" customWidth="1"/>
    <col min="7192" max="7192" width="5.5703125" style="1" bestFit="1" customWidth="1"/>
    <col min="7193" max="7193" width="10.28515625" style="1" bestFit="1" customWidth="1"/>
    <col min="7194" max="7194" width="8.5703125" style="1" bestFit="1" customWidth="1"/>
    <col min="7195" max="7195" width="3.7109375" style="1" customWidth="1"/>
    <col min="7196" max="7424" width="9.140625" style="1"/>
    <col min="7425" max="7425" width="3.85546875" style="1" bestFit="1" customWidth="1"/>
    <col min="7426" max="7426" width="29.28515625" style="1" bestFit="1" customWidth="1"/>
    <col min="7427" max="7427" width="6.140625" style="1" bestFit="1" customWidth="1"/>
    <col min="7428" max="7428" width="7.28515625" style="1" bestFit="1" customWidth="1"/>
    <col min="7429" max="7429" width="11.7109375" style="1" bestFit="1" customWidth="1"/>
    <col min="7430" max="7430" width="10.42578125" style="1" bestFit="1" customWidth="1"/>
    <col min="7431" max="7431" width="10.5703125" style="1" bestFit="1" customWidth="1"/>
    <col min="7432" max="7432" width="7.5703125" style="1" bestFit="1" customWidth="1"/>
    <col min="7433" max="7433" width="6.42578125" style="1" bestFit="1" customWidth="1"/>
    <col min="7434" max="7434" width="7.28515625" style="1" bestFit="1" customWidth="1"/>
    <col min="7435" max="7435" width="8.28515625" style="1" bestFit="1" customWidth="1"/>
    <col min="7436" max="7437" width="20.28515625" style="1" bestFit="1" customWidth="1"/>
    <col min="7438" max="7438" width="9.7109375" style="1" bestFit="1" customWidth="1"/>
    <col min="7439" max="7440" width="9" style="1" bestFit="1" customWidth="1"/>
    <col min="7441" max="7441" width="7" style="1" bestFit="1" customWidth="1"/>
    <col min="7442" max="7442" width="7.85546875" style="1" bestFit="1" customWidth="1"/>
    <col min="7443" max="7443" width="7.140625" style="1" bestFit="1" customWidth="1"/>
    <col min="7444" max="7444" width="8.140625" style="1" bestFit="1" customWidth="1"/>
    <col min="7445" max="7445" width="9.5703125" style="1" bestFit="1" customWidth="1"/>
    <col min="7446" max="7446" width="10.28515625" style="1" bestFit="1" customWidth="1"/>
    <col min="7447" max="7447" width="8.140625" style="1" bestFit="1" customWidth="1"/>
    <col min="7448" max="7448" width="5.5703125" style="1" bestFit="1" customWidth="1"/>
    <col min="7449" max="7449" width="10.28515625" style="1" bestFit="1" customWidth="1"/>
    <col min="7450" max="7450" width="8.5703125" style="1" bestFit="1" customWidth="1"/>
    <col min="7451" max="7451" width="3.7109375" style="1" customWidth="1"/>
    <col min="7452" max="7680" width="9.140625" style="1"/>
    <col min="7681" max="7681" width="3.85546875" style="1" bestFit="1" customWidth="1"/>
    <col min="7682" max="7682" width="29.28515625" style="1" bestFit="1" customWidth="1"/>
    <col min="7683" max="7683" width="6.140625" style="1" bestFit="1" customWidth="1"/>
    <col min="7684" max="7684" width="7.28515625" style="1" bestFit="1" customWidth="1"/>
    <col min="7685" max="7685" width="11.7109375" style="1" bestFit="1" customWidth="1"/>
    <col min="7686" max="7686" width="10.42578125" style="1" bestFit="1" customWidth="1"/>
    <col min="7687" max="7687" width="10.5703125" style="1" bestFit="1" customWidth="1"/>
    <col min="7688" max="7688" width="7.5703125" style="1" bestFit="1" customWidth="1"/>
    <col min="7689" max="7689" width="6.42578125" style="1" bestFit="1" customWidth="1"/>
    <col min="7690" max="7690" width="7.28515625" style="1" bestFit="1" customWidth="1"/>
    <col min="7691" max="7691" width="8.28515625" style="1" bestFit="1" customWidth="1"/>
    <col min="7692" max="7693" width="20.28515625" style="1" bestFit="1" customWidth="1"/>
    <col min="7694" max="7694" width="9.7109375" style="1" bestFit="1" customWidth="1"/>
    <col min="7695" max="7696" width="9" style="1" bestFit="1" customWidth="1"/>
    <col min="7697" max="7697" width="7" style="1" bestFit="1" customWidth="1"/>
    <col min="7698" max="7698" width="7.85546875" style="1" bestFit="1" customWidth="1"/>
    <col min="7699" max="7699" width="7.140625" style="1" bestFit="1" customWidth="1"/>
    <col min="7700" max="7700" width="8.140625" style="1" bestFit="1" customWidth="1"/>
    <col min="7701" max="7701" width="9.5703125" style="1" bestFit="1" customWidth="1"/>
    <col min="7702" max="7702" width="10.28515625" style="1" bestFit="1" customWidth="1"/>
    <col min="7703" max="7703" width="8.140625" style="1" bestFit="1" customWidth="1"/>
    <col min="7704" max="7704" width="5.5703125" style="1" bestFit="1" customWidth="1"/>
    <col min="7705" max="7705" width="10.28515625" style="1" bestFit="1" customWidth="1"/>
    <col min="7706" max="7706" width="8.5703125" style="1" bestFit="1" customWidth="1"/>
    <col min="7707" max="7707" width="3.7109375" style="1" customWidth="1"/>
    <col min="7708" max="7936" width="9.140625" style="1"/>
    <col min="7937" max="7937" width="3.85546875" style="1" bestFit="1" customWidth="1"/>
    <col min="7938" max="7938" width="29.28515625" style="1" bestFit="1" customWidth="1"/>
    <col min="7939" max="7939" width="6.140625" style="1" bestFit="1" customWidth="1"/>
    <col min="7940" max="7940" width="7.28515625" style="1" bestFit="1" customWidth="1"/>
    <col min="7941" max="7941" width="11.7109375" style="1" bestFit="1" customWidth="1"/>
    <col min="7942" max="7942" width="10.42578125" style="1" bestFit="1" customWidth="1"/>
    <col min="7943" max="7943" width="10.5703125" style="1" bestFit="1" customWidth="1"/>
    <col min="7944" max="7944" width="7.5703125" style="1" bestFit="1" customWidth="1"/>
    <col min="7945" max="7945" width="6.42578125" style="1" bestFit="1" customWidth="1"/>
    <col min="7946" max="7946" width="7.28515625" style="1" bestFit="1" customWidth="1"/>
    <col min="7947" max="7947" width="8.28515625" style="1" bestFit="1" customWidth="1"/>
    <col min="7948" max="7949" width="20.28515625" style="1" bestFit="1" customWidth="1"/>
    <col min="7950" max="7950" width="9.7109375" style="1" bestFit="1" customWidth="1"/>
    <col min="7951" max="7952" width="9" style="1" bestFit="1" customWidth="1"/>
    <col min="7953" max="7953" width="7" style="1" bestFit="1" customWidth="1"/>
    <col min="7954" max="7954" width="7.85546875" style="1" bestFit="1" customWidth="1"/>
    <col min="7955" max="7955" width="7.140625" style="1" bestFit="1" customWidth="1"/>
    <col min="7956" max="7956" width="8.140625" style="1" bestFit="1" customWidth="1"/>
    <col min="7957" max="7957" width="9.5703125" style="1" bestFit="1" customWidth="1"/>
    <col min="7958" max="7958" width="10.28515625" style="1" bestFit="1" customWidth="1"/>
    <col min="7959" max="7959" width="8.140625" style="1" bestFit="1" customWidth="1"/>
    <col min="7960" max="7960" width="5.5703125" style="1" bestFit="1" customWidth="1"/>
    <col min="7961" max="7961" width="10.28515625" style="1" bestFit="1" customWidth="1"/>
    <col min="7962" max="7962" width="8.5703125" style="1" bestFit="1" customWidth="1"/>
    <col min="7963" max="7963" width="3.7109375" style="1" customWidth="1"/>
    <col min="7964" max="8192" width="9.140625" style="1"/>
    <col min="8193" max="8193" width="3.85546875" style="1" bestFit="1" customWidth="1"/>
    <col min="8194" max="8194" width="29.28515625" style="1" bestFit="1" customWidth="1"/>
    <col min="8195" max="8195" width="6.140625" style="1" bestFit="1" customWidth="1"/>
    <col min="8196" max="8196" width="7.28515625" style="1" bestFit="1" customWidth="1"/>
    <col min="8197" max="8197" width="11.7109375" style="1" bestFit="1" customWidth="1"/>
    <col min="8198" max="8198" width="10.42578125" style="1" bestFit="1" customWidth="1"/>
    <col min="8199" max="8199" width="10.5703125" style="1" bestFit="1" customWidth="1"/>
    <col min="8200" max="8200" width="7.5703125" style="1" bestFit="1" customWidth="1"/>
    <col min="8201" max="8201" width="6.42578125" style="1" bestFit="1" customWidth="1"/>
    <col min="8202" max="8202" width="7.28515625" style="1" bestFit="1" customWidth="1"/>
    <col min="8203" max="8203" width="8.28515625" style="1" bestFit="1" customWidth="1"/>
    <col min="8204" max="8205" width="20.28515625" style="1" bestFit="1" customWidth="1"/>
    <col min="8206" max="8206" width="9.7109375" style="1" bestFit="1" customWidth="1"/>
    <col min="8207" max="8208" width="9" style="1" bestFit="1" customWidth="1"/>
    <col min="8209" max="8209" width="7" style="1" bestFit="1" customWidth="1"/>
    <col min="8210" max="8210" width="7.85546875" style="1" bestFit="1" customWidth="1"/>
    <col min="8211" max="8211" width="7.140625" style="1" bestFit="1" customWidth="1"/>
    <col min="8212" max="8212" width="8.140625" style="1" bestFit="1" customWidth="1"/>
    <col min="8213" max="8213" width="9.5703125" style="1" bestFit="1" customWidth="1"/>
    <col min="8214" max="8214" width="10.28515625" style="1" bestFit="1" customWidth="1"/>
    <col min="8215" max="8215" width="8.140625" style="1" bestFit="1" customWidth="1"/>
    <col min="8216" max="8216" width="5.5703125" style="1" bestFit="1" customWidth="1"/>
    <col min="8217" max="8217" width="10.28515625" style="1" bestFit="1" customWidth="1"/>
    <col min="8218" max="8218" width="8.5703125" style="1" bestFit="1" customWidth="1"/>
    <col min="8219" max="8219" width="3.7109375" style="1" customWidth="1"/>
    <col min="8220" max="8448" width="9.140625" style="1"/>
    <col min="8449" max="8449" width="3.85546875" style="1" bestFit="1" customWidth="1"/>
    <col min="8450" max="8450" width="29.28515625" style="1" bestFit="1" customWidth="1"/>
    <col min="8451" max="8451" width="6.140625" style="1" bestFit="1" customWidth="1"/>
    <col min="8452" max="8452" width="7.28515625" style="1" bestFit="1" customWidth="1"/>
    <col min="8453" max="8453" width="11.7109375" style="1" bestFit="1" customWidth="1"/>
    <col min="8454" max="8454" width="10.42578125" style="1" bestFit="1" customWidth="1"/>
    <col min="8455" max="8455" width="10.5703125" style="1" bestFit="1" customWidth="1"/>
    <col min="8456" max="8456" width="7.5703125" style="1" bestFit="1" customWidth="1"/>
    <col min="8457" max="8457" width="6.42578125" style="1" bestFit="1" customWidth="1"/>
    <col min="8458" max="8458" width="7.28515625" style="1" bestFit="1" customWidth="1"/>
    <col min="8459" max="8459" width="8.28515625" style="1" bestFit="1" customWidth="1"/>
    <col min="8460" max="8461" width="20.28515625" style="1" bestFit="1" customWidth="1"/>
    <col min="8462" max="8462" width="9.7109375" style="1" bestFit="1" customWidth="1"/>
    <col min="8463" max="8464" width="9" style="1" bestFit="1" customWidth="1"/>
    <col min="8465" max="8465" width="7" style="1" bestFit="1" customWidth="1"/>
    <col min="8466" max="8466" width="7.85546875" style="1" bestFit="1" customWidth="1"/>
    <col min="8467" max="8467" width="7.140625" style="1" bestFit="1" customWidth="1"/>
    <col min="8468" max="8468" width="8.140625" style="1" bestFit="1" customWidth="1"/>
    <col min="8469" max="8469" width="9.5703125" style="1" bestFit="1" customWidth="1"/>
    <col min="8470" max="8470" width="10.28515625" style="1" bestFit="1" customWidth="1"/>
    <col min="8471" max="8471" width="8.140625" style="1" bestFit="1" customWidth="1"/>
    <col min="8472" max="8472" width="5.5703125" style="1" bestFit="1" customWidth="1"/>
    <col min="8473" max="8473" width="10.28515625" style="1" bestFit="1" customWidth="1"/>
    <col min="8474" max="8474" width="8.5703125" style="1" bestFit="1" customWidth="1"/>
    <col min="8475" max="8475" width="3.7109375" style="1" customWidth="1"/>
    <col min="8476" max="8704" width="9.140625" style="1"/>
    <col min="8705" max="8705" width="3.85546875" style="1" bestFit="1" customWidth="1"/>
    <col min="8706" max="8706" width="29.28515625" style="1" bestFit="1" customWidth="1"/>
    <col min="8707" max="8707" width="6.140625" style="1" bestFit="1" customWidth="1"/>
    <col min="8708" max="8708" width="7.28515625" style="1" bestFit="1" customWidth="1"/>
    <col min="8709" max="8709" width="11.7109375" style="1" bestFit="1" customWidth="1"/>
    <col min="8710" max="8710" width="10.42578125" style="1" bestFit="1" customWidth="1"/>
    <col min="8711" max="8711" width="10.5703125" style="1" bestFit="1" customWidth="1"/>
    <col min="8712" max="8712" width="7.5703125" style="1" bestFit="1" customWidth="1"/>
    <col min="8713" max="8713" width="6.42578125" style="1" bestFit="1" customWidth="1"/>
    <col min="8714" max="8714" width="7.28515625" style="1" bestFit="1" customWidth="1"/>
    <col min="8715" max="8715" width="8.28515625" style="1" bestFit="1" customWidth="1"/>
    <col min="8716" max="8717" width="20.28515625" style="1" bestFit="1" customWidth="1"/>
    <col min="8718" max="8718" width="9.7109375" style="1" bestFit="1" customWidth="1"/>
    <col min="8719" max="8720" width="9" style="1" bestFit="1" customWidth="1"/>
    <col min="8721" max="8721" width="7" style="1" bestFit="1" customWidth="1"/>
    <col min="8722" max="8722" width="7.85546875" style="1" bestFit="1" customWidth="1"/>
    <col min="8723" max="8723" width="7.140625" style="1" bestFit="1" customWidth="1"/>
    <col min="8724" max="8724" width="8.140625" style="1" bestFit="1" customWidth="1"/>
    <col min="8725" max="8725" width="9.5703125" style="1" bestFit="1" customWidth="1"/>
    <col min="8726" max="8726" width="10.28515625" style="1" bestFit="1" customWidth="1"/>
    <col min="8727" max="8727" width="8.140625" style="1" bestFit="1" customWidth="1"/>
    <col min="8728" max="8728" width="5.5703125" style="1" bestFit="1" customWidth="1"/>
    <col min="8729" max="8729" width="10.28515625" style="1" bestFit="1" customWidth="1"/>
    <col min="8730" max="8730" width="8.5703125" style="1" bestFit="1" customWidth="1"/>
    <col min="8731" max="8731" width="3.7109375" style="1" customWidth="1"/>
    <col min="8732" max="8960" width="9.140625" style="1"/>
    <col min="8961" max="8961" width="3.85546875" style="1" bestFit="1" customWidth="1"/>
    <col min="8962" max="8962" width="29.28515625" style="1" bestFit="1" customWidth="1"/>
    <col min="8963" max="8963" width="6.140625" style="1" bestFit="1" customWidth="1"/>
    <col min="8964" max="8964" width="7.28515625" style="1" bestFit="1" customWidth="1"/>
    <col min="8965" max="8965" width="11.7109375" style="1" bestFit="1" customWidth="1"/>
    <col min="8966" max="8966" width="10.42578125" style="1" bestFit="1" customWidth="1"/>
    <col min="8967" max="8967" width="10.5703125" style="1" bestFit="1" customWidth="1"/>
    <col min="8968" max="8968" width="7.5703125" style="1" bestFit="1" customWidth="1"/>
    <col min="8969" max="8969" width="6.42578125" style="1" bestFit="1" customWidth="1"/>
    <col min="8970" max="8970" width="7.28515625" style="1" bestFit="1" customWidth="1"/>
    <col min="8971" max="8971" width="8.28515625" style="1" bestFit="1" customWidth="1"/>
    <col min="8972" max="8973" width="20.28515625" style="1" bestFit="1" customWidth="1"/>
    <col min="8974" max="8974" width="9.7109375" style="1" bestFit="1" customWidth="1"/>
    <col min="8975" max="8976" width="9" style="1" bestFit="1" customWidth="1"/>
    <col min="8977" max="8977" width="7" style="1" bestFit="1" customWidth="1"/>
    <col min="8978" max="8978" width="7.85546875" style="1" bestFit="1" customWidth="1"/>
    <col min="8979" max="8979" width="7.140625" style="1" bestFit="1" customWidth="1"/>
    <col min="8980" max="8980" width="8.140625" style="1" bestFit="1" customWidth="1"/>
    <col min="8981" max="8981" width="9.5703125" style="1" bestFit="1" customWidth="1"/>
    <col min="8982" max="8982" width="10.28515625" style="1" bestFit="1" customWidth="1"/>
    <col min="8983" max="8983" width="8.140625" style="1" bestFit="1" customWidth="1"/>
    <col min="8984" max="8984" width="5.5703125" style="1" bestFit="1" customWidth="1"/>
    <col min="8985" max="8985" width="10.28515625" style="1" bestFit="1" customWidth="1"/>
    <col min="8986" max="8986" width="8.5703125" style="1" bestFit="1" customWidth="1"/>
    <col min="8987" max="8987" width="3.7109375" style="1" customWidth="1"/>
    <col min="8988" max="9216" width="9.140625" style="1"/>
    <col min="9217" max="9217" width="3.85546875" style="1" bestFit="1" customWidth="1"/>
    <col min="9218" max="9218" width="29.28515625" style="1" bestFit="1" customWidth="1"/>
    <col min="9219" max="9219" width="6.140625" style="1" bestFit="1" customWidth="1"/>
    <col min="9220" max="9220" width="7.28515625" style="1" bestFit="1" customWidth="1"/>
    <col min="9221" max="9221" width="11.7109375" style="1" bestFit="1" customWidth="1"/>
    <col min="9222" max="9222" width="10.42578125" style="1" bestFit="1" customWidth="1"/>
    <col min="9223" max="9223" width="10.5703125" style="1" bestFit="1" customWidth="1"/>
    <col min="9224" max="9224" width="7.5703125" style="1" bestFit="1" customWidth="1"/>
    <col min="9225" max="9225" width="6.42578125" style="1" bestFit="1" customWidth="1"/>
    <col min="9226" max="9226" width="7.28515625" style="1" bestFit="1" customWidth="1"/>
    <col min="9227" max="9227" width="8.28515625" style="1" bestFit="1" customWidth="1"/>
    <col min="9228" max="9229" width="20.28515625" style="1" bestFit="1" customWidth="1"/>
    <col min="9230" max="9230" width="9.7109375" style="1" bestFit="1" customWidth="1"/>
    <col min="9231" max="9232" width="9" style="1" bestFit="1" customWidth="1"/>
    <col min="9233" max="9233" width="7" style="1" bestFit="1" customWidth="1"/>
    <col min="9234" max="9234" width="7.85546875" style="1" bestFit="1" customWidth="1"/>
    <col min="9235" max="9235" width="7.140625" style="1" bestFit="1" customWidth="1"/>
    <col min="9236" max="9236" width="8.140625" style="1" bestFit="1" customWidth="1"/>
    <col min="9237" max="9237" width="9.5703125" style="1" bestFit="1" customWidth="1"/>
    <col min="9238" max="9238" width="10.28515625" style="1" bestFit="1" customWidth="1"/>
    <col min="9239" max="9239" width="8.140625" style="1" bestFit="1" customWidth="1"/>
    <col min="9240" max="9240" width="5.5703125" style="1" bestFit="1" customWidth="1"/>
    <col min="9241" max="9241" width="10.28515625" style="1" bestFit="1" customWidth="1"/>
    <col min="9242" max="9242" width="8.5703125" style="1" bestFit="1" customWidth="1"/>
    <col min="9243" max="9243" width="3.7109375" style="1" customWidth="1"/>
    <col min="9244" max="9472" width="9.140625" style="1"/>
    <col min="9473" max="9473" width="3.85546875" style="1" bestFit="1" customWidth="1"/>
    <col min="9474" max="9474" width="29.28515625" style="1" bestFit="1" customWidth="1"/>
    <col min="9475" max="9475" width="6.140625" style="1" bestFit="1" customWidth="1"/>
    <col min="9476" max="9476" width="7.28515625" style="1" bestFit="1" customWidth="1"/>
    <col min="9477" max="9477" width="11.7109375" style="1" bestFit="1" customWidth="1"/>
    <col min="9478" max="9478" width="10.42578125" style="1" bestFit="1" customWidth="1"/>
    <col min="9479" max="9479" width="10.5703125" style="1" bestFit="1" customWidth="1"/>
    <col min="9480" max="9480" width="7.5703125" style="1" bestFit="1" customWidth="1"/>
    <col min="9481" max="9481" width="6.42578125" style="1" bestFit="1" customWidth="1"/>
    <col min="9482" max="9482" width="7.28515625" style="1" bestFit="1" customWidth="1"/>
    <col min="9483" max="9483" width="8.28515625" style="1" bestFit="1" customWidth="1"/>
    <col min="9484" max="9485" width="20.28515625" style="1" bestFit="1" customWidth="1"/>
    <col min="9486" max="9486" width="9.7109375" style="1" bestFit="1" customWidth="1"/>
    <col min="9487" max="9488" width="9" style="1" bestFit="1" customWidth="1"/>
    <col min="9489" max="9489" width="7" style="1" bestFit="1" customWidth="1"/>
    <col min="9490" max="9490" width="7.85546875" style="1" bestFit="1" customWidth="1"/>
    <col min="9491" max="9491" width="7.140625" style="1" bestFit="1" customWidth="1"/>
    <col min="9492" max="9492" width="8.140625" style="1" bestFit="1" customWidth="1"/>
    <col min="9493" max="9493" width="9.5703125" style="1" bestFit="1" customWidth="1"/>
    <col min="9494" max="9494" width="10.28515625" style="1" bestFit="1" customWidth="1"/>
    <col min="9495" max="9495" width="8.140625" style="1" bestFit="1" customWidth="1"/>
    <col min="9496" max="9496" width="5.5703125" style="1" bestFit="1" customWidth="1"/>
    <col min="9497" max="9497" width="10.28515625" style="1" bestFit="1" customWidth="1"/>
    <col min="9498" max="9498" width="8.5703125" style="1" bestFit="1" customWidth="1"/>
    <col min="9499" max="9499" width="3.7109375" style="1" customWidth="1"/>
    <col min="9500" max="9728" width="9.140625" style="1"/>
    <col min="9729" max="9729" width="3.85546875" style="1" bestFit="1" customWidth="1"/>
    <col min="9730" max="9730" width="29.28515625" style="1" bestFit="1" customWidth="1"/>
    <col min="9731" max="9731" width="6.140625" style="1" bestFit="1" customWidth="1"/>
    <col min="9732" max="9732" width="7.28515625" style="1" bestFit="1" customWidth="1"/>
    <col min="9733" max="9733" width="11.7109375" style="1" bestFit="1" customWidth="1"/>
    <col min="9734" max="9734" width="10.42578125" style="1" bestFit="1" customWidth="1"/>
    <col min="9735" max="9735" width="10.5703125" style="1" bestFit="1" customWidth="1"/>
    <col min="9736" max="9736" width="7.5703125" style="1" bestFit="1" customWidth="1"/>
    <col min="9737" max="9737" width="6.42578125" style="1" bestFit="1" customWidth="1"/>
    <col min="9738" max="9738" width="7.28515625" style="1" bestFit="1" customWidth="1"/>
    <col min="9739" max="9739" width="8.28515625" style="1" bestFit="1" customWidth="1"/>
    <col min="9740" max="9741" width="20.28515625" style="1" bestFit="1" customWidth="1"/>
    <col min="9742" max="9742" width="9.7109375" style="1" bestFit="1" customWidth="1"/>
    <col min="9743" max="9744" width="9" style="1" bestFit="1" customWidth="1"/>
    <col min="9745" max="9745" width="7" style="1" bestFit="1" customWidth="1"/>
    <col min="9746" max="9746" width="7.85546875" style="1" bestFit="1" customWidth="1"/>
    <col min="9747" max="9747" width="7.140625" style="1" bestFit="1" customWidth="1"/>
    <col min="9748" max="9748" width="8.140625" style="1" bestFit="1" customWidth="1"/>
    <col min="9749" max="9749" width="9.5703125" style="1" bestFit="1" customWidth="1"/>
    <col min="9750" max="9750" width="10.28515625" style="1" bestFit="1" customWidth="1"/>
    <col min="9751" max="9751" width="8.140625" style="1" bestFit="1" customWidth="1"/>
    <col min="9752" max="9752" width="5.5703125" style="1" bestFit="1" customWidth="1"/>
    <col min="9753" max="9753" width="10.28515625" style="1" bestFit="1" customWidth="1"/>
    <col min="9754" max="9754" width="8.5703125" style="1" bestFit="1" customWidth="1"/>
    <col min="9755" max="9755" width="3.7109375" style="1" customWidth="1"/>
    <col min="9756" max="9984" width="9.140625" style="1"/>
    <col min="9985" max="9985" width="3.85546875" style="1" bestFit="1" customWidth="1"/>
    <col min="9986" max="9986" width="29.28515625" style="1" bestFit="1" customWidth="1"/>
    <col min="9987" max="9987" width="6.140625" style="1" bestFit="1" customWidth="1"/>
    <col min="9988" max="9988" width="7.28515625" style="1" bestFit="1" customWidth="1"/>
    <col min="9989" max="9989" width="11.7109375" style="1" bestFit="1" customWidth="1"/>
    <col min="9990" max="9990" width="10.42578125" style="1" bestFit="1" customWidth="1"/>
    <col min="9991" max="9991" width="10.5703125" style="1" bestFit="1" customWidth="1"/>
    <col min="9992" max="9992" width="7.5703125" style="1" bestFit="1" customWidth="1"/>
    <col min="9993" max="9993" width="6.42578125" style="1" bestFit="1" customWidth="1"/>
    <col min="9994" max="9994" width="7.28515625" style="1" bestFit="1" customWidth="1"/>
    <col min="9995" max="9995" width="8.28515625" style="1" bestFit="1" customWidth="1"/>
    <col min="9996" max="9997" width="20.28515625" style="1" bestFit="1" customWidth="1"/>
    <col min="9998" max="9998" width="9.7109375" style="1" bestFit="1" customWidth="1"/>
    <col min="9999" max="10000" width="9" style="1" bestFit="1" customWidth="1"/>
    <col min="10001" max="10001" width="7" style="1" bestFit="1" customWidth="1"/>
    <col min="10002" max="10002" width="7.85546875" style="1" bestFit="1" customWidth="1"/>
    <col min="10003" max="10003" width="7.140625" style="1" bestFit="1" customWidth="1"/>
    <col min="10004" max="10004" width="8.140625" style="1" bestFit="1" customWidth="1"/>
    <col min="10005" max="10005" width="9.5703125" style="1" bestFit="1" customWidth="1"/>
    <col min="10006" max="10006" width="10.28515625" style="1" bestFit="1" customWidth="1"/>
    <col min="10007" max="10007" width="8.140625" style="1" bestFit="1" customWidth="1"/>
    <col min="10008" max="10008" width="5.5703125" style="1" bestFit="1" customWidth="1"/>
    <col min="10009" max="10009" width="10.28515625" style="1" bestFit="1" customWidth="1"/>
    <col min="10010" max="10010" width="8.5703125" style="1" bestFit="1" customWidth="1"/>
    <col min="10011" max="10011" width="3.7109375" style="1" customWidth="1"/>
    <col min="10012" max="10240" width="9.140625" style="1"/>
    <col min="10241" max="10241" width="3.85546875" style="1" bestFit="1" customWidth="1"/>
    <col min="10242" max="10242" width="29.28515625" style="1" bestFit="1" customWidth="1"/>
    <col min="10243" max="10243" width="6.140625" style="1" bestFit="1" customWidth="1"/>
    <col min="10244" max="10244" width="7.28515625" style="1" bestFit="1" customWidth="1"/>
    <col min="10245" max="10245" width="11.7109375" style="1" bestFit="1" customWidth="1"/>
    <col min="10246" max="10246" width="10.42578125" style="1" bestFit="1" customWidth="1"/>
    <col min="10247" max="10247" width="10.5703125" style="1" bestFit="1" customWidth="1"/>
    <col min="10248" max="10248" width="7.5703125" style="1" bestFit="1" customWidth="1"/>
    <col min="10249" max="10249" width="6.42578125" style="1" bestFit="1" customWidth="1"/>
    <col min="10250" max="10250" width="7.28515625" style="1" bestFit="1" customWidth="1"/>
    <col min="10251" max="10251" width="8.28515625" style="1" bestFit="1" customWidth="1"/>
    <col min="10252" max="10253" width="20.28515625" style="1" bestFit="1" customWidth="1"/>
    <col min="10254" max="10254" width="9.7109375" style="1" bestFit="1" customWidth="1"/>
    <col min="10255" max="10256" width="9" style="1" bestFit="1" customWidth="1"/>
    <col min="10257" max="10257" width="7" style="1" bestFit="1" customWidth="1"/>
    <col min="10258" max="10258" width="7.85546875" style="1" bestFit="1" customWidth="1"/>
    <col min="10259" max="10259" width="7.140625" style="1" bestFit="1" customWidth="1"/>
    <col min="10260" max="10260" width="8.140625" style="1" bestFit="1" customWidth="1"/>
    <col min="10261" max="10261" width="9.5703125" style="1" bestFit="1" customWidth="1"/>
    <col min="10262" max="10262" width="10.28515625" style="1" bestFit="1" customWidth="1"/>
    <col min="10263" max="10263" width="8.140625" style="1" bestFit="1" customWidth="1"/>
    <col min="10264" max="10264" width="5.5703125" style="1" bestFit="1" customWidth="1"/>
    <col min="10265" max="10265" width="10.28515625" style="1" bestFit="1" customWidth="1"/>
    <col min="10266" max="10266" width="8.5703125" style="1" bestFit="1" customWidth="1"/>
    <col min="10267" max="10267" width="3.7109375" style="1" customWidth="1"/>
    <col min="10268" max="10496" width="9.140625" style="1"/>
    <col min="10497" max="10497" width="3.85546875" style="1" bestFit="1" customWidth="1"/>
    <col min="10498" max="10498" width="29.28515625" style="1" bestFit="1" customWidth="1"/>
    <col min="10499" max="10499" width="6.140625" style="1" bestFit="1" customWidth="1"/>
    <col min="10500" max="10500" width="7.28515625" style="1" bestFit="1" customWidth="1"/>
    <col min="10501" max="10501" width="11.7109375" style="1" bestFit="1" customWidth="1"/>
    <col min="10502" max="10502" width="10.42578125" style="1" bestFit="1" customWidth="1"/>
    <col min="10503" max="10503" width="10.5703125" style="1" bestFit="1" customWidth="1"/>
    <col min="10504" max="10504" width="7.5703125" style="1" bestFit="1" customWidth="1"/>
    <col min="10505" max="10505" width="6.42578125" style="1" bestFit="1" customWidth="1"/>
    <col min="10506" max="10506" width="7.28515625" style="1" bestFit="1" customWidth="1"/>
    <col min="10507" max="10507" width="8.28515625" style="1" bestFit="1" customWidth="1"/>
    <col min="10508" max="10509" width="20.28515625" style="1" bestFit="1" customWidth="1"/>
    <col min="10510" max="10510" width="9.7109375" style="1" bestFit="1" customWidth="1"/>
    <col min="10511" max="10512" width="9" style="1" bestFit="1" customWidth="1"/>
    <col min="10513" max="10513" width="7" style="1" bestFit="1" customWidth="1"/>
    <col min="10514" max="10514" width="7.85546875" style="1" bestFit="1" customWidth="1"/>
    <col min="10515" max="10515" width="7.140625" style="1" bestFit="1" customWidth="1"/>
    <col min="10516" max="10516" width="8.140625" style="1" bestFit="1" customWidth="1"/>
    <col min="10517" max="10517" width="9.5703125" style="1" bestFit="1" customWidth="1"/>
    <col min="10518" max="10518" width="10.28515625" style="1" bestFit="1" customWidth="1"/>
    <col min="10519" max="10519" width="8.140625" style="1" bestFit="1" customWidth="1"/>
    <col min="10520" max="10520" width="5.5703125" style="1" bestFit="1" customWidth="1"/>
    <col min="10521" max="10521" width="10.28515625" style="1" bestFit="1" customWidth="1"/>
    <col min="10522" max="10522" width="8.5703125" style="1" bestFit="1" customWidth="1"/>
    <col min="10523" max="10523" width="3.7109375" style="1" customWidth="1"/>
    <col min="10524" max="10752" width="9.140625" style="1"/>
    <col min="10753" max="10753" width="3.85546875" style="1" bestFit="1" customWidth="1"/>
    <col min="10754" max="10754" width="29.28515625" style="1" bestFit="1" customWidth="1"/>
    <col min="10755" max="10755" width="6.140625" style="1" bestFit="1" customWidth="1"/>
    <col min="10756" max="10756" width="7.28515625" style="1" bestFit="1" customWidth="1"/>
    <col min="10757" max="10757" width="11.7109375" style="1" bestFit="1" customWidth="1"/>
    <col min="10758" max="10758" width="10.42578125" style="1" bestFit="1" customWidth="1"/>
    <col min="10759" max="10759" width="10.5703125" style="1" bestFit="1" customWidth="1"/>
    <col min="10760" max="10760" width="7.5703125" style="1" bestFit="1" customWidth="1"/>
    <col min="10761" max="10761" width="6.42578125" style="1" bestFit="1" customWidth="1"/>
    <col min="10762" max="10762" width="7.28515625" style="1" bestFit="1" customWidth="1"/>
    <col min="10763" max="10763" width="8.28515625" style="1" bestFit="1" customWidth="1"/>
    <col min="10764" max="10765" width="20.28515625" style="1" bestFit="1" customWidth="1"/>
    <col min="10766" max="10766" width="9.7109375" style="1" bestFit="1" customWidth="1"/>
    <col min="10767" max="10768" width="9" style="1" bestFit="1" customWidth="1"/>
    <col min="10769" max="10769" width="7" style="1" bestFit="1" customWidth="1"/>
    <col min="10770" max="10770" width="7.85546875" style="1" bestFit="1" customWidth="1"/>
    <col min="10771" max="10771" width="7.140625" style="1" bestFit="1" customWidth="1"/>
    <col min="10772" max="10772" width="8.140625" style="1" bestFit="1" customWidth="1"/>
    <col min="10773" max="10773" width="9.5703125" style="1" bestFit="1" customWidth="1"/>
    <col min="10774" max="10774" width="10.28515625" style="1" bestFit="1" customWidth="1"/>
    <col min="10775" max="10775" width="8.140625" style="1" bestFit="1" customWidth="1"/>
    <col min="10776" max="10776" width="5.5703125" style="1" bestFit="1" customWidth="1"/>
    <col min="10777" max="10777" width="10.28515625" style="1" bestFit="1" customWidth="1"/>
    <col min="10778" max="10778" width="8.5703125" style="1" bestFit="1" customWidth="1"/>
    <col min="10779" max="10779" width="3.7109375" style="1" customWidth="1"/>
    <col min="10780" max="11008" width="9.140625" style="1"/>
    <col min="11009" max="11009" width="3.85546875" style="1" bestFit="1" customWidth="1"/>
    <col min="11010" max="11010" width="29.28515625" style="1" bestFit="1" customWidth="1"/>
    <col min="11011" max="11011" width="6.140625" style="1" bestFit="1" customWidth="1"/>
    <col min="11012" max="11012" width="7.28515625" style="1" bestFit="1" customWidth="1"/>
    <col min="11013" max="11013" width="11.7109375" style="1" bestFit="1" customWidth="1"/>
    <col min="11014" max="11014" width="10.42578125" style="1" bestFit="1" customWidth="1"/>
    <col min="11015" max="11015" width="10.5703125" style="1" bestFit="1" customWidth="1"/>
    <col min="11016" max="11016" width="7.5703125" style="1" bestFit="1" customWidth="1"/>
    <col min="11017" max="11017" width="6.42578125" style="1" bestFit="1" customWidth="1"/>
    <col min="11018" max="11018" width="7.28515625" style="1" bestFit="1" customWidth="1"/>
    <col min="11019" max="11019" width="8.28515625" style="1" bestFit="1" customWidth="1"/>
    <col min="11020" max="11021" width="20.28515625" style="1" bestFit="1" customWidth="1"/>
    <col min="11022" max="11022" width="9.7109375" style="1" bestFit="1" customWidth="1"/>
    <col min="11023" max="11024" width="9" style="1" bestFit="1" customWidth="1"/>
    <col min="11025" max="11025" width="7" style="1" bestFit="1" customWidth="1"/>
    <col min="11026" max="11026" width="7.85546875" style="1" bestFit="1" customWidth="1"/>
    <col min="11027" max="11027" width="7.140625" style="1" bestFit="1" customWidth="1"/>
    <col min="11028" max="11028" width="8.140625" style="1" bestFit="1" customWidth="1"/>
    <col min="11029" max="11029" width="9.5703125" style="1" bestFit="1" customWidth="1"/>
    <col min="11030" max="11030" width="10.28515625" style="1" bestFit="1" customWidth="1"/>
    <col min="11031" max="11031" width="8.140625" style="1" bestFit="1" customWidth="1"/>
    <col min="11032" max="11032" width="5.5703125" style="1" bestFit="1" customWidth="1"/>
    <col min="11033" max="11033" width="10.28515625" style="1" bestFit="1" customWidth="1"/>
    <col min="11034" max="11034" width="8.5703125" style="1" bestFit="1" customWidth="1"/>
    <col min="11035" max="11035" width="3.7109375" style="1" customWidth="1"/>
    <col min="11036" max="11264" width="9.140625" style="1"/>
    <col min="11265" max="11265" width="3.85546875" style="1" bestFit="1" customWidth="1"/>
    <col min="11266" max="11266" width="29.28515625" style="1" bestFit="1" customWidth="1"/>
    <col min="11267" max="11267" width="6.140625" style="1" bestFit="1" customWidth="1"/>
    <col min="11268" max="11268" width="7.28515625" style="1" bestFit="1" customWidth="1"/>
    <col min="11269" max="11269" width="11.7109375" style="1" bestFit="1" customWidth="1"/>
    <col min="11270" max="11270" width="10.42578125" style="1" bestFit="1" customWidth="1"/>
    <col min="11271" max="11271" width="10.5703125" style="1" bestFit="1" customWidth="1"/>
    <col min="11272" max="11272" width="7.5703125" style="1" bestFit="1" customWidth="1"/>
    <col min="11273" max="11273" width="6.42578125" style="1" bestFit="1" customWidth="1"/>
    <col min="11274" max="11274" width="7.28515625" style="1" bestFit="1" customWidth="1"/>
    <col min="11275" max="11275" width="8.28515625" style="1" bestFit="1" customWidth="1"/>
    <col min="11276" max="11277" width="20.28515625" style="1" bestFit="1" customWidth="1"/>
    <col min="11278" max="11278" width="9.7109375" style="1" bestFit="1" customWidth="1"/>
    <col min="11279" max="11280" width="9" style="1" bestFit="1" customWidth="1"/>
    <col min="11281" max="11281" width="7" style="1" bestFit="1" customWidth="1"/>
    <col min="11282" max="11282" width="7.85546875" style="1" bestFit="1" customWidth="1"/>
    <col min="11283" max="11283" width="7.140625" style="1" bestFit="1" customWidth="1"/>
    <col min="11284" max="11284" width="8.140625" style="1" bestFit="1" customWidth="1"/>
    <col min="11285" max="11285" width="9.5703125" style="1" bestFit="1" customWidth="1"/>
    <col min="11286" max="11286" width="10.28515625" style="1" bestFit="1" customWidth="1"/>
    <col min="11287" max="11287" width="8.140625" style="1" bestFit="1" customWidth="1"/>
    <col min="11288" max="11288" width="5.5703125" style="1" bestFit="1" customWidth="1"/>
    <col min="11289" max="11289" width="10.28515625" style="1" bestFit="1" customWidth="1"/>
    <col min="11290" max="11290" width="8.5703125" style="1" bestFit="1" customWidth="1"/>
    <col min="11291" max="11291" width="3.7109375" style="1" customWidth="1"/>
    <col min="11292" max="11520" width="9.140625" style="1"/>
    <col min="11521" max="11521" width="3.85546875" style="1" bestFit="1" customWidth="1"/>
    <col min="11522" max="11522" width="29.28515625" style="1" bestFit="1" customWidth="1"/>
    <col min="11523" max="11523" width="6.140625" style="1" bestFit="1" customWidth="1"/>
    <col min="11524" max="11524" width="7.28515625" style="1" bestFit="1" customWidth="1"/>
    <col min="11525" max="11525" width="11.7109375" style="1" bestFit="1" customWidth="1"/>
    <col min="11526" max="11526" width="10.42578125" style="1" bestFit="1" customWidth="1"/>
    <col min="11527" max="11527" width="10.5703125" style="1" bestFit="1" customWidth="1"/>
    <col min="11528" max="11528" width="7.5703125" style="1" bestFit="1" customWidth="1"/>
    <col min="11529" max="11529" width="6.42578125" style="1" bestFit="1" customWidth="1"/>
    <col min="11530" max="11530" width="7.28515625" style="1" bestFit="1" customWidth="1"/>
    <col min="11531" max="11531" width="8.28515625" style="1" bestFit="1" customWidth="1"/>
    <col min="11532" max="11533" width="20.28515625" style="1" bestFit="1" customWidth="1"/>
    <col min="11534" max="11534" width="9.7109375" style="1" bestFit="1" customWidth="1"/>
    <col min="11535" max="11536" width="9" style="1" bestFit="1" customWidth="1"/>
    <col min="11537" max="11537" width="7" style="1" bestFit="1" customWidth="1"/>
    <col min="11538" max="11538" width="7.85546875" style="1" bestFit="1" customWidth="1"/>
    <col min="11539" max="11539" width="7.140625" style="1" bestFit="1" customWidth="1"/>
    <col min="11540" max="11540" width="8.140625" style="1" bestFit="1" customWidth="1"/>
    <col min="11541" max="11541" width="9.5703125" style="1" bestFit="1" customWidth="1"/>
    <col min="11542" max="11542" width="10.28515625" style="1" bestFit="1" customWidth="1"/>
    <col min="11543" max="11543" width="8.140625" style="1" bestFit="1" customWidth="1"/>
    <col min="11544" max="11544" width="5.5703125" style="1" bestFit="1" customWidth="1"/>
    <col min="11545" max="11545" width="10.28515625" style="1" bestFit="1" customWidth="1"/>
    <col min="11546" max="11546" width="8.5703125" style="1" bestFit="1" customWidth="1"/>
    <col min="11547" max="11547" width="3.7109375" style="1" customWidth="1"/>
    <col min="11548" max="11776" width="9.140625" style="1"/>
    <col min="11777" max="11777" width="3.85546875" style="1" bestFit="1" customWidth="1"/>
    <col min="11778" max="11778" width="29.28515625" style="1" bestFit="1" customWidth="1"/>
    <col min="11779" max="11779" width="6.140625" style="1" bestFit="1" customWidth="1"/>
    <col min="11780" max="11780" width="7.28515625" style="1" bestFit="1" customWidth="1"/>
    <col min="11781" max="11781" width="11.7109375" style="1" bestFit="1" customWidth="1"/>
    <col min="11782" max="11782" width="10.42578125" style="1" bestFit="1" customWidth="1"/>
    <col min="11783" max="11783" width="10.5703125" style="1" bestFit="1" customWidth="1"/>
    <col min="11784" max="11784" width="7.5703125" style="1" bestFit="1" customWidth="1"/>
    <col min="11785" max="11785" width="6.42578125" style="1" bestFit="1" customWidth="1"/>
    <col min="11786" max="11786" width="7.28515625" style="1" bestFit="1" customWidth="1"/>
    <col min="11787" max="11787" width="8.28515625" style="1" bestFit="1" customWidth="1"/>
    <col min="11788" max="11789" width="20.28515625" style="1" bestFit="1" customWidth="1"/>
    <col min="11790" max="11790" width="9.7109375" style="1" bestFit="1" customWidth="1"/>
    <col min="11791" max="11792" width="9" style="1" bestFit="1" customWidth="1"/>
    <col min="11793" max="11793" width="7" style="1" bestFit="1" customWidth="1"/>
    <col min="11794" max="11794" width="7.85546875" style="1" bestFit="1" customWidth="1"/>
    <col min="11795" max="11795" width="7.140625" style="1" bestFit="1" customWidth="1"/>
    <col min="11796" max="11796" width="8.140625" style="1" bestFit="1" customWidth="1"/>
    <col min="11797" max="11797" width="9.5703125" style="1" bestFit="1" customWidth="1"/>
    <col min="11798" max="11798" width="10.28515625" style="1" bestFit="1" customWidth="1"/>
    <col min="11799" max="11799" width="8.140625" style="1" bestFit="1" customWidth="1"/>
    <col min="11800" max="11800" width="5.5703125" style="1" bestFit="1" customWidth="1"/>
    <col min="11801" max="11801" width="10.28515625" style="1" bestFit="1" customWidth="1"/>
    <col min="11802" max="11802" width="8.5703125" style="1" bestFit="1" customWidth="1"/>
    <col min="11803" max="11803" width="3.7109375" style="1" customWidth="1"/>
    <col min="11804" max="12032" width="9.140625" style="1"/>
    <col min="12033" max="12033" width="3.85546875" style="1" bestFit="1" customWidth="1"/>
    <col min="12034" max="12034" width="29.28515625" style="1" bestFit="1" customWidth="1"/>
    <col min="12035" max="12035" width="6.140625" style="1" bestFit="1" customWidth="1"/>
    <col min="12036" max="12036" width="7.28515625" style="1" bestFit="1" customWidth="1"/>
    <col min="12037" max="12037" width="11.7109375" style="1" bestFit="1" customWidth="1"/>
    <col min="12038" max="12038" width="10.42578125" style="1" bestFit="1" customWidth="1"/>
    <col min="12039" max="12039" width="10.5703125" style="1" bestFit="1" customWidth="1"/>
    <col min="12040" max="12040" width="7.5703125" style="1" bestFit="1" customWidth="1"/>
    <col min="12041" max="12041" width="6.42578125" style="1" bestFit="1" customWidth="1"/>
    <col min="12042" max="12042" width="7.28515625" style="1" bestFit="1" customWidth="1"/>
    <col min="12043" max="12043" width="8.28515625" style="1" bestFit="1" customWidth="1"/>
    <col min="12044" max="12045" width="20.28515625" style="1" bestFit="1" customWidth="1"/>
    <col min="12046" max="12046" width="9.7109375" style="1" bestFit="1" customWidth="1"/>
    <col min="12047" max="12048" width="9" style="1" bestFit="1" customWidth="1"/>
    <col min="12049" max="12049" width="7" style="1" bestFit="1" customWidth="1"/>
    <col min="12050" max="12050" width="7.85546875" style="1" bestFit="1" customWidth="1"/>
    <col min="12051" max="12051" width="7.140625" style="1" bestFit="1" customWidth="1"/>
    <col min="12052" max="12052" width="8.140625" style="1" bestFit="1" customWidth="1"/>
    <col min="12053" max="12053" width="9.5703125" style="1" bestFit="1" customWidth="1"/>
    <col min="12054" max="12054" width="10.28515625" style="1" bestFit="1" customWidth="1"/>
    <col min="12055" max="12055" width="8.140625" style="1" bestFit="1" customWidth="1"/>
    <col min="12056" max="12056" width="5.5703125" style="1" bestFit="1" customWidth="1"/>
    <col min="12057" max="12057" width="10.28515625" style="1" bestFit="1" customWidth="1"/>
    <col min="12058" max="12058" width="8.5703125" style="1" bestFit="1" customWidth="1"/>
    <col min="12059" max="12059" width="3.7109375" style="1" customWidth="1"/>
    <col min="12060" max="12288" width="9.140625" style="1"/>
    <col min="12289" max="12289" width="3.85546875" style="1" bestFit="1" customWidth="1"/>
    <col min="12290" max="12290" width="29.28515625" style="1" bestFit="1" customWidth="1"/>
    <col min="12291" max="12291" width="6.140625" style="1" bestFit="1" customWidth="1"/>
    <col min="12292" max="12292" width="7.28515625" style="1" bestFit="1" customWidth="1"/>
    <col min="12293" max="12293" width="11.7109375" style="1" bestFit="1" customWidth="1"/>
    <col min="12294" max="12294" width="10.42578125" style="1" bestFit="1" customWidth="1"/>
    <col min="12295" max="12295" width="10.5703125" style="1" bestFit="1" customWidth="1"/>
    <col min="12296" max="12296" width="7.5703125" style="1" bestFit="1" customWidth="1"/>
    <col min="12297" max="12297" width="6.42578125" style="1" bestFit="1" customWidth="1"/>
    <col min="12298" max="12298" width="7.28515625" style="1" bestFit="1" customWidth="1"/>
    <col min="12299" max="12299" width="8.28515625" style="1" bestFit="1" customWidth="1"/>
    <col min="12300" max="12301" width="20.28515625" style="1" bestFit="1" customWidth="1"/>
    <col min="12302" max="12302" width="9.7109375" style="1" bestFit="1" customWidth="1"/>
    <col min="12303" max="12304" width="9" style="1" bestFit="1" customWidth="1"/>
    <col min="12305" max="12305" width="7" style="1" bestFit="1" customWidth="1"/>
    <col min="12306" max="12306" width="7.85546875" style="1" bestFit="1" customWidth="1"/>
    <col min="12307" max="12307" width="7.140625" style="1" bestFit="1" customWidth="1"/>
    <col min="12308" max="12308" width="8.140625" style="1" bestFit="1" customWidth="1"/>
    <col min="12309" max="12309" width="9.5703125" style="1" bestFit="1" customWidth="1"/>
    <col min="12310" max="12310" width="10.28515625" style="1" bestFit="1" customWidth="1"/>
    <col min="12311" max="12311" width="8.140625" style="1" bestFit="1" customWidth="1"/>
    <col min="12312" max="12312" width="5.5703125" style="1" bestFit="1" customWidth="1"/>
    <col min="12313" max="12313" width="10.28515625" style="1" bestFit="1" customWidth="1"/>
    <col min="12314" max="12314" width="8.5703125" style="1" bestFit="1" customWidth="1"/>
    <col min="12315" max="12315" width="3.7109375" style="1" customWidth="1"/>
    <col min="12316" max="12544" width="9.140625" style="1"/>
    <col min="12545" max="12545" width="3.85546875" style="1" bestFit="1" customWidth="1"/>
    <col min="12546" max="12546" width="29.28515625" style="1" bestFit="1" customWidth="1"/>
    <col min="12547" max="12547" width="6.140625" style="1" bestFit="1" customWidth="1"/>
    <col min="12548" max="12548" width="7.28515625" style="1" bestFit="1" customWidth="1"/>
    <col min="12549" max="12549" width="11.7109375" style="1" bestFit="1" customWidth="1"/>
    <col min="12550" max="12550" width="10.42578125" style="1" bestFit="1" customWidth="1"/>
    <col min="12551" max="12551" width="10.5703125" style="1" bestFit="1" customWidth="1"/>
    <col min="12552" max="12552" width="7.5703125" style="1" bestFit="1" customWidth="1"/>
    <col min="12553" max="12553" width="6.42578125" style="1" bestFit="1" customWidth="1"/>
    <col min="12554" max="12554" width="7.28515625" style="1" bestFit="1" customWidth="1"/>
    <col min="12555" max="12555" width="8.28515625" style="1" bestFit="1" customWidth="1"/>
    <col min="12556" max="12557" width="20.28515625" style="1" bestFit="1" customWidth="1"/>
    <col min="12558" max="12558" width="9.7109375" style="1" bestFit="1" customWidth="1"/>
    <col min="12559" max="12560" width="9" style="1" bestFit="1" customWidth="1"/>
    <col min="12561" max="12561" width="7" style="1" bestFit="1" customWidth="1"/>
    <col min="12562" max="12562" width="7.85546875" style="1" bestFit="1" customWidth="1"/>
    <col min="12563" max="12563" width="7.140625" style="1" bestFit="1" customWidth="1"/>
    <col min="12564" max="12564" width="8.140625" style="1" bestFit="1" customWidth="1"/>
    <col min="12565" max="12565" width="9.5703125" style="1" bestFit="1" customWidth="1"/>
    <col min="12566" max="12566" width="10.28515625" style="1" bestFit="1" customWidth="1"/>
    <col min="12567" max="12567" width="8.140625" style="1" bestFit="1" customWidth="1"/>
    <col min="12568" max="12568" width="5.5703125" style="1" bestFit="1" customWidth="1"/>
    <col min="12569" max="12569" width="10.28515625" style="1" bestFit="1" customWidth="1"/>
    <col min="12570" max="12570" width="8.5703125" style="1" bestFit="1" customWidth="1"/>
    <col min="12571" max="12571" width="3.7109375" style="1" customWidth="1"/>
    <col min="12572" max="12800" width="9.140625" style="1"/>
    <col min="12801" max="12801" width="3.85546875" style="1" bestFit="1" customWidth="1"/>
    <col min="12802" max="12802" width="29.28515625" style="1" bestFit="1" customWidth="1"/>
    <col min="12803" max="12803" width="6.140625" style="1" bestFit="1" customWidth="1"/>
    <col min="12804" max="12804" width="7.28515625" style="1" bestFit="1" customWidth="1"/>
    <col min="12805" max="12805" width="11.7109375" style="1" bestFit="1" customWidth="1"/>
    <col min="12806" max="12806" width="10.42578125" style="1" bestFit="1" customWidth="1"/>
    <col min="12807" max="12807" width="10.5703125" style="1" bestFit="1" customWidth="1"/>
    <col min="12808" max="12808" width="7.5703125" style="1" bestFit="1" customWidth="1"/>
    <col min="12809" max="12809" width="6.42578125" style="1" bestFit="1" customWidth="1"/>
    <col min="12810" max="12810" width="7.28515625" style="1" bestFit="1" customWidth="1"/>
    <col min="12811" max="12811" width="8.28515625" style="1" bestFit="1" customWidth="1"/>
    <col min="12812" max="12813" width="20.28515625" style="1" bestFit="1" customWidth="1"/>
    <col min="12814" max="12814" width="9.7109375" style="1" bestFit="1" customWidth="1"/>
    <col min="12815" max="12816" width="9" style="1" bestFit="1" customWidth="1"/>
    <col min="12817" max="12817" width="7" style="1" bestFit="1" customWidth="1"/>
    <col min="12818" max="12818" width="7.85546875" style="1" bestFit="1" customWidth="1"/>
    <col min="12819" max="12819" width="7.140625" style="1" bestFit="1" customWidth="1"/>
    <col min="12820" max="12820" width="8.140625" style="1" bestFit="1" customWidth="1"/>
    <col min="12821" max="12821" width="9.5703125" style="1" bestFit="1" customWidth="1"/>
    <col min="12822" max="12822" width="10.28515625" style="1" bestFit="1" customWidth="1"/>
    <col min="12823" max="12823" width="8.140625" style="1" bestFit="1" customWidth="1"/>
    <col min="12824" max="12824" width="5.5703125" style="1" bestFit="1" customWidth="1"/>
    <col min="12825" max="12825" width="10.28515625" style="1" bestFit="1" customWidth="1"/>
    <col min="12826" max="12826" width="8.5703125" style="1" bestFit="1" customWidth="1"/>
    <col min="12827" max="12827" width="3.7109375" style="1" customWidth="1"/>
    <col min="12828" max="13056" width="9.140625" style="1"/>
    <col min="13057" max="13057" width="3.85546875" style="1" bestFit="1" customWidth="1"/>
    <col min="13058" max="13058" width="29.28515625" style="1" bestFit="1" customWidth="1"/>
    <col min="13059" max="13059" width="6.140625" style="1" bestFit="1" customWidth="1"/>
    <col min="13060" max="13060" width="7.28515625" style="1" bestFit="1" customWidth="1"/>
    <col min="13061" max="13061" width="11.7109375" style="1" bestFit="1" customWidth="1"/>
    <col min="13062" max="13062" width="10.42578125" style="1" bestFit="1" customWidth="1"/>
    <col min="13063" max="13063" width="10.5703125" style="1" bestFit="1" customWidth="1"/>
    <col min="13064" max="13064" width="7.5703125" style="1" bestFit="1" customWidth="1"/>
    <col min="13065" max="13065" width="6.42578125" style="1" bestFit="1" customWidth="1"/>
    <col min="13066" max="13066" width="7.28515625" style="1" bestFit="1" customWidth="1"/>
    <col min="13067" max="13067" width="8.28515625" style="1" bestFit="1" customWidth="1"/>
    <col min="13068" max="13069" width="20.28515625" style="1" bestFit="1" customWidth="1"/>
    <col min="13070" max="13070" width="9.7109375" style="1" bestFit="1" customWidth="1"/>
    <col min="13071" max="13072" width="9" style="1" bestFit="1" customWidth="1"/>
    <col min="13073" max="13073" width="7" style="1" bestFit="1" customWidth="1"/>
    <col min="13074" max="13074" width="7.85546875" style="1" bestFit="1" customWidth="1"/>
    <col min="13075" max="13075" width="7.140625" style="1" bestFit="1" customWidth="1"/>
    <col min="13076" max="13076" width="8.140625" style="1" bestFit="1" customWidth="1"/>
    <col min="13077" max="13077" width="9.5703125" style="1" bestFit="1" customWidth="1"/>
    <col min="13078" max="13078" width="10.28515625" style="1" bestFit="1" customWidth="1"/>
    <col min="13079" max="13079" width="8.140625" style="1" bestFit="1" customWidth="1"/>
    <col min="13080" max="13080" width="5.5703125" style="1" bestFit="1" customWidth="1"/>
    <col min="13081" max="13081" width="10.28515625" style="1" bestFit="1" customWidth="1"/>
    <col min="13082" max="13082" width="8.5703125" style="1" bestFit="1" customWidth="1"/>
    <col min="13083" max="13083" width="3.7109375" style="1" customWidth="1"/>
    <col min="13084" max="13312" width="9.140625" style="1"/>
    <col min="13313" max="13313" width="3.85546875" style="1" bestFit="1" customWidth="1"/>
    <col min="13314" max="13314" width="29.28515625" style="1" bestFit="1" customWidth="1"/>
    <col min="13315" max="13315" width="6.140625" style="1" bestFit="1" customWidth="1"/>
    <col min="13316" max="13316" width="7.28515625" style="1" bestFit="1" customWidth="1"/>
    <col min="13317" max="13317" width="11.7109375" style="1" bestFit="1" customWidth="1"/>
    <col min="13318" max="13318" width="10.42578125" style="1" bestFit="1" customWidth="1"/>
    <col min="13319" max="13319" width="10.5703125" style="1" bestFit="1" customWidth="1"/>
    <col min="13320" max="13320" width="7.5703125" style="1" bestFit="1" customWidth="1"/>
    <col min="13321" max="13321" width="6.42578125" style="1" bestFit="1" customWidth="1"/>
    <col min="13322" max="13322" width="7.28515625" style="1" bestFit="1" customWidth="1"/>
    <col min="13323" max="13323" width="8.28515625" style="1" bestFit="1" customWidth="1"/>
    <col min="13324" max="13325" width="20.28515625" style="1" bestFit="1" customWidth="1"/>
    <col min="13326" max="13326" width="9.7109375" style="1" bestFit="1" customWidth="1"/>
    <col min="13327" max="13328" width="9" style="1" bestFit="1" customWidth="1"/>
    <col min="13329" max="13329" width="7" style="1" bestFit="1" customWidth="1"/>
    <col min="13330" max="13330" width="7.85546875" style="1" bestFit="1" customWidth="1"/>
    <col min="13331" max="13331" width="7.140625" style="1" bestFit="1" customWidth="1"/>
    <col min="13332" max="13332" width="8.140625" style="1" bestFit="1" customWidth="1"/>
    <col min="13333" max="13333" width="9.5703125" style="1" bestFit="1" customWidth="1"/>
    <col min="13334" max="13334" width="10.28515625" style="1" bestFit="1" customWidth="1"/>
    <col min="13335" max="13335" width="8.140625" style="1" bestFit="1" customWidth="1"/>
    <col min="13336" max="13336" width="5.5703125" style="1" bestFit="1" customWidth="1"/>
    <col min="13337" max="13337" width="10.28515625" style="1" bestFit="1" customWidth="1"/>
    <col min="13338" max="13338" width="8.5703125" style="1" bestFit="1" customWidth="1"/>
    <col min="13339" max="13339" width="3.7109375" style="1" customWidth="1"/>
    <col min="13340" max="13568" width="9.140625" style="1"/>
    <col min="13569" max="13569" width="3.85546875" style="1" bestFit="1" customWidth="1"/>
    <col min="13570" max="13570" width="29.28515625" style="1" bestFit="1" customWidth="1"/>
    <col min="13571" max="13571" width="6.140625" style="1" bestFit="1" customWidth="1"/>
    <col min="13572" max="13572" width="7.28515625" style="1" bestFit="1" customWidth="1"/>
    <col min="13573" max="13573" width="11.7109375" style="1" bestFit="1" customWidth="1"/>
    <col min="13574" max="13574" width="10.42578125" style="1" bestFit="1" customWidth="1"/>
    <col min="13575" max="13575" width="10.5703125" style="1" bestFit="1" customWidth="1"/>
    <col min="13576" max="13576" width="7.5703125" style="1" bestFit="1" customWidth="1"/>
    <col min="13577" max="13577" width="6.42578125" style="1" bestFit="1" customWidth="1"/>
    <col min="13578" max="13578" width="7.28515625" style="1" bestFit="1" customWidth="1"/>
    <col min="13579" max="13579" width="8.28515625" style="1" bestFit="1" customWidth="1"/>
    <col min="13580" max="13581" width="20.28515625" style="1" bestFit="1" customWidth="1"/>
    <col min="13582" max="13582" width="9.7109375" style="1" bestFit="1" customWidth="1"/>
    <col min="13583" max="13584" width="9" style="1" bestFit="1" customWidth="1"/>
    <col min="13585" max="13585" width="7" style="1" bestFit="1" customWidth="1"/>
    <col min="13586" max="13586" width="7.85546875" style="1" bestFit="1" customWidth="1"/>
    <col min="13587" max="13587" width="7.140625" style="1" bestFit="1" customWidth="1"/>
    <col min="13588" max="13588" width="8.140625" style="1" bestFit="1" customWidth="1"/>
    <col min="13589" max="13589" width="9.5703125" style="1" bestFit="1" customWidth="1"/>
    <col min="13590" max="13590" width="10.28515625" style="1" bestFit="1" customWidth="1"/>
    <col min="13591" max="13591" width="8.140625" style="1" bestFit="1" customWidth="1"/>
    <col min="13592" max="13592" width="5.5703125" style="1" bestFit="1" customWidth="1"/>
    <col min="13593" max="13593" width="10.28515625" style="1" bestFit="1" customWidth="1"/>
    <col min="13594" max="13594" width="8.5703125" style="1" bestFit="1" customWidth="1"/>
    <col min="13595" max="13595" width="3.7109375" style="1" customWidth="1"/>
    <col min="13596" max="13824" width="9.140625" style="1"/>
    <col min="13825" max="13825" width="3.85546875" style="1" bestFit="1" customWidth="1"/>
    <col min="13826" max="13826" width="29.28515625" style="1" bestFit="1" customWidth="1"/>
    <col min="13827" max="13827" width="6.140625" style="1" bestFit="1" customWidth="1"/>
    <col min="13828" max="13828" width="7.28515625" style="1" bestFit="1" customWidth="1"/>
    <col min="13829" max="13829" width="11.7109375" style="1" bestFit="1" customWidth="1"/>
    <col min="13830" max="13830" width="10.42578125" style="1" bestFit="1" customWidth="1"/>
    <col min="13831" max="13831" width="10.5703125" style="1" bestFit="1" customWidth="1"/>
    <col min="13832" max="13832" width="7.5703125" style="1" bestFit="1" customWidth="1"/>
    <col min="13833" max="13833" width="6.42578125" style="1" bestFit="1" customWidth="1"/>
    <col min="13834" max="13834" width="7.28515625" style="1" bestFit="1" customWidth="1"/>
    <col min="13835" max="13835" width="8.28515625" style="1" bestFit="1" customWidth="1"/>
    <col min="13836" max="13837" width="20.28515625" style="1" bestFit="1" customWidth="1"/>
    <col min="13838" max="13838" width="9.7109375" style="1" bestFit="1" customWidth="1"/>
    <col min="13839" max="13840" width="9" style="1" bestFit="1" customWidth="1"/>
    <col min="13841" max="13841" width="7" style="1" bestFit="1" customWidth="1"/>
    <col min="13842" max="13842" width="7.85546875" style="1" bestFit="1" customWidth="1"/>
    <col min="13843" max="13843" width="7.140625" style="1" bestFit="1" customWidth="1"/>
    <col min="13844" max="13844" width="8.140625" style="1" bestFit="1" customWidth="1"/>
    <col min="13845" max="13845" width="9.5703125" style="1" bestFit="1" customWidth="1"/>
    <col min="13846" max="13846" width="10.28515625" style="1" bestFit="1" customWidth="1"/>
    <col min="13847" max="13847" width="8.140625" style="1" bestFit="1" customWidth="1"/>
    <col min="13848" max="13848" width="5.5703125" style="1" bestFit="1" customWidth="1"/>
    <col min="13849" max="13849" width="10.28515625" style="1" bestFit="1" customWidth="1"/>
    <col min="13850" max="13850" width="8.5703125" style="1" bestFit="1" customWidth="1"/>
    <col min="13851" max="13851" width="3.7109375" style="1" customWidth="1"/>
    <col min="13852" max="14080" width="9.140625" style="1"/>
    <col min="14081" max="14081" width="3.85546875" style="1" bestFit="1" customWidth="1"/>
    <col min="14082" max="14082" width="29.28515625" style="1" bestFit="1" customWidth="1"/>
    <col min="14083" max="14083" width="6.140625" style="1" bestFit="1" customWidth="1"/>
    <col min="14084" max="14084" width="7.28515625" style="1" bestFit="1" customWidth="1"/>
    <col min="14085" max="14085" width="11.7109375" style="1" bestFit="1" customWidth="1"/>
    <col min="14086" max="14086" width="10.42578125" style="1" bestFit="1" customWidth="1"/>
    <col min="14087" max="14087" width="10.5703125" style="1" bestFit="1" customWidth="1"/>
    <col min="14088" max="14088" width="7.5703125" style="1" bestFit="1" customWidth="1"/>
    <col min="14089" max="14089" width="6.42578125" style="1" bestFit="1" customWidth="1"/>
    <col min="14090" max="14090" width="7.28515625" style="1" bestFit="1" customWidth="1"/>
    <col min="14091" max="14091" width="8.28515625" style="1" bestFit="1" customWidth="1"/>
    <col min="14092" max="14093" width="20.28515625" style="1" bestFit="1" customWidth="1"/>
    <col min="14094" max="14094" width="9.7109375" style="1" bestFit="1" customWidth="1"/>
    <col min="14095" max="14096" width="9" style="1" bestFit="1" customWidth="1"/>
    <col min="14097" max="14097" width="7" style="1" bestFit="1" customWidth="1"/>
    <col min="14098" max="14098" width="7.85546875" style="1" bestFit="1" customWidth="1"/>
    <col min="14099" max="14099" width="7.140625" style="1" bestFit="1" customWidth="1"/>
    <col min="14100" max="14100" width="8.140625" style="1" bestFit="1" customWidth="1"/>
    <col min="14101" max="14101" width="9.5703125" style="1" bestFit="1" customWidth="1"/>
    <col min="14102" max="14102" width="10.28515625" style="1" bestFit="1" customWidth="1"/>
    <col min="14103" max="14103" width="8.140625" style="1" bestFit="1" customWidth="1"/>
    <col min="14104" max="14104" width="5.5703125" style="1" bestFit="1" customWidth="1"/>
    <col min="14105" max="14105" width="10.28515625" style="1" bestFit="1" customWidth="1"/>
    <col min="14106" max="14106" width="8.5703125" style="1" bestFit="1" customWidth="1"/>
    <col min="14107" max="14107" width="3.7109375" style="1" customWidth="1"/>
    <col min="14108" max="14336" width="9.140625" style="1"/>
    <col min="14337" max="14337" width="3.85546875" style="1" bestFit="1" customWidth="1"/>
    <col min="14338" max="14338" width="29.28515625" style="1" bestFit="1" customWidth="1"/>
    <col min="14339" max="14339" width="6.140625" style="1" bestFit="1" customWidth="1"/>
    <col min="14340" max="14340" width="7.28515625" style="1" bestFit="1" customWidth="1"/>
    <col min="14341" max="14341" width="11.7109375" style="1" bestFit="1" customWidth="1"/>
    <col min="14342" max="14342" width="10.42578125" style="1" bestFit="1" customWidth="1"/>
    <col min="14343" max="14343" width="10.5703125" style="1" bestFit="1" customWidth="1"/>
    <col min="14344" max="14344" width="7.5703125" style="1" bestFit="1" customWidth="1"/>
    <col min="14345" max="14345" width="6.42578125" style="1" bestFit="1" customWidth="1"/>
    <col min="14346" max="14346" width="7.28515625" style="1" bestFit="1" customWidth="1"/>
    <col min="14347" max="14347" width="8.28515625" style="1" bestFit="1" customWidth="1"/>
    <col min="14348" max="14349" width="20.28515625" style="1" bestFit="1" customWidth="1"/>
    <col min="14350" max="14350" width="9.7109375" style="1" bestFit="1" customWidth="1"/>
    <col min="14351" max="14352" width="9" style="1" bestFit="1" customWidth="1"/>
    <col min="14353" max="14353" width="7" style="1" bestFit="1" customWidth="1"/>
    <col min="14354" max="14354" width="7.85546875" style="1" bestFit="1" customWidth="1"/>
    <col min="14355" max="14355" width="7.140625" style="1" bestFit="1" customWidth="1"/>
    <col min="14356" max="14356" width="8.140625" style="1" bestFit="1" customWidth="1"/>
    <col min="14357" max="14357" width="9.5703125" style="1" bestFit="1" customWidth="1"/>
    <col min="14358" max="14358" width="10.28515625" style="1" bestFit="1" customWidth="1"/>
    <col min="14359" max="14359" width="8.140625" style="1" bestFit="1" customWidth="1"/>
    <col min="14360" max="14360" width="5.5703125" style="1" bestFit="1" customWidth="1"/>
    <col min="14361" max="14361" width="10.28515625" style="1" bestFit="1" customWidth="1"/>
    <col min="14362" max="14362" width="8.5703125" style="1" bestFit="1" customWidth="1"/>
    <col min="14363" max="14363" width="3.7109375" style="1" customWidth="1"/>
    <col min="14364" max="14592" width="9.140625" style="1"/>
    <col min="14593" max="14593" width="3.85546875" style="1" bestFit="1" customWidth="1"/>
    <col min="14594" max="14594" width="29.28515625" style="1" bestFit="1" customWidth="1"/>
    <col min="14595" max="14595" width="6.140625" style="1" bestFit="1" customWidth="1"/>
    <col min="14596" max="14596" width="7.28515625" style="1" bestFit="1" customWidth="1"/>
    <col min="14597" max="14597" width="11.7109375" style="1" bestFit="1" customWidth="1"/>
    <col min="14598" max="14598" width="10.42578125" style="1" bestFit="1" customWidth="1"/>
    <col min="14599" max="14599" width="10.5703125" style="1" bestFit="1" customWidth="1"/>
    <col min="14600" max="14600" width="7.5703125" style="1" bestFit="1" customWidth="1"/>
    <col min="14601" max="14601" width="6.42578125" style="1" bestFit="1" customWidth="1"/>
    <col min="14602" max="14602" width="7.28515625" style="1" bestFit="1" customWidth="1"/>
    <col min="14603" max="14603" width="8.28515625" style="1" bestFit="1" customWidth="1"/>
    <col min="14604" max="14605" width="20.28515625" style="1" bestFit="1" customWidth="1"/>
    <col min="14606" max="14606" width="9.7109375" style="1" bestFit="1" customWidth="1"/>
    <col min="14607" max="14608" width="9" style="1" bestFit="1" customWidth="1"/>
    <col min="14609" max="14609" width="7" style="1" bestFit="1" customWidth="1"/>
    <col min="14610" max="14610" width="7.85546875" style="1" bestFit="1" customWidth="1"/>
    <col min="14611" max="14611" width="7.140625" style="1" bestFit="1" customWidth="1"/>
    <col min="14612" max="14612" width="8.140625" style="1" bestFit="1" customWidth="1"/>
    <col min="14613" max="14613" width="9.5703125" style="1" bestFit="1" customWidth="1"/>
    <col min="14614" max="14614" width="10.28515625" style="1" bestFit="1" customWidth="1"/>
    <col min="14615" max="14615" width="8.140625" style="1" bestFit="1" customWidth="1"/>
    <col min="14616" max="14616" width="5.5703125" style="1" bestFit="1" customWidth="1"/>
    <col min="14617" max="14617" width="10.28515625" style="1" bestFit="1" customWidth="1"/>
    <col min="14618" max="14618" width="8.5703125" style="1" bestFit="1" customWidth="1"/>
    <col min="14619" max="14619" width="3.7109375" style="1" customWidth="1"/>
    <col min="14620" max="14848" width="9.140625" style="1"/>
    <col min="14849" max="14849" width="3.85546875" style="1" bestFit="1" customWidth="1"/>
    <col min="14850" max="14850" width="29.28515625" style="1" bestFit="1" customWidth="1"/>
    <col min="14851" max="14851" width="6.140625" style="1" bestFit="1" customWidth="1"/>
    <col min="14852" max="14852" width="7.28515625" style="1" bestFit="1" customWidth="1"/>
    <col min="14853" max="14853" width="11.7109375" style="1" bestFit="1" customWidth="1"/>
    <col min="14854" max="14854" width="10.42578125" style="1" bestFit="1" customWidth="1"/>
    <col min="14855" max="14855" width="10.5703125" style="1" bestFit="1" customWidth="1"/>
    <col min="14856" max="14856" width="7.5703125" style="1" bestFit="1" customWidth="1"/>
    <col min="14857" max="14857" width="6.42578125" style="1" bestFit="1" customWidth="1"/>
    <col min="14858" max="14858" width="7.28515625" style="1" bestFit="1" customWidth="1"/>
    <col min="14859" max="14859" width="8.28515625" style="1" bestFit="1" customWidth="1"/>
    <col min="14860" max="14861" width="20.28515625" style="1" bestFit="1" customWidth="1"/>
    <col min="14862" max="14862" width="9.7109375" style="1" bestFit="1" customWidth="1"/>
    <col min="14863" max="14864" width="9" style="1" bestFit="1" customWidth="1"/>
    <col min="14865" max="14865" width="7" style="1" bestFit="1" customWidth="1"/>
    <col min="14866" max="14866" width="7.85546875" style="1" bestFit="1" customWidth="1"/>
    <col min="14867" max="14867" width="7.140625" style="1" bestFit="1" customWidth="1"/>
    <col min="14868" max="14868" width="8.140625" style="1" bestFit="1" customWidth="1"/>
    <col min="14869" max="14869" width="9.5703125" style="1" bestFit="1" customWidth="1"/>
    <col min="14870" max="14870" width="10.28515625" style="1" bestFit="1" customWidth="1"/>
    <col min="14871" max="14871" width="8.140625" style="1" bestFit="1" customWidth="1"/>
    <col min="14872" max="14872" width="5.5703125" style="1" bestFit="1" customWidth="1"/>
    <col min="14873" max="14873" width="10.28515625" style="1" bestFit="1" customWidth="1"/>
    <col min="14874" max="14874" width="8.5703125" style="1" bestFit="1" customWidth="1"/>
    <col min="14875" max="14875" width="3.7109375" style="1" customWidth="1"/>
    <col min="14876" max="15104" width="9.140625" style="1"/>
    <col min="15105" max="15105" width="3.85546875" style="1" bestFit="1" customWidth="1"/>
    <col min="15106" max="15106" width="29.28515625" style="1" bestFit="1" customWidth="1"/>
    <col min="15107" max="15107" width="6.140625" style="1" bestFit="1" customWidth="1"/>
    <col min="15108" max="15108" width="7.28515625" style="1" bestFit="1" customWidth="1"/>
    <col min="15109" max="15109" width="11.7109375" style="1" bestFit="1" customWidth="1"/>
    <col min="15110" max="15110" width="10.42578125" style="1" bestFit="1" customWidth="1"/>
    <col min="15111" max="15111" width="10.5703125" style="1" bestFit="1" customWidth="1"/>
    <col min="15112" max="15112" width="7.5703125" style="1" bestFit="1" customWidth="1"/>
    <col min="15113" max="15113" width="6.42578125" style="1" bestFit="1" customWidth="1"/>
    <col min="15114" max="15114" width="7.28515625" style="1" bestFit="1" customWidth="1"/>
    <col min="15115" max="15115" width="8.28515625" style="1" bestFit="1" customWidth="1"/>
    <col min="15116" max="15117" width="20.28515625" style="1" bestFit="1" customWidth="1"/>
    <col min="15118" max="15118" width="9.7109375" style="1" bestFit="1" customWidth="1"/>
    <col min="15119" max="15120" width="9" style="1" bestFit="1" customWidth="1"/>
    <col min="15121" max="15121" width="7" style="1" bestFit="1" customWidth="1"/>
    <col min="15122" max="15122" width="7.85546875" style="1" bestFit="1" customWidth="1"/>
    <col min="15123" max="15123" width="7.140625" style="1" bestFit="1" customWidth="1"/>
    <col min="15124" max="15124" width="8.140625" style="1" bestFit="1" customWidth="1"/>
    <col min="15125" max="15125" width="9.5703125" style="1" bestFit="1" customWidth="1"/>
    <col min="15126" max="15126" width="10.28515625" style="1" bestFit="1" customWidth="1"/>
    <col min="15127" max="15127" width="8.140625" style="1" bestFit="1" customWidth="1"/>
    <col min="15128" max="15128" width="5.5703125" style="1" bestFit="1" customWidth="1"/>
    <col min="15129" max="15129" width="10.28515625" style="1" bestFit="1" customWidth="1"/>
    <col min="15130" max="15130" width="8.5703125" style="1" bestFit="1" customWidth="1"/>
    <col min="15131" max="15131" width="3.7109375" style="1" customWidth="1"/>
    <col min="15132" max="15360" width="9.140625" style="1"/>
    <col min="15361" max="15361" width="3.85546875" style="1" bestFit="1" customWidth="1"/>
    <col min="15362" max="15362" width="29.28515625" style="1" bestFit="1" customWidth="1"/>
    <col min="15363" max="15363" width="6.140625" style="1" bestFit="1" customWidth="1"/>
    <col min="15364" max="15364" width="7.28515625" style="1" bestFit="1" customWidth="1"/>
    <col min="15365" max="15365" width="11.7109375" style="1" bestFit="1" customWidth="1"/>
    <col min="15366" max="15366" width="10.42578125" style="1" bestFit="1" customWidth="1"/>
    <col min="15367" max="15367" width="10.5703125" style="1" bestFit="1" customWidth="1"/>
    <col min="15368" max="15368" width="7.5703125" style="1" bestFit="1" customWidth="1"/>
    <col min="15369" max="15369" width="6.42578125" style="1" bestFit="1" customWidth="1"/>
    <col min="15370" max="15370" width="7.28515625" style="1" bestFit="1" customWidth="1"/>
    <col min="15371" max="15371" width="8.28515625" style="1" bestFit="1" customWidth="1"/>
    <col min="15372" max="15373" width="20.28515625" style="1" bestFit="1" customWidth="1"/>
    <col min="15374" max="15374" width="9.7109375" style="1" bestFit="1" customWidth="1"/>
    <col min="15375" max="15376" width="9" style="1" bestFit="1" customWidth="1"/>
    <col min="15377" max="15377" width="7" style="1" bestFit="1" customWidth="1"/>
    <col min="15378" max="15378" width="7.85546875" style="1" bestFit="1" customWidth="1"/>
    <col min="15379" max="15379" width="7.140625" style="1" bestFit="1" customWidth="1"/>
    <col min="15380" max="15380" width="8.140625" style="1" bestFit="1" customWidth="1"/>
    <col min="15381" max="15381" width="9.5703125" style="1" bestFit="1" customWidth="1"/>
    <col min="15382" max="15382" width="10.28515625" style="1" bestFit="1" customWidth="1"/>
    <col min="15383" max="15383" width="8.140625" style="1" bestFit="1" customWidth="1"/>
    <col min="15384" max="15384" width="5.5703125" style="1" bestFit="1" customWidth="1"/>
    <col min="15385" max="15385" width="10.28515625" style="1" bestFit="1" customWidth="1"/>
    <col min="15386" max="15386" width="8.5703125" style="1" bestFit="1" customWidth="1"/>
    <col min="15387" max="15387" width="3.7109375" style="1" customWidth="1"/>
    <col min="15388" max="15616" width="9.140625" style="1"/>
    <col min="15617" max="15617" width="3.85546875" style="1" bestFit="1" customWidth="1"/>
    <col min="15618" max="15618" width="29.28515625" style="1" bestFit="1" customWidth="1"/>
    <col min="15619" max="15619" width="6.140625" style="1" bestFit="1" customWidth="1"/>
    <col min="15620" max="15620" width="7.28515625" style="1" bestFit="1" customWidth="1"/>
    <col min="15621" max="15621" width="11.7109375" style="1" bestFit="1" customWidth="1"/>
    <col min="15622" max="15622" width="10.42578125" style="1" bestFit="1" customWidth="1"/>
    <col min="15623" max="15623" width="10.5703125" style="1" bestFit="1" customWidth="1"/>
    <col min="15624" max="15624" width="7.5703125" style="1" bestFit="1" customWidth="1"/>
    <col min="15625" max="15625" width="6.42578125" style="1" bestFit="1" customWidth="1"/>
    <col min="15626" max="15626" width="7.28515625" style="1" bestFit="1" customWidth="1"/>
    <col min="15627" max="15627" width="8.28515625" style="1" bestFit="1" customWidth="1"/>
    <col min="15628" max="15629" width="20.28515625" style="1" bestFit="1" customWidth="1"/>
    <col min="15630" max="15630" width="9.7109375" style="1" bestFit="1" customWidth="1"/>
    <col min="15631" max="15632" width="9" style="1" bestFit="1" customWidth="1"/>
    <col min="15633" max="15633" width="7" style="1" bestFit="1" customWidth="1"/>
    <col min="15634" max="15634" width="7.85546875" style="1" bestFit="1" customWidth="1"/>
    <col min="15635" max="15635" width="7.140625" style="1" bestFit="1" customWidth="1"/>
    <col min="15636" max="15636" width="8.140625" style="1" bestFit="1" customWidth="1"/>
    <col min="15637" max="15637" width="9.5703125" style="1" bestFit="1" customWidth="1"/>
    <col min="15638" max="15638" width="10.28515625" style="1" bestFit="1" customWidth="1"/>
    <col min="15639" max="15639" width="8.140625" style="1" bestFit="1" customWidth="1"/>
    <col min="15640" max="15640" width="5.5703125" style="1" bestFit="1" customWidth="1"/>
    <col min="15641" max="15641" width="10.28515625" style="1" bestFit="1" customWidth="1"/>
    <col min="15642" max="15642" width="8.5703125" style="1" bestFit="1" customWidth="1"/>
    <col min="15643" max="15643" width="3.7109375" style="1" customWidth="1"/>
    <col min="15644" max="15872" width="9.140625" style="1"/>
    <col min="15873" max="15873" width="3.85546875" style="1" bestFit="1" customWidth="1"/>
    <col min="15874" max="15874" width="29.28515625" style="1" bestFit="1" customWidth="1"/>
    <col min="15875" max="15875" width="6.140625" style="1" bestFit="1" customWidth="1"/>
    <col min="15876" max="15876" width="7.28515625" style="1" bestFit="1" customWidth="1"/>
    <col min="15877" max="15877" width="11.7109375" style="1" bestFit="1" customWidth="1"/>
    <col min="15878" max="15878" width="10.42578125" style="1" bestFit="1" customWidth="1"/>
    <col min="15879" max="15879" width="10.5703125" style="1" bestFit="1" customWidth="1"/>
    <col min="15880" max="15880" width="7.5703125" style="1" bestFit="1" customWidth="1"/>
    <col min="15881" max="15881" width="6.42578125" style="1" bestFit="1" customWidth="1"/>
    <col min="15882" max="15882" width="7.28515625" style="1" bestFit="1" customWidth="1"/>
    <col min="15883" max="15883" width="8.28515625" style="1" bestFit="1" customWidth="1"/>
    <col min="15884" max="15885" width="20.28515625" style="1" bestFit="1" customWidth="1"/>
    <col min="15886" max="15886" width="9.7109375" style="1" bestFit="1" customWidth="1"/>
    <col min="15887" max="15888" width="9" style="1" bestFit="1" customWidth="1"/>
    <col min="15889" max="15889" width="7" style="1" bestFit="1" customWidth="1"/>
    <col min="15890" max="15890" width="7.85546875" style="1" bestFit="1" customWidth="1"/>
    <col min="15891" max="15891" width="7.140625" style="1" bestFit="1" customWidth="1"/>
    <col min="15892" max="15892" width="8.140625" style="1" bestFit="1" customWidth="1"/>
    <col min="15893" max="15893" width="9.5703125" style="1" bestFit="1" customWidth="1"/>
    <col min="15894" max="15894" width="10.28515625" style="1" bestFit="1" customWidth="1"/>
    <col min="15895" max="15895" width="8.140625" style="1" bestFit="1" customWidth="1"/>
    <col min="15896" max="15896" width="5.5703125" style="1" bestFit="1" customWidth="1"/>
    <col min="15897" max="15897" width="10.28515625" style="1" bestFit="1" customWidth="1"/>
    <col min="15898" max="15898" width="8.5703125" style="1" bestFit="1" customWidth="1"/>
    <col min="15899" max="15899" width="3.7109375" style="1" customWidth="1"/>
    <col min="15900" max="16128" width="9.140625" style="1"/>
    <col min="16129" max="16129" width="3.85546875" style="1" bestFit="1" customWidth="1"/>
    <col min="16130" max="16130" width="29.28515625" style="1" bestFit="1" customWidth="1"/>
    <col min="16131" max="16131" width="6.140625" style="1" bestFit="1" customWidth="1"/>
    <col min="16132" max="16132" width="7.28515625" style="1" bestFit="1" customWidth="1"/>
    <col min="16133" max="16133" width="11.7109375" style="1" bestFit="1" customWidth="1"/>
    <col min="16134" max="16134" width="10.42578125" style="1" bestFit="1" customWidth="1"/>
    <col min="16135" max="16135" width="10.5703125" style="1" bestFit="1" customWidth="1"/>
    <col min="16136" max="16136" width="7.5703125" style="1" bestFit="1" customWidth="1"/>
    <col min="16137" max="16137" width="6.42578125" style="1" bestFit="1" customWidth="1"/>
    <col min="16138" max="16138" width="7.28515625" style="1" bestFit="1" customWidth="1"/>
    <col min="16139" max="16139" width="8.28515625" style="1" bestFit="1" customWidth="1"/>
    <col min="16140" max="16141" width="20.28515625" style="1" bestFit="1" customWidth="1"/>
    <col min="16142" max="16142" width="9.7109375" style="1" bestFit="1" customWidth="1"/>
    <col min="16143" max="16144" width="9" style="1" bestFit="1" customWidth="1"/>
    <col min="16145" max="16145" width="7" style="1" bestFit="1" customWidth="1"/>
    <col min="16146" max="16146" width="7.85546875" style="1" bestFit="1" customWidth="1"/>
    <col min="16147" max="16147" width="7.140625" style="1" bestFit="1" customWidth="1"/>
    <col min="16148" max="16148" width="8.140625" style="1" bestFit="1" customWidth="1"/>
    <col min="16149" max="16149" width="9.5703125" style="1" bestFit="1" customWidth="1"/>
    <col min="16150" max="16150" width="10.28515625" style="1" bestFit="1" customWidth="1"/>
    <col min="16151" max="16151" width="8.140625" style="1" bestFit="1" customWidth="1"/>
    <col min="16152" max="16152" width="5.5703125" style="1" bestFit="1" customWidth="1"/>
    <col min="16153" max="16153" width="10.28515625" style="1" bestFit="1" customWidth="1"/>
    <col min="16154" max="16154" width="8.5703125" style="1" bestFit="1" customWidth="1"/>
    <col min="16155" max="16155" width="3.7109375" style="1" customWidth="1"/>
    <col min="16156" max="16384" width="9.140625" style="1"/>
  </cols>
  <sheetData>
    <row r="1" spans="1:27" ht="45" x14ac:dyDescent="0.25">
      <c r="A1" s="6" t="s">
        <v>125</v>
      </c>
      <c r="B1" s="6" t="s">
        <v>227</v>
      </c>
      <c r="C1" s="6" t="s">
        <v>56</v>
      </c>
      <c r="D1" s="6" t="s">
        <v>55</v>
      </c>
      <c r="E1" s="6" t="s">
        <v>0</v>
      </c>
      <c r="F1" s="6" t="s">
        <v>1</v>
      </c>
      <c r="G1" s="6" t="s">
        <v>2</v>
      </c>
      <c r="H1" s="6" t="s">
        <v>3</v>
      </c>
      <c r="I1" s="6" t="s">
        <v>4</v>
      </c>
      <c r="J1" s="6" t="s">
        <v>5</v>
      </c>
      <c r="K1" s="6" t="s">
        <v>6</v>
      </c>
      <c r="L1" s="7" t="s">
        <v>7</v>
      </c>
      <c r="M1" s="201" t="s">
        <v>8</v>
      </c>
      <c r="N1" s="6" t="s">
        <v>133</v>
      </c>
      <c r="O1" s="6" t="s">
        <v>124</v>
      </c>
      <c r="P1" s="6" t="s">
        <v>9</v>
      </c>
      <c r="Q1" s="6" t="s">
        <v>10</v>
      </c>
      <c r="R1" s="6" t="s">
        <v>58</v>
      </c>
      <c r="S1" s="6" t="s">
        <v>59</v>
      </c>
      <c r="T1" s="6" t="s">
        <v>60</v>
      </c>
      <c r="U1" s="6" t="s">
        <v>11</v>
      </c>
      <c r="V1" s="6" t="s">
        <v>12</v>
      </c>
      <c r="W1" s="6" t="s">
        <v>57</v>
      </c>
      <c r="X1" s="123">
        <v>100</v>
      </c>
      <c r="Y1" s="6" t="s">
        <v>13</v>
      </c>
      <c r="Z1" s="7" t="s">
        <v>14</v>
      </c>
      <c r="AA1" s="2" t="s">
        <v>284</v>
      </c>
    </row>
    <row r="2" spans="1:27" ht="15" x14ac:dyDescent="0.25">
      <c r="A2" s="106">
        <v>16</v>
      </c>
      <c r="B2" s="107" t="s">
        <v>200</v>
      </c>
      <c r="C2" s="99">
        <v>1</v>
      </c>
      <c r="D2" s="99">
        <v>43200</v>
      </c>
      <c r="E2" s="100" t="s">
        <v>17</v>
      </c>
      <c r="F2" s="100" t="s">
        <v>17</v>
      </c>
      <c r="G2" s="15">
        <v>3</v>
      </c>
      <c r="H2" s="15">
        <v>6</v>
      </c>
      <c r="I2" s="15">
        <v>3</v>
      </c>
      <c r="J2" s="15">
        <v>5</v>
      </c>
      <c r="K2" s="117">
        <v>5</v>
      </c>
      <c r="L2" s="108">
        <v>42919.302083333336</v>
      </c>
      <c r="M2" s="108">
        <v>42923.541666666664</v>
      </c>
      <c r="N2" s="108"/>
      <c r="O2" s="277">
        <v>0</v>
      </c>
      <c r="P2" s="278">
        <v>0</v>
      </c>
      <c r="Q2" s="278">
        <v>0</v>
      </c>
      <c r="R2" s="278">
        <v>0</v>
      </c>
      <c r="S2" s="278">
        <v>0</v>
      </c>
      <c r="T2" s="278">
        <v>0</v>
      </c>
      <c r="U2" s="63">
        <v>339.6</v>
      </c>
      <c r="V2" s="40">
        <v>-872.1</v>
      </c>
      <c r="W2" s="14">
        <v>12</v>
      </c>
      <c r="X2" s="52">
        <f>W2/$X$1</f>
        <v>0.12</v>
      </c>
      <c r="Y2" s="40">
        <v>-784.9</v>
      </c>
      <c r="Z2" s="41">
        <v>-66.83</v>
      </c>
      <c r="AA2" s="69"/>
    </row>
    <row r="3" spans="1:27" ht="15" x14ac:dyDescent="0.25">
      <c r="A3" s="106">
        <v>16</v>
      </c>
      <c r="B3" s="107" t="s">
        <v>200</v>
      </c>
      <c r="C3" s="99">
        <v>1</v>
      </c>
      <c r="D3" s="99">
        <v>43200</v>
      </c>
      <c r="E3" s="100" t="s">
        <v>17</v>
      </c>
      <c r="F3" s="100" t="s">
        <v>17</v>
      </c>
      <c r="G3" s="15">
        <v>3</v>
      </c>
      <c r="H3" s="15">
        <v>6</v>
      </c>
      <c r="I3" s="15">
        <v>3</v>
      </c>
      <c r="J3" s="15">
        <v>5</v>
      </c>
      <c r="K3" s="117">
        <v>5</v>
      </c>
      <c r="L3" s="108">
        <v>42919.302083333336</v>
      </c>
      <c r="M3" s="108">
        <v>42930.541666666664</v>
      </c>
      <c r="N3" s="108"/>
      <c r="O3" s="277">
        <v>0</v>
      </c>
      <c r="P3" s="278">
        <v>0</v>
      </c>
      <c r="Q3" s="278">
        <v>0</v>
      </c>
      <c r="R3" s="278">
        <v>0</v>
      </c>
      <c r="S3" s="278">
        <v>0</v>
      </c>
      <c r="T3" s="278">
        <v>0</v>
      </c>
      <c r="U3" s="63">
        <v>339.6</v>
      </c>
      <c r="V3" s="40">
        <v>-2177.6</v>
      </c>
      <c r="W3" s="14">
        <v>12</v>
      </c>
      <c r="X3" s="52">
        <f>W3/$X$1</f>
        <v>0.12</v>
      </c>
      <c r="Y3" s="40">
        <v>-1925.5</v>
      </c>
      <c r="Z3" s="41">
        <v>-181.96</v>
      </c>
      <c r="AA3" s="69"/>
    </row>
    <row r="4" spans="1:27" ht="15" x14ac:dyDescent="0.25">
      <c r="A4" s="106">
        <v>16</v>
      </c>
      <c r="B4" s="107" t="s">
        <v>200</v>
      </c>
      <c r="C4" s="99">
        <v>1</v>
      </c>
      <c r="D4" s="99">
        <v>43200</v>
      </c>
      <c r="E4" s="100" t="s">
        <v>17</v>
      </c>
      <c r="F4" s="100" t="s">
        <v>17</v>
      </c>
      <c r="G4" s="15">
        <v>3</v>
      </c>
      <c r="H4" s="15">
        <v>6</v>
      </c>
      <c r="I4" s="15">
        <v>3</v>
      </c>
      <c r="J4" s="15">
        <v>5</v>
      </c>
      <c r="K4" s="117">
        <v>5</v>
      </c>
      <c r="L4" s="108">
        <v>42919.302083333336</v>
      </c>
      <c r="M4" s="108">
        <v>42937.541666666664</v>
      </c>
      <c r="N4" s="108"/>
      <c r="O4" s="277">
        <v>0</v>
      </c>
      <c r="P4" s="278">
        <v>0</v>
      </c>
      <c r="Q4" s="278">
        <v>0</v>
      </c>
      <c r="R4" s="278">
        <v>0</v>
      </c>
      <c r="S4" s="278">
        <v>0</v>
      </c>
      <c r="T4" s="278">
        <v>0</v>
      </c>
      <c r="U4" s="63" t="s">
        <v>70</v>
      </c>
      <c r="V4" s="63" t="s">
        <v>70</v>
      </c>
      <c r="W4" s="14">
        <v>12</v>
      </c>
      <c r="X4" s="52">
        <f>W4/$X$1</f>
        <v>0.12</v>
      </c>
      <c r="Y4" s="40">
        <v>-3072.7</v>
      </c>
      <c r="Z4" s="41">
        <v>-276.95999999999998</v>
      </c>
      <c r="AA4" s="69"/>
    </row>
    <row r="5" spans="1:27" ht="15" x14ac:dyDescent="0.25">
      <c r="A5" s="106">
        <v>16</v>
      </c>
      <c r="B5" s="107" t="s">
        <v>200</v>
      </c>
      <c r="C5" s="99">
        <v>1</v>
      </c>
      <c r="D5" s="99">
        <v>43200</v>
      </c>
      <c r="E5" s="100" t="s">
        <v>17</v>
      </c>
      <c r="F5" s="100" t="s">
        <v>17</v>
      </c>
      <c r="G5" s="15">
        <v>3</v>
      </c>
      <c r="H5" s="15">
        <v>6</v>
      </c>
      <c r="I5" s="15">
        <v>3</v>
      </c>
      <c r="J5" s="15">
        <v>5</v>
      </c>
      <c r="K5" s="117">
        <v>5</v>
      </c>
      <c r="L5" s="108">
        <v>42919.302083333336</v>
      </c>
      <c r="M5" s="331">
        <v>42944.556111111109</v>
      </c>
      <c r="N5" s="108"/>
      <c r="O5" s="277">
        <v>0</v>
      </c>
      <c r="P5" s="278">
        <v>0</v>
      </c>
      <c r="Q5" s="278">
        <v>0</v>
      </c>
      <c r="R5" s="278">
        <v>0</v>
      </c>
      <c r="S5" s="278">
        <v>0</v>
      </c>
      <c r="T5" s="278">
        <v>0</v>
      </c>
      <c r="U5" s="63" t="s">
        <v>70</v>
      </c>
      <c r="V5" s="63">
        <v>-4254.3999999999996</v>
      </c>
      <c r="W5" s="14">
        <v>12</v>
      </c>
      <c r="X5" s="52">
        <f>W5/$X$1</f>
        <v>0.12</v>
      </c>
      <c r="Y5" s="40">
        <v>-4005.1</v>
      </c>
      <c r="Z5" s="41">
        <v>-373.88</v>
      </c>
      <c r="AA5" s="69"/>
    </row>
    <row r="6" spans="1:27" ht="15" x14ac:dyDescent="0.25">
      <c r="A6" s="106">
        <v>16</v>
      </c>
      <c r="B6" s="107" t="s">
        <v>200</v>
      </c>
      <c r="C6" s="99">
        <v>1</v>
      </c>
      <c r="D6" s="99">
        <v>43200</v>
      </c>
      <c r="E6" s="100" t="s">
        <v>17</v>
      </c>
      <c r="F6" s="100" t="s">
        <v>17</v>
      </c>
      <c r="G6" s="15">
        <v>3</v>
      </c>
      <c r="H6" s="15">
        <v>6</v>
      </c>
      <c r="I6" s="15">
        <v>3</v>
      </c>
      <c r="J6" s="15">
        <v>5</v>
      </c>
      <c r="K6" s="117">
        <v>5</v>
      </c>
      <c r="L6" s="108">
        <v>42919.302083333336</v>
      </c>
      <c r="M6" s="108">
        <v>42947.541666666664</v>
      </c>
      <c r="N6" s="108"/>
      <c r="O6" s="277">
        <v>0</v>
      </c>
      <c r="P6" s="278">
        <v>0</v>
      </c>
      <c r="Q6" s="278">
        <v>0</v>
      </c>
      <c r="R6" s="278">
        <v>0</v>
      </c>
      <c r="S6" s="278">
        <v>0</v>
      </c>
      <c r="T6" s="278">
        <v>0</v>
      </c>
      <c r="U6" s="235"/>
      <c r="V6" s="238"/>
      <c r="W6" s="236"/>
      <c r="X6" s="237">
        <f>W6/$X$1</f>
        <v>0</v>
      </c>
      <c r="Y6" s="238"/>
      <c r="Z6" s="239"/>
      <c r="AA6" s="69"/>
    </row>
    <row r="7" spans="1:27" ht="15.75" thickBot="1" x14ac:dyDescent="0.3">
      <c r="A7" s="34"/>
      <c r="B7" s="35"/>
      <c r="C7" s="36"/>
      <c r="D7" s="36"/>
      <c r="E7" s="35"/>
      <c r="F7" s="35"/>
      <c r="G7" s="37"/>
      <c r="H7" s="37"/>
      <c r="I7" s="37"/>
      <c r="J7" s="37"/>
      <c r="K7" s="37"/>
      <c r="L7" s="38"/>
      <c r="M7" s="38"/>
      <c r="N7" s="38"/>
      <c r="O7" s="203"/>
      <c r="P7" s="39"/>
      <c r="Q7" s="39"/>
      <c r="R7" s="39"/>
      <c r="S7" s="39"/>
      <c r="T7" s="39"/>
      <c r="U7" s="42"/>
      <c r="V7" s="43"/>
      <c r="W7" s="50"/>
      <c r="X7" s="53"/>
      <c r="Y7" s="44">
        <f>SUM(Y5)</f>
        <v>-4005.1</v>
      </c>
      <c r="Z7" s="45">
        <f>SUM(Z5)</f>
        <v>-373.88</v>
      </c>
      <c r="AA7" s="69"/>
    </row>
    <row r="8" spans="1:27" ht="15" x14ac:dyDescent="0.25">
      <c r="A8" s="96">
        <v>17</v>
      </c>
      <c r="B8" s="97" t="s">
        <v>201</v>
      </c>
      <c r="C8" s="99">
        <v>1</v>
      </c>
      <c r="D8" s="99">
        <v>43200</v>
      </c>
      <c r="E8" s="100" t="s">
        <v>17</v>
      </c>
      <c r="F8" s="100" t="s">
        <v>17</v>
      </c>
      <c r="G8" s="15">
        <v>3</v>
      </c>
      <c r="H8" s="15">
        <v>6</v>
      </c>
      <c r="I8" s="15">
        <v>3</v>
      </c>
      <c r="J8" s="15">
        <v>5</v>
      </c>
      <c r="K8" s="117">
        <v>5</v>
      </c>
      <c r="L8" s="108">
        <v>42919.302083333336</v>
      </c>
      <c r="M8" s="317">
        <v>42923.625</v>
      </c>
      <c r="N8" s="108"/>
      <c r="O8" s="277">
        <v>0</v>
      </c>
      <c r="P8" s="278">
        <v>0</v>
      </c>
      <c r="Q8" s="278">
        <v>0</v>
      </c>
      <c r="R8" s="278">
        <v>0</v>
      </c>
      <c r="S8" s="278">
        <v>0</v>
      </c>
      <c r="T8" s="278">
        <v>0</v>
      </c>
      <c r="U8" s="63">
        <v>337.4</v>
      </c>
      <c r="V8" s="40">
        <v>-874.1</v>
      </c>
      <c r="W8" s="14">
        <v>12</v>
      </c>
      <c r="X8" s="52">
        <f>W8/$X$1</f>
        <v>0.12</v>
      </c>
      <c r="Y8" s="40">
        <v>-787.1</v>
      </c>
      <c r="Z8" s="41">
        <v>-67.010000000000005</v>
      </c>
      <c r="AA8" s="69"/>
    </row>
    <row r="9" spans="1:27" ht="15" x14ac:dyDescent="0.25">
      <c r="A9" s="96">
        <v>17</v>
      </c>
      <c r="B9" s="97" t="s">
        <v>201</v>
      </c>
      <c r="C9" s="99">
        <v>1</v>
      </c>
      <c r="D9" s="99">
        <v>43200</v>
      </c>
      <c r="E9" s="100" t="s">
        <v>17</v>
      </c>
      <c r="F9" s="100" t="s">
        <v>17</v>
      </c>
      <c r="G9" s="15">
        <v>3</v>
      </c>
      <c r="H9" s="15">
        <v>6</v>
      </c>
      <c r="I9" s="15">
        <v>3</v>
      </c>
      <c r="J9" s="15">
        <v>5</v>
      </c>
      <c r="K9" s="117">
        <v>5</v>
      </c>
      <c r="L9" s="108">
        <v>42919.302083333336</v>
      </c>
      <c r="M9" s="317">
        <v>42930.625</v>
      </c>
      <c r="N9" s="108"/>
      <c r="O9" s="277">
        <v>0</v>
      </c>
      <c r="P9" s="278">
        <v>0</v>
      </c>
      <c r="Q9" s="278">
        <v>0</v>
      </c>
      <c r="R9" s="278">
        <v>0</v>
      </c>
      <c r="S9" s="278">
        <v>0</v>
      </c>
      <c r="T9" s="278">
        <v>0</v>
      </c>
      <c r="U9" s="63">
        <v>337.4</v>
      </c>
      <c r="V9" s="40">
        <v>-2182.1999999999998</v>
      </c>
      <c r="W9" s="14">
        <v>12</v>
      </c>
      <c r="X9" s="52">
        <f>W9/$X$1</f>
        <v>0.12</v>
      </c>
      <c r="Y9" s="40">
        <v>-1927.7</v>
      </c>
      <c r="Z9" s="41">
        <v>-182.15</v>
      </c>
      <c r="AA9" s="69"/>
    </row>
    <row r="10" spans="1:27" ht="15" x14ac:dyDescent="0.25">
      <c r="A10" s="96">
        <v>17</v>
      </c>
      <c r="B10" s="97" t="s">
        <v>201</v>
      </c>
      <c r="C10" s="99">
        <v>1</v>
      </c>
      <c r="D10" s="99">
        <v>43200</v>
      </c>
      <c r="E10" s="100" t="s">
        <v>17</v>
      </c>
      <c r="F10" s="100" t="s">
        <v>17</v>
      </c>
      <c r="G10" s="15">
        <v>3</v>
      </c>
      <c r="H10" s="15">
        <v>6</v>
      </c>
      <c r="I10" s="15">
        <v>3</v>
      </c>
      <c r="J10" s="15">
        <v>5</v>
      </c>
      <c r="K10" s="117">
        <v>5</v>
      </c>
      <c r="L10" s="108">
        <v>42919.302083333336</v>
      </c>
      <c r="M10" s="317">
        <v>42937.625</v>
      </c>
      <c r="N10" s="108"/>
      <c r="O10" s="277">
        <v>0</v>
      </c>
      <c r="P10" s="278">
        <v>0</v>
      </c>
      <c r="Q10" s="278">
        <v>0</v>
      </c>
      <c r="R10" s="278">
        <v>0</v>
      </c>
      <c r="S10" s="278">
        <v>0</v>
      </c>
      <c r="T10" s="278">
        <v>0</v>
      </c>
      <c r="U10" s="63" t="s">
        <v>70</v>
      </c>
      <c r="V10" s="63" t="s">
        <v>70</v>
      </c>
      <c r="W10" s="14">
        <v>12</v>
      </c>
      <c r="X10" s="52">
        <f>W10/$X$1</f>
        <v>0.12</v>
      </c>
      <c r="Y10" s="40">
        <v>-3074.9</v>
      </c>
      <c r="Z10" s="41">
        <v>-277.14999999999998</v>
      </c>
      <c r="AA10" s="69"/>
    </row>
    <row r="11" spans="1:27" ht="15" x14ac:dyDescent="0.25">
      <c r="A11" s="96">
        <v>17</v>
      </c>
      <c r="B11" s="97" t="s">
        <v>201</v>
      </c>
      <c r="C11" s="99">
        <v>1</v>
      </c>
      <c r="D11" s="99">
        <v>43200</v>
      </c>
      <c r="E11" s="100" t="s">
        <v>17</v>
      </c>
      <c r="F11" s="100" t="s">
        <v>17</v>
      </c>
      <c r="G11" s="15">
        <v>3</v>
      </c>
      <c r="H11" s="15">
        <v>6</v>
      </c>
      <c r="I11" s="15">
        <v>3</v>
      </c>
      <c r="J11" s="15">
        <v>5</v>
      </c>
      <c r="K11" s="117">
        <v>5</v>
      </c>
      <c r="L11" s="108">
        <v>42919.302083333336</v>
      </c>
      <c r="M11" s="331">
        <v>42944.556180555555</v>
      </c>
      <c r="N11" s="108"/>
      <c r="O11" s="277">
        <v>0</v>
      </c>
      <c r="P11" s="278">
        <v>0</v>
      </c>
      <c r="Q11" s="278">
        <v>0</v>
      </c>
      <c r="R11" s="278">
        <v>0</v>
      </c>
      <c r="S11" s="278">
        <v>0</v>
      </c>
      <c r="T11" s="278">
        <v>0</v>
      </c>
      <c r="U11" s="63" t="s">
        <v>70</v>
      </c>
      <c r="V11" s="63">
        <v>-4255.1000000000004</v>
      </c>
      <c r="W11" s="14">
        <v>12</v>
      </c>
      <c r="X11" s="52">
        <f>W11/$X$1</f>
        <v>0.12</v>
      </c>
      <c r="Y11" s="40">
        <v>-4014.4</v>
      </c>
      <c r="Z11" s="41">
        <v>-374.69</v>
      </c>
      <c r="AA11" s="69"/>
    </row>
    <row r="12" spans="1:27" ht="15" x14ac:dyDescent="0.25">
      <c r="A12" s="96">
        <v>17</v>
      </c>
      <c r="B12" s="97" t="s">
        <v>201</v>
      </c>
      <c r="C12" s="99">
        <v>1</v>
      </c>
      <c r="D12" s="99">
        <v>43200</v>
      </c>
      <c r="E12" s="100" t="s">
        <v>17</v>
      </c>
      <c r="F12" s="100" t="s">
        <v>17</v>
      </c>
      <c r="G12" s="15">
        <v>3</v>
      </c>
      <c r="H12" s="15">
        <v>6</v>
      </c>
      <c r="I12" s="15">
        <v>3</v>
      </c>
      <c r="J12" s="15">
        <v>5</v>
      </c>
      <c r="K12" s="117">
        <v>5</v>
      </c>
      <c r="L12" s="108">
        <v>42919.302083333336</v>
      </c>
      <c r="M12" s="317">
        <v>42947.625</v>
      </c>
      <c r="N12" s="108"/>
      <c r="O12" s="277">
        <v>0</v>
      </c>
      <c r="P12" s="278">
        <v>0</v>
      </c>
      <c r="Q12" s="278">
        <v>0</v>
      </c>
      <c r="R12" s="278">
        <v>0</v>
      </c>
      <c r="S12" s="278">
        <v>0</v>
      </c>
      <c r="T12" s="278">
        <v>0</v>
      </c>
      <c r="U12" s="235"/>
      <c r="V12" s="238"/>
      <c r="W12" s="236"/>
      <c r="X12" s="237">
        <f>W12/$X$1</f>
        <v>0</v>
      </c>
      <c r="Y12" s="238"/>
      <c r="Z12" s="239"/>
      <c r="AA12" s="69"/>
    </row>
    <row r="13" spans="1:27" ht="15.75" thickBot="1" x14ac:dyDescent="0.3">
      <c r="A13" s="34"/>
      <c r="B13" s="35"/>
      <c r="C13" s="36"/>
      <c r="D13" s="36"/>
      <c r="E13" s="35"/>
      <c r="F13" s="35"/>
      <c r="G13" s="37"/>
      <c r="H13" s="37"/>
      <c r="I13" s="37"/>
      <c r="J13" s="37"/>
      <c r="K13" s="37"/>
      <c r="L13" s="38"/>
      <c r="M13" s="38"/>
      <c r="N13" s="38"/>
      <c r="O13" s="203"/>
      <c r="P13" s="39"/>
      <c r="Q13" s="39"/>
      <c r="R13" s="39"/>
      <c r="S13" s="39"/>
      <c r="T13" s="39"/>
      <c r="U13" s="42"/>
      <c r="V13" s="43"/>
      <c r="W13" s="50"/>
      <c r="X13" s="53"/>
      <c r="Y13" s="44">
        <f>SUM(Y11)</f>
        <v>-4014.4</v>
      </c>
      <c r="Z13" s="45">
        <f>SUM(Z11)</f>
        <v>-374.69</v>
      </c>
      <c r="AA13" s="69"/>
    </row>
    <row r="14" spans="1:27" ht="15" x14ac:dyDescent="0.25">
      <c r="A14" s="64">
        <v>18</v>
      </c>
      <c r="B14" s="65" t="s">
        <v>202</v>
      </c>
      <c r="C14" s="99">
        <v>1</v>
      </c>
      <c r="D14" s="99">
        <v>43200</v>
      </c>
      <c r="E14" s="100" t="s">
        <v>17</v>
      </c>
      <c r="F14" s="100" t="s">
        <v>17</v>
      </c>
      <c r="G14" s="15">
        <v>3</v>
      </c>
      <c r="H14" s="15">
        <v>6</v>
      </c>
      <c r="I14" s="15">
        <v>3</v>
      </c>
      <c r="J14" s="15">
        <v>5</v>
      </c>
      <c r="K14" s="117">
        <v>5</v>
      </c>
      <c r="L14" s="108">
        <v>42919.302083333336</v>
      </c>
      <c r="M14" s="299">
        <v>42923.791666666664</v>
      </c>
      <c r="N14" s="108"/>
      <c r="O14" s="277">
        <v>0</v>
      </c>
      <c r="P14" s="278">
        <v>0</v>
      </c>
      <c r="Q14" s="278">
        <v>0</v>
      </c>
      <c r="R14" s="278">
        <v>0</v>
      </c>
      <c r="S14" s="278">
        <v>0</v>
      </c>
      <c r="T14" s="278">
        <v>0</v>
      </c>
      <c r="U14" s="63">
        <v>336.9</v>
      </c>
      <c r="V14" s="40">
        <v>-874.6</v>
      </c>
      <c r="W14" s="14">
        <v>12</v>
      </c>
      <c r="X14" s="52">
        <f>W14/$X$1</f>
        <v>0.12</v>
      </c>
      <c r="Y14" s="40">
        <v>-787.6</v>
      </c>
      <c r="Z14" s="41">
        <v>-67.06</v>
      </c>
      <c r="AA14" s="69"/>
    </row>
    <row r="15" spans="1:27" ht="15" x14ac:dyDescent="0.25">
      <c r="A15" s="64">
        <v>18</v>
      </c>
      <c r="B15" s="65" t="s">
        <v>202</v>
      </c>
      <c r="C15" s="99">
        <v>1</v>
      </c>
      <c r="D15" s="99">
        <v>43200</v>
      </c>
      <c r="E15" s="100" t="s">
        <v>17</v>
      </c>
      <c r="F15" s="100" t="s">
        <v>17</v>
      </c>
      <c r="G15" s="15">
        <v>3</v>
      </c>
      <c r="H15" s="15">
        <v>6</v>
      </c>
      <c r="I15" s="15">
        <v>3</v>
      </c>
      <c r="J15" s="15">
        <v>5</v>
      </c>
      <c r="K15" s="117">
        <v>5</v>
      </c>
      <c r="L15" s="108">
        <v>42919.302083333336</v>
      </c>
      <c r="M15" s="299">
        <v>42930.791666666664</v>
      </c>
      <c r="N15" s="108"/>
      <c r="O15" s="277">
        <v>0</v>
      </c>
      <c r="P15" s="278">
        <v>0</v>
      </c>
      <c r="Q15" s="278">
        <v>0</v>
      </c>
      <c r="R15" s="278">
        <v>0</v>
      </c>
      <c r="S15" s="278">
        <v>0</v>
      </c>
      <c r="T15" s="278">
        <v>0</v>
      </c>
      <c r="U15" s="63">
        <v>336.9</v>
      </c>
      <c r="V15" s="40">
        <v>-2180.3000000000002</v>
      </c>
      <c r="W15" s="14">
        <v>12</v>
      </c>
      <c r="X15" s="52">
        <f>W15/$X$1</f>
        <v>0.12</v>
      </c>
      <c r="Y15" s="40">
        <v>-1928.2</v>
      </c>
      <c r="Z15" s="41">
        <v>-182.2</v>
      </c>
      <c r="AA15" s="69"/>
    </row>
    <row r="16" spans="1:27" ht="15" x14ac:dyDescent="0.25">
      <c r="A16" s="64">
        <v>18</v>
      </c>
      <c r="B16" s="65" t="s">
        <v>202</v>
      </c>
      <c r="C16" s="99">
        <v>1</v>
      </c>
      <c r="D16" s="99">
        <v>43200</v>
      </c>
      <c r="E16" s="100" t="s">
        <v>17</v>
      </c>
      <c r="F16" s="100" t="s">
        <v>17</v>
      </c>
      <c r="G16" s="15">
        <v>3</v>
      </c>
      <c r="H16" s="15">
        <v>6</v>
      </c>
      <c r="I16" s="15">
        <v>3</v>
      </c>
      <c r="J16" s="15">
        <v>5</v>
      </c>
      <c r="K16" s="117">
        <v>5</v>
      </c>
      <c r="L16" s="108">
        <v>42919.302083333336</v>
      </c>
      <c r="M16" s="299">
        <v>42937.791666666664</v>
      </c>
      <c r="N16" s="108"/>
      <c r="O16" s="277">
        <v>0</v>
      </c>
      <c r="P16" s="278">
        <v>0</v>
      </c>
      <c r="Q16" s="278">
        <v>0</v>
      </c>
      <c r="R16" s="278">
        <v>0</v>
      </c>
      <c r="S16" s="278">
        <v>0</v>
      </c>
      <c r="T16" s="278">
        <v>0</v>
      </c>
      <c r="U16" s="63" t="s">
        <v>70</v>
      </c>
      <c r="V16" s="63" t="s">
        <v>70</v>
      </c>
      <c r="W16" s="14">
        <v>12</v>
      </c>
      <c r="X16" s="52">
        <f>W16/$X$1</f>
        <v>0.12</v>
      </c>
      <c r="Y16" s="40">
        <v>-3075.4</v>
      </c>
      <c r="Z16" s="41">
        <v>-277.2</v>
      </c>
      <c r="AA16" s="69"/>
    </row>
    <row r="17" spans="1:27" ht="15" x14ac:dyDescent="0.25">
      <c r="A17" s="64">
        <v>18</v>
      </c>
      <c r="B17" s="65" t="s">
        <v>202</v>
      </c>
      <c r="C17" s="99">
        <v>1</v>
      </c>
      <c r="D17" s="99">
        <v>43200</v>
      </c>
      <c r="E17" s="100" t="s">
        <v>17</v>
      </c>
      <c r="F17" s="100" t="s">
        <v>17</v>
      </c>
      <c r="G17" s="15">
        <v>3</v>
      </c>
      <c r="H17" s="15">
        <v>6</v>
      </c>
      <c r="I17" s="15">
        <v>3</v>
      </c>
      <c r="J17" s="15">
        <v>5</v>
      </c>
      <c r="K17" s="117">
        <v>5</v>
      </c>
      <c r="L17" s="108">
        <v>42919.302083333336</v>
      </c>
      <c r="M17" s="331">
        <v>42944.556261574071</v>
      </c>
      <c r="N17" s="108"/>
      <c r="O17" s="277">
        <v>0</v>
      </c>
      <c r="P17" s="278">
        <v>0</v>
      </c>
      <c r="Q17" s="278">
        <v>0</v>
      </c>
      <c r="R17" s="278">
        <v>0</v>
      </c>
      <c r="S17" s="278">
        <v>0</v>
      </c>
      <c r="T17" s="278">
        <v>0</v>
      </c>
      <c r="U17" s="63" t="s">
        <v>70</v>
      </c>
      <c r="V17" s="63">
        <v>-4257.1000000000004</v>
      </c>
      <c r="W17" s="14">
        <v>12</v>
      </c>
      <c r="X17" s="52">
        <f>W17/$X$1</f>
        <v>0.12</v>
      </c>
      <c r="Y17" s="63">
        <v>-4014.6</v>
      </c>
      <c r="Z17" s="41">
        <v>-374.7</v>
      </c>
      <c r="AA17" s="69"/>
    </row>
    <row r="18" spans="1:27" ht="15" x14ac:dyDescent="0.25">
      <c r="A18" s="64">
        <v>18</v>
      </c>
      <c r="B18" s="65" t="s">
        <v>202</v>
      </c>
      <c r="C18" s="99">
        <v>1</v>
      </c>
      <c r="D18" s="99">
        <v>43200</v>
      </c>
      <c r="E18" s="100" t="s">
        <v>17</v>
      </c>
      <c r="F18" s="100" t="s">
        <v>17</v>
      </c>
      <c r="G18" s="15">
        <v>3</v>
      </c>
      <c r="H18" s="15">
        <v>6</v>
      </c>
      <c r="I18" s="15">
        <v>3</v>
      </c>
      <c r="J18" s="15">
        <v>5</v>
      </c>
      <c r="K18" s="117">
        <v>5</v>
      </c>
      <c r="L18" s="108">
        <v>42919.302083333336</v>
      </c>
      <c r="M18" s="299">
        <v>42947.791666666664</v>
      </c>
      <c r="N18" s="108"/>
      <c r="O18" s="277">
        <v>0</v>
      </c>
      <c r="P18" s="278">
        <v>0</v>
      </c>
      <c r="Q18" s="278">
        <v>0</v>
      </c>
      <c r="R18" s="278">
        <v>0</v>
      </c>
      <c r="S18" s="278">
        <v>0</v>
      </c>
      <c r="T18" s="278">
        <v>0</v>
      </c>
      <c r="U18" s="235"/>
      <c r="V18" s="238"/>
      <c r="W18" s="236"/>
      <c r="X18" s="237">
        <f>W18/$X$1</f>
        <v>0</v>
      </c>
      <c r="Y18" s="238"/>
      <c r="Z18" s="239"/>
      <c r="AA18" s="69"/>
    </row>
    <row r="19" spans="1:27" ht="15.75" thickBot="1" x14ac:dyDescent="0.3">
      <c r="A19" s="34"/>
      <c r="B19" s="35"/>
      <c r="C19" s="36"/>
      <c r="D19" s="36"/>
      <c r="E19" s="35"/>
      <c r="F19" s="35"/>
      <c r="G19" s="37"/>
      <c r="H19" s="37"/>
      <c r="I19" s="37"/>
      <c r="J19" s="37"/>
      <c r="K19" s="37"/>
      <c r="L19" s="38"/>
      <c r="M19" s="38"/>
      <c r="N19" s="38"/>
      <c r="O19" s="203"/>
      <c r="P19" s="39"/>
      <c r="Q19" s="39"/>
      <c r="R19" s="39"/>
      <c r="S19" s="39"/>
      <c r="T19" s="39"/>
      <c r="U19" s="42"/>
      <c r="V19" s="43"/>
      <c r="W19" s="50"/>
      <c r="X19" s="53"/>
      <c r="Y19" s="44">
        <f>SUM(Y17)</f>
        <v>-4014.6</v>
      </c>
      <c r="Z19" s="45">
        <f>SUM(Z17)</f>
        <v>-374.7</v>
      </c>
      <c r="AA19" s="69"/>
    </row>
    <row r="20" spans="1:27" ht="15" x14ac:dyDescent="0.25">
      <c r="A20" s="118">
        <v>19</v>
      </c>
      <c r="B20" s="119" t="s">
        <v>126</v>
      </c>
      <c r="C20" s="99">
        <v>1</v>
      </c>
      <c r="D20" s="99">
        <v>43200</v>
      </c>
      <c r="E20" s="100" t="s">
        <v>17</v>
      </c>
      <c r="F20" s="100" t="s">
        <v>17</v>
      </c>
      <c r="G20" s="15">
        <v>3</v>
      </c>
      <c r="H20" s="15">
        <v>6</v>
      </c>
      <c r="I20" s="15">
        <v>3</v>
      </c>
      <c r="J20" s="15">
        <v>5</v>
      </c>
      <c r="K20" s="117">
        <v>5</v>
      </c>
      <c r="L20" s="317">
        <v>42919.375</v>
      </c>
      <c r="M20" s="299">
        <v>42923.791666666664</v>
      </c>
      <c r="N20" s="108"/>
      <c r="O20" s="277">
        <v>0</v>
      </c>
      <c r="P20" s="278">
        <v>0</v>
      </c>
      <c r="Q20" s="278">
        <v>0</v>
      </c>
      <c r="R20" s="278">
        <v>0</v>
      </c>
      <c r="S20" s="278">
        <v>0</v>
      </c>
      <c r="T20" s="278">
        <v>0</v>
      </c>
      <c r="U20" s="63">
        <v>221.1</v>
      </c>
      <c r="V20" s="40">
        <v>-433.1</v>
      </c>
      <c r="W20" s="14">
        <v>9</v>
      </c>
      <c r="X20" s="52">
        <f>W20/$X$1</f>
        <v>0.09</v>
      </c>
      <c r="Y20" s="40">
        <v>-353.2</v>
      </c>
      <c r="Z20" s="41">
        <v>-33.18</v>
      </c>
      <c r="AA20" s="69"/>
    </row>
    <row r="21" spans="1:27" ht="15" x14ac:dyDescent="0.25">
      <c r="A21" s="118">
        <v>19</v>
      </c>
      <c r="B21" s="119" t="s">
        <v>126</v>
      </c>
      <c r="C21" s="99">
        <v>1</v>
      </c>
      <c r="D21" s="99">
        <v>43200</v>
      </c>
      <c r="E21" s="100" t="s">
        <v>17</v>
      </c>
      <c r="F21" s="100" t="s">
        <v>17</v>
      </c>
      <c r="G21" s="15">
        <v>3</v>
      </c>
      <c r="H21" s="15">
        <v>6</v>
      </c>
      <c r="I21" s="15">
        <v>3</v>
      </c>
      <c r="J21" s="15">
        <v>5</v>
      </c>
      <c r="K21" s="117">
        <v>5</v>
      </c>
      <c r="L21" s="317">
        <v>42919.375</v>
      </c>
      <c r="M21" s="299">
        <v>42930.791666666664</v>
      </c>
      <c r="N21" s="108"/>
      <c r="O21" s="277">
        <v>0</v>
      </c>
      <c r="P21" s="278">
        <v>0</v>
      </c>
      <c r="Q21" s="278">
        <v>0</v>
      </c>
      <c r="R21" s="278">
        <v>0</v>
      </c>
      <c r="S21" s="278">
        <v>0</v>
      </c>
      <c r="T21" s="278">
        <v>0</v>
      </c>
      <c r="U21" s="63">
        <v>221.1</v>
      </c>
      <c r="V21" s="40">
        <v>-1456</v>
      </c>
      <c r="W21" s="14">
        <v>9</v>
      </c>
      <c r="X21" s="52">
        <f>W21/$X$1</f>
        <v>0.09</v>
      </c>
      <c r="Y21" s="40">
        <v>-1442.5</v>
      </c>
      <c r="Z21" s="41">
        <v>-141.27000000000001</v>
      </c>
      <c r="AA21" s="69"/>
    </row>
    <row r="22" spans="1:27" ht="15" x14ac:dyDescent="0.25">
      <c r="A22" s="118">
        <v>19</v>
      </c>
      <c r="B22" s="119" t="s">
        <v>126</v>
      </c>
      <c r="C22" s="99">
        <v>1</v>
      </c>
      <c r="D22" s="99">
        <v>43200</v>
      </c>
      <c r="E22" s="100" t="s">
        <v>17</v>
      </c>
      <c r="F22" s="100" t="s">
        <v>17</v>
      </c>
      <c r="G22" s="15">
        <v>3</v>
      </c>
      <c r="H22" s="15">
        <v>6</v>
      </c>
      <c r="I22" s="15">
        <v>3</v>
      </c>
      <c r="J22" s="15">
        <v>5</v>
      </c>
      <c r="K22" s="117">
        <v>5</v>
      </c>
      <c r="L22" s="317">
        <v>42919.375</v>
      </c>
      <c r="M22" s="299">
        <v>42937.791666666664</v>
      </c>
      <c r="N22" s="108"/>
      <c r="O22" s="277">
        <v>0</v>
      </c>
      <c r="P22" s="278">
        <v>0</v>
      </c>
      <c r="Q22" s="278">
        <v>0</v>
      </c>
      <c r="R22" s="278">
        <v>0</v>
      </c>
      <c r="S22" s="278">
        <v>0</v>
      </c>
      <c r="T22" s="278">
        <v>0</v>
      </c>
      <c r="U22" s="63" t="s">
        <v>70</v>
      </c>
      <c r="V22" s="63" t="s">
        <v>70</v>
      </c>
      <c r="W22" s="14">
        <v>9</v>
      </c>
      <c r="X22" s="52">
        <f>W22/$X$1</f>
        <v>0.09</v>
      </c>
      <c r="Y22" s="40">
        <v>-1572.6</v>
      </c>
      <c r="Z22" s="41">
        <v>-155.76</v>
      </c>
      <c r="AA22" s="69"/>
    </row>
    <row r="23" spans="1:27" ht="15" x14ac:dyDescent="0.25">
      <c r="A23" s="118">
        <v>19</v>
      </c>
      <c r="B23" s="119" t="s">
        <v>126</v>
      </c>
      <c r="C23" s="99">
        <v>1</v>
      </c>
      <c r="D23" s="99">
        <v>43200</v>
      </c>
      <c r="E23" s="100" t="s">
        <v>17</v>
      </c>
      <c r="F23" s="100" t="s">
        <v>17</v>
      </c>
      <c r="G23" s="15">
        <v>3</v>
      </c>
      <c r="H23" s="15">
        <v>6</v>
      </c>
      <c r="I23" s="15">
        <v>3</v>
      </c>
      <c r="J23" s="15">
        <v>5</v>
      </c>
      <c r="K23" s="117">
        <v>5</v>
      </c>
      <c r="L23" s="317">
        <v>42919.375</v>
      </c>
      <c r="M23" s="331">
        <v>42944.556331018517</v>
      </c>
      <c r="N23" s="108"/>
      <c r="O23" s="277">
        <v>0</v>
      </c>
      <c r="P23" s="278">
        <v>0</v>
      </c>
      <c r="Q23" s="278">
        <v>0</v>
      </c>
      <c r="R23" s="278">
        <v>0</v>
      </c>
      <c r="S23" s="278">
        <v>0</v>
      </c>
      <c r="T23" s="278">
        <v>0</v>
      </c>
      <c r="U23" s="63" t="s">
        <v>70</v>
      </c>
      <c r="V23" s="40">
        <v>-2723.8</v>
      </c>
      <c r="W23" s="14">
        <v>9</v>
      </c>
      <c r="X23" s="52">
        <f>W23/$X$1</f>
        <v>0.09</v>
      </c>
      <c r="Y23" s="40">
        <v>-2560</v>
      </c>
      <c r="Z23" s="41">
        <v>-255.07</v>
      </c>
      <c r="AA23" s="69"/>
    </row>
    <row r="24" spans="1:27" ht="15" x14ac:dyDescent="0.25">
      <c r="A24" s="118">
        <v>19</v>
      </c>
      <c r="B24" s="119" t="s">
        <v>126</v>
      </c>
      <c r="C24" s="99">
        <v>1</v>
      </c>
      <c r="D24" s="99">
        <v>43200</v>
      </c>
      <c r="E24" s="100" t="s">
        <v>17</v>
      </c>
      <c r="F24" s="100" t="s">
        <v>17</v>
      </c>
      <c r="G24" s="15">
        <v>3</v>
      </c>
      <c r="H24" s="15">
        <v>6</v>
      </c>
      <c r="I24" s="15">
        <v>3</v>
      </c>
      <c r="J24" s="15">
        <v>5</v>
      </c>
      <c r="K24" s="117">
        <v>5</v>
      </c>
      <c r="L24" s="317">
        <v>42919.375</v>
      </c>
      <c r="M24" s="299">
        <v>42947.791666666664</v>
      </c>
      <c r="N24" s="108"/>
      <c r="O24" s="277">
        <v>0</v>
      </c>
      <c r="P24" s="278">
        <v>0</v>
      </c>
      <c r="Q24" s="278">
        <v>0</v>
      </c>
      <c r="R24" s="278">
        <v>0</v>
      </c>
      <c r="S24" s="278">
        <v>0</v>
      </c>
      <c r="T24" s="278">
        <v>0</v>
      </c>
      <c r="U24" s="235"/>
      <c r="V24" s="238"/>
      <c r="W24" s="236"/>
      <c r="X24" s="237">
        <f>W24/$X$1</f>
        <v>0</v>
      </c>
      <c r="Y24" s="238"/>
      <c r="Z24" s="239"/>
      <c r="AA24" s="69"/>
    </row>
    <row r="25" spans="1:27" ht="15.75" thickBot="1" x14ac:dyDescent="0.3">
      <c r="A25" s="34"/>
      <c r="B25" s="35"/>
      <c r="C25" s="36"/>
      <c r="D25" s="36"/>
      <c r="E25" s="35"/>
      <c r="F25" s="35"/>
      <c r="G25" s="37"/>
      <c r="H25" s="37"/>
      <c r="I25" s="37"/>
      <c r="J25" s="37"/>
      <c r="K25" s="37"/>
      <c r="L25" s="38"/>
      <c r="M25" s="38"/>
      <c r="N25" s="38"/>
      <c r="O25" s="203"/>
      <c r="P25" s="39"/>
      <c r="Q25" s="39"/>
      <c r="R25" s="39"/>
      <c r="S25" s="39"/>
      <c r="T25" s="39"/>
      <c r="U25" s="42"/>
      <c r="V25" s="43"/>
      <c r="W25" s="50"/>
      <c r="X25" s="53"/>
      <c r="Y25" s="44">
        <f>SUM(Y23)</f>
        <v>-2560</v>
      </c>
      <c r="Z25" s="45">
        <f>SUM(Z23)</f>
        <v>-255.07</v>
      </c>
      <c r="AA25" s="69"/>
    </row>
    <row r="26" spans="1:27" ht="15" x14ac:dyDescent="0.25">
      <c r="A26" s="113">
        <v>20</v>
      </c>
      <c r="B26" s="114" t="s">
        <v>203</v>
      </c>
      <c r="C26" s="99">
        <v>1</v>
      </c>
      <c r="D26" s="99">
        <v>43200</v>
      </c>
      <c r="E26" s="100" t="s">
        <v>17</v>
      </c>
      <c r="F26" s="100" t="s">
        <v>17</v>
      </c>
      <c r="G26" s="15">
        <v>3</v>
      </c>
      <c r="H26" s="15">
        <v>6</v>
      </c>
      <c r="I26" s="15">
        <v>3</v>
      </c>
      <c r="J26" s="15">
        <v>5</v>
      </c>
      <c r="K26" s="117">
        <v>5</v>
      </c>
      <c r="L26" s="299">
        <v>42919.572916666664</v>
      </c>
      <c r="M26" s="299">
        <v>42923.791666666664</v>
      </c>
      <c r="N26" s="108"/>
      <c r="O26" s="277">
        <v>0</v>
      </c>
      <c r="P26" s="278">
        <v>0</v>
      </c>
      <c r="Q26" s="278">
        <v>0</v>
      </c>
      <c r="R26" s="278">
        <v>0</v>
      </c>
      <c r="S26" s="278">
        <v>0</v>
      </c>
      <c r="T26" s="278">
        <v>0</v>
      </c>
      <c r="U26" s="63">
        <v>316</v>
      </c>
      <c r="V26" s="40">
        <v>-339.9</v>
      </c>
      <c r="W26" s="14">
        <v>9</v>
      </c>
      <c r="X26" s="52">
        <f>W26/$X$1</f>
        <v>0.09</v>
      </c>
      <c r="Y26" s="40">
        <v>-259.2</v>
      </c>
      <c r="Z26" s="41">
        <v>-24.25</v>
      </c>
      <c r="AA26" s="69"/>
    </row>
    <row r="27" spans="1:27" ht="15" x14ac:dyDescent="0.25">
      <c r="A27" s="113">
        <v>20</v>
      </c>
      <c r="B27" s="114" t="s">
        <v>203</v>
      </c>
      <c r="C27" s="99">
        <v>1</v>
      </c>
      <c r="D27" s="99">
        <v>43200</v>
      </c>
      <c r="E27" s="100" t="s">
        <v>17</v>
      </c>
      <c r="F27" s="100" t="s">
        <v>17</v>
      </c>
      <c r="G27" s="15">
        <v>3</v>
      </c>
      <c r="H27" s="15">
        <v>6</v>
      </c>
      <c r="I27" s="15">
        <v>3</v>
      </c>
      <c r="J27" s="15">
        <v>5</v>
      </c>
      <c r="K27" s="117">
        <v>5</v>
      </c>
      <c r="L27" s="299">
        <v>42919.572916666664</v>
      </c>
      <c r="M27" s="299">
        <v>42930.791666666664</v>
      </c>
      <c r="N27" s="108"/>
      <c r="O27" s="277">
        <v>0</v>
      </c>
      <c r="P27" s="278">
        <v>0</v>
      </c>
      <c r="Q27" s="278">
        <v>0</v>
      </c>
      <c r="R27" s="278">
        <v>0</v>
      </c>
      <c r="S27" s="278">
        <v>0</v>
      </c>
      <c r="T27" s="278">
        <v>0</v>
      </c>
      <c r="U27" s="63">
        <v>316</v>
      </c>
      <c r="V27" s="40">
        <v>-1362</v>
      </c>
      <c r="W27" s="14">
        <v>9</v>
      </c>
      <c r="X27" s="52">
        <f>W27/$X$1</f>
        <v>0.09</v>
      </c>
      <c r="Y27" s="40">
        <v>-1348.5</v>
      </c>
      <c r="Z27" s="41">
        <v>-132.26</v>
      </c>
      <c r="AA27" s="69"/>
    </row>
    <row r="28" spans="1:27" ht="15" x14ac:dyDescent="0.25">
      <c r="A28" s="113">
        <v>20</v>
      </c>
      <c r="B28" s="114" t="s">
        <v>203</v>
      </c>
      <c r="C28" s="99">
        <v>1</v>
      </c>
      <c r="D28" s="99">
        <v>43200</v>
      </c>
      <c r="E28" s="100" t="s">
        <v>17</v>
      </c>
      <c r="F28" s="100" t="s">
        <v>17</v>
      </c>
      <c r="G28" s="15">
        <v>3</v>
      </c>
      <c r="H28" s="15">
        <v>6</v>
      </c>
      <c r="I28" s="15">
        <v>3</v>
      </c>
      <c r="J28" s="15">
        <v>5</v>
      </c>
      <c r="K28" s="117">
        <v>5</v>
      </c>
      <c r="L28" s="299">
        <v>42919.572916666664</v>
      </c>
      <c r="M28" s="299">
        <v>42937.791666666664</v>
      </c>
      <c r="N28" s="108"/>
      <c r="O28" s="277">
        <v>0</v>
      </c>
      <c r="P28" s="278">
        <v>0</v>
      </c>
      <c r="Q28" s="278">
        <v>0</v>
      </c>
      <c r="R28" s="278">
        <v>0</v>
      </c>
      <c r="S28" s="278">
        <v>0</v>
      </c>
      <c r="T28" s="278">
        <v>0</v>
      </c>
      <c r="U28" s="63" t="s">
        <v>70</v>
      </c>
      <c r="V28" s="63" t="s">
        <v>70</v>
      </c>
      <c r="W28" s="14">
        <v>9</v>
      </c>
      <c r="X28" s="52">
        <f>W28/$X$1</f>
        <v>0.09</v>
      </c>
      <c r="Y28" s="40">
        <v>-1478.6</v>
      </c>
      <c r="Z28" s="41">
        <v>-146.63</v>
      </c>
      <c r="AA28" s="69"/>
    </row>
    <row r="29" spans="1:27" ht="15" x14ac:dyDescent="0.25">
      <c r="A29" s="113">
        <v>20</v>
      </c>
      <c r="B29" s="114" t="s">
        <v>203</v>
      </c>
      <c r="C29" s="99">
        <v>1</v>
      </c>
      <c r="D29" s="99">
        <v>43200</v>
      </c>
      <c r="E29" s="100" t="s">
        <v>17</v>
      </c>
      <c r="F29" s="100" t="s">
        <v>17</v>
      </c>
      <c r="G29" s="15">
        <v>3</v>
      </c>
      <c r="H29" s="15">
        <v>6</v>
      </c>
      <c r="I29" s="15">
        <v>3</v>
      </c>
      <c r="J29" s="15">
        <v>5</v>
      </c>
      <c r="K29" s="117">
        <v>5</v>
      </c>
      <c r="L29" s="299">
        <v>42919.572916666664</v>
      </c>
      <c r="M29" s="331">
        <v>42944.556400462963</v>
      </c>
      <c r="N29" s="108"/>
      <c r="O29" s="277">
        <v>0</v>
      </c>
      <c r="P29" s="278">
        <v>0</v>
      </c>
      <c r="Q29" s="278">
        <v>0</v>
      </c>
      <c r="R29" s="278">
        <v>0</v>
      </c>
      <c r="S29" s="278">
        <v>0</v>
      </c>
      <c r="T29" s="278">
        <v>0</v>
      </c>
      <c r="U29" s="63" t="s">
        <v>70</v>
      </c>
      <c r="V29" s="40">
        <v>-2629.8</v>
      </c>
      <c r="W29" s="14">
        <v>9</v>
      </c>
      <c r="X29" s="52">
        <f>W29/$X$1</f>
        <v>0.09</v>
      </c>
      <c r="Y29" s="40">
        <v>-2465.9</v>
      </c>
      <c r="Z29" s="41">
        <v>-246.04</v>
      </c>
      <c r="AA29" s="69"/>
    </row>
    <row r="30" spans="1:27" ht="15" x14ac:dyDescent="0.25">
      <c r="A30" s="113">
        <v>20</v>
      </c>
      <c r="B30" s="114" t="s">
        <v>203</v>
      </c>
      <c r="C30" s="99">
        <v>1</v>
      </c>
      <c r="D30" s="99">
        <v>43200</v>
      </c>
      <c r="E30" s="100" t="s">
        <v>17</v>
      </c>
      <c r="F30" s="100" t="s">
        <v>17</v>
      </c>
      <c r="G30" s="15">
        <v>3</v>
      </c>
      <c r="H30" s="15">
        <v>6</v>
      </c>
      <c r="I30" s="15">
        <v>3</v>
      </c>
      <c r="J30" s="15">
        <v>5</v>
      </c>
      <c r="K30" s="117">
        <v>5</v>
      </c>
      <c r="L30" s="299">
        <v>42919.572916666664</v>
      </c>
      <c r="M30" s="299">
        <v>42947.791666666664</v>
      </c>
      <c r="N30" s="108"/>
      <c r="O30" s="277">
        <v>0</v>
      </c>
      <c r="P30" s="278">
        <v>0</v>
      </c>
      <c r="Q30" s="278">
        <v>0</v>
      </c>
      <c r="R30" s="278">
        <v>0</v>
      </c>
      <c r="S30" s="278">
        <v>0</v>
      </c>
      <c r="T30" s="278">
        <v>0</v>
      </c>
      <c r="U30" s="235"/>
      <c r="V30" s="238"/>
      <c r="W30" s="236"/>
      <c r="X30" s="237">
        <f>W30/$X$1</f>
        <v>0</v>
      </c>
      <c r="Y30" s="238"/>
      <c r="Z30" s="239"/>
      <c r="AA30" s="69"/>
    </row>
    <row r="31" spans="1:27" ht="15.75" thickBot="1" x14ac:dyDescent="0.3">
      <c r="A31" s="34"/>
      <c r="B31" s="35"/>
      <c r="C31" s="36"/>
      <c r="D31" s="36"/>
      <c r="E31" s="35"/>
      <c r="F31" s="35"/>
      <c r="G31" s="37"/>
      <c r="H31" s="37"/>
      <c r="I31" s="37"/>
      <c r="J31" s="37"/>
      <c r="K31" s="37"/>
      <c r="L31" s="38"/>
      <c r="M31" s="38"/>
      <c r="N31" s="38"/>
      <c r="O31" s="203"/>
      <c r="P31" s="39"/>
      <c r="Q31" s="39"/>
      <c r="R31" s="39"/>
      <c r="S31" s="39"/>
      <c r="T31" s="39"/>
      <c r="U31" s="42"/>
      <c r="V31" s="43"/>
      <c r="W31" s="50"/>
      <c r="X31" s="53"/>
      <c r="Y31" s="44">
        <f>SUM(Y29)</f>
        <v>-2465.9</v>
      </c>
      <c r="Z31" s="45">
        <f>SUM(Z29)</f>
        <v>-246.04</v>
      </c>
      <c r="AA31" s="69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5"/>
  <sheetViews>
    <sheetView workbookViewId="0">
      <pane ySplit="1" topLeftCell="A45" activePane="bottomLeft" state="frozen"/>
      <selection pane="bottomLeft" activeCell="U65" sqref="U65"/>
    </sheetView>
  </sheetViews>
  <sheetFormatPr defaultRowHeight="14.25" x14ac:dyDescent="0.25"/>
  <cols>
    <col min="1" max="1" width="6.140625" style="2" bestFit="1" customWidth="1"/>
    <col min="2" max="2" width="29.7109375" style="80" bestFit="1" customWidth="1"/>
    <col min="3" max="3" width="3.42578125" style="2" bestFit="1" customWidth="1"/>
    <col min="4" max="4" width="7.28515625" style="2" bestFit="1" customWidth="1"/>
    <col min="5" max="5" width="11.7109375" style="80" bestFit="1" customWidth="1"/>
    <col min="6" max="6" width="10.42578125" style="80" bestFit="1" customWidth="1"/>
    <col min="7" max="7" width="10.5703125" style="2" bestFit="1" customWidth="1"/>
    <col min="8" max="8" width="7.5703125" style="2" bestFit="1" customWidth="1"/>
    <col min="9" max="9" width="6.42578125" style="2" bestFit="1" customWidth="1"/>
    <col min="10" max="10" width="7.28515625" style="2" bestFit="1" customWidth="1"/>
    <col min="11" max="11" width="8.28515625" style="2" bestFit="1" customWidth="1"/>
    <col min="12" max="12" width="21" style="302" bestFit="1" customWidth="1"/>
    <col min="13" max="13" width="20.85546875" style="302" bestFit="1" customWidth="1"/>
    <col min="14" max="14" width="9.7109375" style="80" bestFit="1" customWidth="1"/>
    <col min="15" max="15" width="9" style="206" bestFit="1" customWidth="1"/>
    <col min="16" max="16" width="9" style="3" bestFit="1" customWidth="1"/>
    <col min="17" max="17" width="7" style="3" bestFit="1" customWidth="1"/>
    <col min="18" max="18" width="7.85546875" style="3" bestFit="1" customWidth="1"/>
    <col min="19" max="19" width="7.140625" style="3" bestFit="1" customWidth="1"/>
    <col min="20" max="20" width="8.140625" style="3" bestFit="1" customWidth="1"/>
    <col min="21" max="21" width="9.5703125" style="233" bestFit="1" customWidth="1"/>
    <col min="22" max="22" width="10.28515625" style="233" bestFit="1" customWidth="1"/>
    <col min="23" max="23" width="8.140625" style="5" bestFit="1" customWidth="1"/>
    <col min="24" max="24" width="5.5703125" style="55" bestFit="1" customWidth="1"/>
    <col min="25" max="25" width="10.28515625" style="233" bestFit="1" customWidth="1"/>
    <col min="26" max="26" width="8.5703125" style="234" bestFit="1" customWidth="1"/>
    <col min="27" max="27" width="4.28515625" style="250" bestFit="1" customWidth="1"/>
    <col min="28" max="16384" width="9.140625" style="1"/>
  </cols>
  <sheetData>
    <row r="1" spans="1:27" ht="45" x14ac:dyDescent="0.25">
      <c r="A1" s="6" t="s">
        <v>125</v>
      </c>
      <c r="B1" s="6" t="s">
        <v>227</v>
      </c>
      <c r="C1" s="6" t="s">
        <v>56</v>
      </c>
      <c r="D1" s="6" t="s">
        <v>55</v>
      </c>
      <c r="E1" s="6" t="s">
        <v>0</v>
      </c>
      <c r="F1" s="6" t="s">
        <v>1</v>
      </c>
      <c r="G1" s="6" t="s">
        <v>2</v>
      </c>
      <c r="H1" s="6" t="s">
        <v>3</v>
      </c>
      <c r="I1" s="6" t="s">
        <v>4</v>
      </c>
      <c r="J1" s="6" t="s">
        <v>5</v>
      </c>
      <c r="K1" s="6" t="s">
        <v>6</v>
      </c>
      <c r="L1" s="7" t="s">
        <v>278</v>
      </c>
      <c r="M1" s="201" t="s">
        <v>279</v>
      </c>
      <c r="N1" s="6" t="s">
        <v>133</v>
      </c>
      <c r="O1" s="6" t="s">
        <v>124</v>
      </c>
      <c r="P1" s="6" t="s">
        <v>9</v>
      </c>
      <c r="Q1" s="6" t="s">
        <v>10</v>
      </c>
      <c r="R1" s="6" t="s">
        <v>58</v>
      </c>
      <c r="S1" s="6" t="s">
        <v>59</v>
      </c>
      <c r="T1" s="6" t="s">
        <v>60</v>
      </c>
      <c r="U1" s="6" t="s">
        <v>11</v>
      </c>
      <c r="V1" s="6" t="s">
        <v>12</v>
      </c>
      <c r="W1" s="6" t="s">
        <v>57</v>
      </c>
      <c r="X1" s="123">
        <v>100</v>
      </c>
      <c r="Y1" s="6" t="s">
        <v>13</v>
      </c>
      <c r="Z1" s="7" t="s">
        <v>14</v>
      </c>
      <c r="AA1" s="2" t="s">
        <v>284</v>
      </c>
    </row>
    <row r="2" spans="1:27" ht="15" x14ac:dyDescent="0.25">
      <c r="A2" s="85"/>
      <c r="B2" s="86"/>
      <c r="C2" s="87">
        <v>1</v>
      </c>
      <c r="D2" s="87">
        <v>10080</v>
      </c>
      <c r="E2" s="88" t="s">
        <v>17</v>
      </c>
      <c r="F2" s="88" t="b">
        <v>0</v>
      </c>
      <c r="G2" s="15">
        <v>3</v>
      </c>
      <c r="H2" s="15">
        <v>6</v>
      </c>
      <c r="I2" s="15">
        <v>3</v>
      </c>
      <c r="J2" s="15">
        <v>5</v>
      </c>
      <c r="K2" s="89">
        <v>2</v>
      </c>
      <c r="L2" s="328">
        <v>42912.010416666664</v>
      </c>
      <c r="M2" s="90">
        <v>42915.624305555553</v>
      </c>
      <c r="N2" s="177"/>
      <c r="O2" s="248">
        <v>0</v>
      </c>
      <c r="P2" s="249">
        <v>0</v>
      </c>
      <c r="Q2" s="249">
        <v>0</v>
      </c>
      <c r="R2" s="249">
        <v>0</v>
      </c>
      <c r="S2" s="249">
        <v>0</v>
      </c>
      <c r="T2" s="249">
        <v>0</v>
      </c>
      <c r="U2" s="238"/>
      <c r="V2" s="238"/>
      <c r="W2" s="236"/>
      <c r="X2" s="237">
        <f t="shared" ref="X2:X7" si="0">W2/$X$1</f>
        <v>0</v>
      </c>
      <c r="Y2" s="238"/>
      <c r="Z2" s="239"/>
    </row>
    <row r="3" spans="1:27" ht="15" x14ac:dyDescent="0.25">
      <c r="A3" s="85"/>
      <c r="B3" s="86"/>
      <c r="C3" s="87">
        <v>1</v>
      </c>
      <c r="D3" s="87">
        <v>10080</v>
      </c>
      <c r="E3" s="88" t="s">
        <v>17</v>
      </c>
      <c r="F3" s="88" t="b">
        <v>0</v>
      </c>
      <c r="G3" s="15">
        <v>3</v>
      </c>
      <c r="H3" s="15">
        <v>6</v>
      </c>
      <c r="I3" s="15">
        <v>3</v>
      </c>
      <c r="J3" s="15">
        <v>5</v>
      </c>
      <c r="K3" s="89">
        <v>2</v>
      </c>
      <c r="L3" s="328">
        <v>42919.010416666664</v>
      </c>
      <c r="M3" s="90">
        <v>42922.624305555553</v>
      </c>
      <c r="N3" s="177"/>
      <c r="O3" s="248">
        <v>0</v>
      </c>
      <c r="P3" s="249">
        <v>0</v>
      </c>
      <c r="Q3" s="249">
        <v>0</v>
      </c>
      <c r="R3" s="249">
        <v>0</v>
      </c>
      <c r="S3" s="249">
        <v>0</v>
      </c>
      <c r="T3" s="249">
        <v>0</v>
      </c>
      <c r="U3" s="238"/>
      <c r="V3" s="238"/>
      <c r="W3" s="236"/>
      <c r="X3" s="237">
        <f t="shared" si="0"/>
        <v>0</v>
      </c>
      <c r="Y3" s="238"/>
      <c r="Z3" s="239"/>
    </row>
    <row r="4" spans="1:27" x14ac:dyDescent="0.25">
      <c r="A4" s="87">
        <v>8</v>
      </c>
      <c r="B4" s="88" t="s">
        <v>245</v>
      </c>
      <c r="C4" s="87">
        <v>1</v>
      </c>
      <c r="D4" s="87">
        <v>10080</v>
      </c>
      <c r="E4" s="88" t="s">
        <v>17</v>
      </c>
      <c r="F4" s="88" t="b">
        <v>0</v>
      </c>
      <c r="G4" s="15">
        <v>3</v>
      </c>
      <c r="H4" s="15">
        <v>6</v>
      </c>
      <c r="I4" s="15">
        <v>3</v>
      </c>
      <c r="J4" s="15">
        <v>5</v>
      </c>
      <c r="K4" s="89">
        <v>2</v>
      </c>
      <c r="L4" s="328">
        <v>42926.010416666664</v>
      </c>
      <c r="M4" s="90">
        <v>42929.624305555553</v>
      </c>
      <c r="N4" s="177"/>
      <c r="O4" s="248">
        <v>0</v>
      </c>
      <c r="P4" s="249">
        <v>0</v>
      </c>
      <c r="Q4" s="249">
        <v>0</v>
      </c>
      <c r="R4" s="249">
        <v>0</v>
      </c>
      <c r="S4" s="249">
        <v>0</v>
      </c>
      <c r="T4" s="249">
        <v>0</v>
      </c>
      <c r="U4" s="40">
        <v>212.3</v>
      </c>
      <c r="V4" s="40">
        <v>-445</v>
      </c>
      <c r="W4" s="14">
        <v>6</v>
      </c>
      <c r="X4" s="52">
        <f t="shared" si="0"/>
        <v>0.06</v>
      </c>
      <c r="Y4" s="40">
        <v>-200</v>
      </c>
      <c r="Z4" s="41">
        <v>-18.54</v>
      </c>
      <c r="AA4" s="250">
        <v>8</v>
      </c>
    </row>
    <row r="5" spans="1:27" x14ac:dyDescent="0.25">
      <c r="A5" s="87">
        <v>1</v>
      </c>
      <c r="B5" s="88" t="s">
        <v>246</v>
      </c>
      <c r="C5" s="87">
        <v>1</v>
      </c>
      <c r="D5" s="87">
        <v>10080</v>
      </c>
      <c r="E5" s="88" t="s">
        <v>17</v>
      </c>
      <c r="F5" s="88" t="b">
        <v>0</v>
      </c>
      <c r="G5" s="15">
        <v>3</v>
      </c>
      <c r="H5" s="15">
        <v>6</v>
      </c>
      <c r="I5" s="15">
        <v>3</v>
      </c>
      <c r="J5" s="15">
        <v>5</v>
      </c>
      <c r="K5" s="89">
        <v>2</v>
      </c>
      <c r="L5" s="328">
        <v>42933.010416666664</v>
      </c>
      <c r="M5" s="90">
        <v>42936.624305555553</v>
      </c>
      <c r="N5" s="177"/>
      <c r="O5" s="248">
        <v>0</v>
      </c>
      <c r="P5" s="249">
        <v>0</v>
      </c>
      <c r="Q5" s="249">
        <v>0</v>
      </c>
      <c r="R5" s="249">
        <v>0</v>
      </c>
      <c r="S5" s="249">
        <v>0</v>
      </c>
      <c r="T5" s="249">
        <v>0</v>
      </c>
      <c r="U5" s="40">
        <v>1506.6</v>
      </c>
      <c r="V5" s="40">
        <v>-881.3</v>
      </c>
      <c r="W5" s="14">
        <v>16</v>
      </c>
      <c r="X5" s="52">
        <f t="shared" si="0"/>
        <v>0.16</v>
      </c>
      <c r="Y5" s="40">
        <v>1060.3</v>
      </c>
      <c r="Z5" s="41">
        <v>87.58</v>
      </c>
      <c r="AA5" s="250">
        <v>1</v>
      </c>
    </row>
    <row r="6" spans="1:27" x14ac:dyDescent="0.25">
      <c r="A6" s="87">
        <v>1</v>
      </c>
      <c r="B6" s="88" t="s">
        <v>246</v>
      </c>
      <c r="C6" s="87">
        <v>1</v>
      </c>
      <c r="D6" s="87">
        <v>10080</v>
      </c>
      <c r="E6" s="88" t="s">
        <v>17</v>
      </c>
      <c r="F6" s="88" t="b">
        <v>0</v>
      </c>
      <c r="G6" s="15">
        <v>3</v>
      </c>
      <c r="H6" s="15">
        <v>6</v>
      </c>
      <c r="I6" s="15">
        <v>3</v>
      </c>
      <c r="J6" s="15">
        <v>5</v>
      </c>
      <c r="K6" s="89">
        <v>2</v>
      </c>
      <c r="L6" s="328">
        <v>42940.010416666664</v>
      </c>
      <c r="M6" s="90">
        <v>42943.624305555553</v>
      </c>
      <c r="N6" s="177"/>
      <c r="O6" s="248">
        <v>0</v>
      </c>
      <c r="P6" s="249">
        <v>0</v>
      </c>
      <c r="Q6" s="249">
        <v>0</v>
      </c>
      <c r="R6" s="249">
        <v>0</v>
      </c>
      <c r="S6" s="249">
        <v>0</v>
      </c>
      <c r="T6" s="249">
        <v>0</v>
      </c>
      <c r="U6" s="238"/>
      <c r="V6" s="238"/>
      <c r="W6" s="236"/>
      <c r="X6" s="237">
        <f t="shared" si="0"/>
        <v>0</v>
      </c>
      <c r="Y6" s="238"/>
      <c r="Z6" s="239"/>
      <c r="AA6" s="250">
        <v>1</v>
      </c>
    </row>
    <row r="7" spans="1:27" ht="15" x14ac:dyDescent="0.25">
      <c r="A7" s="85">
        <v>1</v>
      </c>
      <c r="B7" s="86" t="s">
        <v>246</v>
      </c>
      <c r="C7" s="87">
        <v>1</v>
      </c>
      <c r="D7" s="87">
        <v>10080</v>
      </c>
      <c r="E7" s="88" t="s">
        <v>17</v>
      </c>
      <c r="F7" s="88" t="b">
        <v>0</v>
      </c>
      <c r="G7" s="15">
        <v>3</v>
      </c>
      <c r="H7" s="15">
        <v>6</v>
      </c>
      <c r="I7" s="15">
        <v>3</v>
      </c>
      <c r="J7" s="15">
        <v>5</v>
      </c>
      <c r="K7" s="89">
        <v>2</v>
      </c>
      <c r="L7" s="331">
        <v>42948.010416666664</v>
      </c>
      <c r="M7" s="90">
        <v>42950.624305555553</v>
      </c>
      <c r="N7" s="177"/>
      <c r="O7" s="248">
        <v>0</v>
      </c>
      <c r="P7" s="249">
        <v>0</v>
      </c>
      <c r="Q7" s="249">
        <v>0</v>
      </c>
      <c r="R7" s="249">
        <v>0</v>
      </c>
      <c r="S7" s="249">
        <v>0</v>
      </c>
      <c r="T7" s="249">
        <v>0</v>
      </c>
      <c r="U7" s="40"/>
      <c r="V7" s="40">
        <v>-410.6</v>
      </c>
      <c r="W7" s="14">
        <v>12</v>
      </c>
      <c r="X7" s="52">
        <f t="shared" si="0"/>
        <v>0.12</v>
      </c>
      <c r="Y7" s="40"/>
      <c r="Z7" s="41"/>
      <c r="AA7" s="250">
        <v>1</v>
      </c>
    </row>
    <row r="8" spans="1:27" ht="15.75" thickBot="1" x14ac:dyDescent="0.3">
      <c r="A8" s="34"/>
      <c r="B8" s="35"/>
      <c r="C8" s="36"/>
      <c r="D8" s="36"/>
      <c r="E8" s="35"/>
      <c r="F8" s="35"/>
      <c r="G8" s="37"/>
      <c r="H8" s="37"/>
      <c r="I8" s="37"/>
      <c r="J8" s="37"/>
      <c r="K8" s="37"/>
      <c r="L8" s="38"/>
      <c r="M8" s="38"/>
      <c r="N8" s="173"/>
      <c r="O8" s="203"/>
      <c r="P8" s="39"/>
      <c r="Q8" s="39"/>
      <c r="R8" s="39"/>
      <c r="S8" s="39"/>
      <c r="T8" s="39"/>
      <c r="U8" s="42"/>
      <c r="V8" s="43"/>
      <c r="W8" s="50"/>
      <c r="X8" s="53"/>
      <c r="Y8" s="44">
        <f>SUM(Y2:Y7)</f>
        <v>860.3</v>
      </c>
      <c r="Z8" s="45">
        <f>SUM(Z2:Z7)</f>
        <v>69.039999999999992</v>
      </c>
    </row>
    <row r="9" spans="1:27" x14ac:dyDescent="0.25">
      <c r="A9" s="262">
        <v>17</v>
      </c>
      <c r="B9" s="263" t="s">
        <v>242</v>
      </c>
      <c r="C9" s="87">
        <v>1</v>
      </c>
      <c r="D9" s="87">
        <v>10080</v>
      </c>
      <c r="E9" s="88" t="s">
        <v>17</v>
      </c>
      <c r="F9" s="88" t="b">
        <v>0</v>
      </c>
      <c r="G9" s="15">
        <v>3</v>
      </c>
      <c r="H9" s="15">
        <v>6</v>
      </c>
      <c r="I9" s="15">
        <v>3</v>
      </c>
      <c r="J9" s="15">
        <v>5</v>
      </c>
      <c r="K9" s="89">
        <v>2</v>
      </c>
      <c r="L9" s="90">
        <v>42912.302083333336</v>
      </c>
      <c r="M9" s="297">
        <v>42916.625</v>
      </c>
      <c r="N9" s="177"/>
      <c r="O9" s="248">
        <v>0</v>
      </c>
      <c r="P9" s="249">
        <v>0</v>
      </c>
      <c r="Q9" s="249">
        <v>0</v>
      </c>
      <c r="R9" s="249">
        <v>0</v>
      </c>
      <c r="S9" s="249">
        <v>0</v>
      </c>
      <c r="T9" s="249">
        <v>0</v>
      </c>
      <c r="U9" s="40">
        <v>1719</v>
      </c>
      <c r="V9" s="40">
        <v>-245</v>
      </c>
      <c r="W9" s="14">
        <v>10</v>
      </c>
      <c r="X9" s="52">
        <f t="shared" ref="X9:X14" si="1">W9/$X$1</f>
        <v>0.1</v>
      </c>
      <c r="Y9" s="40">
        <v>1550.1</v>
      </c>
      <c r="Z9" s="41">
        <v>133.41</v>
      </c>
      <c r="AA9" s="250">
        <v>17</v>
      </c>
    </row>
    <row r="10" spans="1:27" x14ac:dyDescent="0.25">
      <c r="A10" s="262">
        <v>17</v>
      </c>
      <c r="B10" s="263" t="s">
        <v>242</v>
      </c>
      <c r="C10" s="87">
        <v>1</v>
      </c>
      <c r="D10" s="87">
        <v>10080</v>
      </c>
      <c r="E10" s="88" t="s">
        <v>17</v>
      </c>
      <c r="F10" s="88" t="b">
        <v>0</v>
      </c>
      <c r="G10" s="15">
        <v>3</v>
      </c>
      <c r="H10" s="15">
        <v>6</v>
      </c>
      <c r="I10" s="15">
        <v>3</v>
      </c>
      <c r="J10" s="15">
        <v>5</v>
      </c>
      <c r="K10" s="89">
        <v>2</v>
      </c>
      <c r="L10" s="90">
        <v>42919.302083333336</v>
      </c>
      <c r="M10" s="297">
        <v>42923.625</v>
      </c>
      <c r="N10" s="177"/>
      <c r="O10" s="248">
        <v>0</v>
      </c>
      <c r="P10" s="249">
        <v>0</v>
      </c>
      <c r="Q10" s="249">
        <v>0</v>
      </c>
      <c r="R10" s="249">
        <v>0</v>
      </c>
      <c r="S10" s="249">
        <v>0</v>
      </c>
      <c r="T10" s="249">
        <v>0</v>
      </c>
      <c r="U10" s="40">
        <v>1088.5999999999999</v>
      </c>
      <c r="V10" s="40">
        <v>-360.5</v>
      </c>
      <c r="W10" s="14">
        <v>16</v>
      </c>
      <c r="X10" s="52">
        <f t="shared" si="1"/>
        <v>0.16</v>
      </c>
      <c r="Y10" s="40">
        <v>688.5</v>
      </c>
      <c r="Z10" s="41">
        <v>49.87</v>
      </c>
      <c r="AA10" s="250">
        <v>17</v>
      </c>
    </row>
    <row r="11" spans="1:27" x14ac:dyDescent="0.25">
      <c r="A11" s="262">
        <v>9</v>
      </c>
      <c r="B11" s="263" t="s">
        <v>243</v>
      </c>
      <c r="C11" s="87">
        <v>1</v>
      </c>
      <c r="D11" s="87">
        <v>10080</v>
      </c>
      <c r="E11" s="88" t="s">
        <v>17</v>
      </c>
      <c r="F11" s="88" t="b">
        <v>0</v>
      </c>
      <c r="G11" s="15">
        <v>3</v>
      </c>
      <c r="H11" s="15">
        <v>6</v>
      </c>
      <c r="I11" s="15">
        <v>3</v>
      </c>
      <c r="J11" s="15">
        <v>5</v>
      </c>
      <c r="K11" s="89">
        <v>2</v>
      </c>
      <c r="L11" s="90">
        <v>42926.302083333336</v>
      </c>
      <c r="M11" s="90">
        <v>42929.624305555553</v>
      </c>
      <c r="N11" s="177"/>
      <c r="O11" s="248">
        <v>0</v>
      </c>
      <c r="P11" s="249">
        <v>0</v>
      </c>
      <c r="Q11" s="249">
        <v>0</v>
      </c>
      <c r="R11" s="249">
        <v>0</v>
      </c>
      <c r="S11" s="249">
        <v>0</v>
      </c>
      <c r="T11" s="249">
        <v>0</v>
      </c>
      <c r="U11" s="40">
        <v>160.4</v>
      </c>
      <c r="V11" s="40">
        <v>-496.9</v>
      </c>
      <c r="W11" s="14">
        <v>6</v>
      </c>
      <c r="X11" s="52">
        <f t="shared" si="1"/>
        <v>0.06</v>
      </c>
      <c r="Y11" s="40">
        <v>-251.6</v>
      </c>
      <c r="Z11" s="41">
        <v>-23.23</v>
      </c>
      <c r="AA11" s="250">
        <v>9</v>
      </c>
    </row>
    <row r="12" spans="1:27" x14ac:dyDescent="0.25">
      <c r="A12" s="262">
        <v>2</v>
      </c>
      <c r="B12" s="263" t="s">
        <v>244</v>
      </c>
      <c r="C12" s="87">
        <v>1</v>
      </c>
      <c r="D12" s="87">
        <v>10080</v>
      </c>
      <c r="E12" s="88" t="s">
        <v>17</v>
      </c>
      <c r="F12" s="88" t="b">
        <v>0</v>
      </c>
      <c r="G12" s="15">
        <v>3</v>
      </c>
      <c r="H12" s="15">
        <v>6</v>
      </c>
      <c r="I12" s="15">
        <v>3</v>
      </c>
      <c r="J12" s="15">
        <v>5</v>
      </c>
      <c r="K12" s="89">
        <v>2</v>
      </c>
      <c r="L12" s="90">
        <v>42933.302083333336</v>
      </c>
      <c r="M12" s="90">
        <v>42936.624305555553</v>
      </c>
      <c r="N12" s="177"/>
      <c r="O12" s="248">
        <v>0</v>
      </c>
      <c r="P12" s="249">
        <v>0</v>
      </c>
      <c r="Q12" s="249">
        <v>0</v>
      </c>
      <c r="R12" s="249">
        <v>0</v>
      </c>
      <c r="S12" s="249">
        <v>0</v>
      </c>
      <c r="T12" s="249">
        <v>0</v>
      </c>
      <c r="U12" s="40">
        <v>1619.4</v>
      </c>
      <c r="V12" s="40">
        <v>-767.1</v>
      </c>
      <c r="W12" s="14">
        <v>16</v>
      </c>
      <c r="X12" s="52">
        <f t="shared" si="1"/>
        <v>0.16</v>
      </c>
      <c r="Y12" s="40">
        <v>1171.8</v>
      </c>
      <c r="Z12" s="41">
        <v>97</v>
      </c>
      <c r="AA12" s="250">
        <v>2</v>
      </c>
    </row>
    <row r="13" spans="1:27" x14ac:dyDescent="0.25">
      <c r="A13" s="262">
        <v>2</v>
      </c>
      <c r="B13" s="263" t="s">
        <v>244</v>
      </c>
      <c r="C13" s="87">
        <v>1</v>
      </c>
      <c r="D13" s="87">
        <v>10080</v>
      </c>
      <c r="E13" s="88" t="s">
        <v>17</v>
      </c>
      <c r="F13" s="88" t="b">
        <v>0</v>
      </c>
      <c r="G13" s="15">
        <v>3</v>
      </c>
      <c r="H13" s="15">
        <v>6</v>
      </c>
      <c r="I13" s="15">
        <v>3</v>
      </c>
      <c r="J13" s="15">
        <v>5</v>
      </c>
      <c r="K13" s="89">
        <v>2</v>
      </c>
      <c r="L13" s="90">
        <v>42940.302083333336</v>
      </c>
      <c r="M13" s="90">
        <v>42943.624305555553</v>
      </c>
      <c r="N13" s="177"/>
      <c r="O13" s="248">
        <v>0</v>
      </c>
      <c r="P13" s="249">
        <v>0</v>
      </c>
      <c r="Q13" s="249">
        <v>0</v>
      </c>
      <c r="R13" s="249">
        <v>0</v>
      </c>
      <c r="S13" s="249">
        <v>0</v>
      </c>
      <c r="T13" s="249">
        <v>0</v>
      </c>
      <c r="U13" s="40">
        <v>136.5</v>
      </c>
      <c r="V13" s="40">
        <v>-1162.7</v>
      </c>
      <c r="W13" s="14">
        <v>16</v>
      </c>
      <c r="X13" s="52">
        <f t="shared" si="1"/>
        <v>0.16</v>
      </c>
      <c r="Y13" s="40">
        <v>-1006.9</v>
      </c>
      <c r="Z13" s="41">
        <v>-103.96</v>
      </c>
      <c r="AA13" s="250">
        <v>2</v>
      </c>
    </row>
    <row r="14" spans="1:27" ht="15" x14ac:dyDescent="0.25">
      <c r="A14" s="92">
        <v>2</v>
      </c>
      <c r="B14" s="93" t="s">
        <v>244</v>
      </c>
      <c r="C14" s="87">
        <v>1</v>
      </c>
      <c r="D14" s="87">
        <v>10080</v>
      </c>
      <c r="E14" s="88" t="s">
        <v>17</v>
      </c>
      <c r="F14" s="88" t="b">
        <v>0</v>
      </c>
      <c r="G14" s="15">
        <v>3</v>
      </c>
      <c r="H14" s="15">
        <v>6</v>
      </c>
      <c r="I14" s="15">
        <v>3</v>
      </c>
      <c r="J14" s="15">
        <v>5</v>
      </c>
      <c r="K14" s="89">
        <v>2</v>
      </c>
      <c r="L14" s="331">
        <v>42947.319444444445</v>
      </c>
      <c r="M14" s="90">
        <v>42950.624305555553</v>
      </c>
      <c r="N14" s="177"/>
      <c r="O14" s="248">
        <v>0</v>
      </c>
      <c r="P14" s="249">
        <v>0</v>
      </c>
      <c r="Q14" s="249">
        <v>0</v>
      </c>
      <c r="R14" s="249">
        <v>0</v>
      </c>
      <c r="S14" s="249">
        <v>0</v>
      </c>
      <c r="T14" s="249">
        <v>0</v>
      </c>
      <c r="U14" s="40"/>
      <c r="V14" s="40">
        <v>-1325.2</v>
      </c>
      <c r="W14" s="14">
        <v>8</v>
      </c>
      <c r="X14" s="52">
        <f t="shared" si="1"/>
        <v>0.08</v>
      </c>
      <c r="Y14" s="40"/>
      <c r="Z14" s="41"/>
      <c r="AA14" s="250">
        <v>2</v>
      </c>
    </row>
    <row r="15" spans="1:27" ht="15.75" thickBot="1" x14ac:dyDescent="0.3">
      <c r="A15" s="34"/>
      <c r="B15" s="35"/>
      <c r="C15" s="36"/>
      <c r="D15" s="36"/>
      <c r="E15" s="35"/>
      <c r="F15" s="35"/>
      <c r="G15" s="37"/>
      <c r="H15" s="37"/>
      <c r="I15" s="37"/>
      <c r="J15" s="37"/>
      <c r="K15" s="37"/>
      <c r="L15" s="38"/>
      <c r="M15" s="38"/>
      <c r="N15" s="173"/>
      <c r="O15" s="203"/>
      <c r="P15" s="39"/>
      <c r="Q15" s="39"/>
      <c r="R15" s="39"/>
      <c r="S15" s="39"/>
      <c r="T15" s="39"/>
      <c r="U15" s="42"/>
      <c r="V15" s="43"/>
      <c r="W15" s="50"/>
      <c r="X15" s="53"/>
      <c r="Y15" s="44">
        <f>SUM(Y9:Y14)</f>
        <v>2151.9</v>
      </c>
      <c r="Z15" s="45">
        <f>SUM(Z9:Z14)</f>
        <v>153.09000000000003</v>
      </c>
      <c r="AA15" s="274"/>
    </row>
    <row r="16" spans="1:27" ht="15" x14ac:dyDescent="0.25">
      <c r="A16" s="20">
        <v>23</v>
      </c>
      <c r="B16" s="21" t="s">
        <v>239</v>
      </c>
      <c r="C16" s="87">
        <v>1</v>
      </c>
      <c r="D16" s="87">
        <v>10080</v>
      </c>
      <c r="E16" s="88" t="s">
        <v>17</v>
      </c>
      <c r="F16" s="88" t="b">
        <v>0</v>
      </c>
      <c r="G16" s="15">
        <v>3</v>
      </c>
      <c r="H16" s="15">
        <v>6</v>
      </c>
      <c r="I16" s="15">
        <v>3</v>
      </c>
      <c r="J16" s="15">
        <v>5</v>
      </c>
      <c r="K16" s="89">
        <v>2</v>
      </c>
      <c r="L16" s="311">
        <v>42912.458333333336</v>
      </c>
      <c r="M16" s="331">
        <v>42915.38958333333</v>
      </c>
      <c r="N16" s="177"/>
      <c r="O16" s="251">
        <v>1E-3</v>
      </c>
      <c r="P16" s="249">
        <v>0</v>
      </c>
      <c r="Q16" s="249">
        <v>0</v>
      </c>
      <c r="R16" s="249">
        <v>0</v>
      </c>
      <c r="S16" s="249">
        <v>0</v>
      </c>
      <c r="T16" s="249">
        <v>0</v>
      </c>
      <c r="U16" s="40">
        <v>1307.8</v>
      </c>
      <c r="V16" s="40">
        <v>-304.2</v>
      </c>
      <c r="W16" s="14">
        <v>10</v>
      </c>
      <c r="X16" s="52">
        <f t="shared" ref="X16:X21" si="2">W16/$X$1</f>
        <v>0.1</v>
      </c>
      <c r="Y16" s="40">
        <v>1201.0999999999999</v>
      </c>
      <c r="Z16" s="41">
        <v>103.21</v>
      </c>
      <c r="AA16" s="250">
        <v>23</v>
      </c>
    </row>
    <row r="17" spans="1:27" ht="15" x14ac:dyDescent="0.25">
      <c r="A17" s="20">
        <v>23</v>
      </c>
      <c r="B17" s="21" t="s">
        <v>239</v>
      </c>
      <c r="C17" s="87">
        <v>1</v>
      </c>
      <c r="D17" s="87">
        <v>10080</v>
      </c>
      <c r="E17" s="88" t="s">
        <v>17</v>
      </c>
      <c r="F17" s="88" t="b">
        <v>0</v>
      </c>
      <c r="G17" s="15">
        <v>3</v>
      </c>
      <c r="H17" s="15">
        <v>6</v>
      </c>
      <c r="I17" s="15">
        <v>3</v>
      </c>
      <c r="J17" s="15">
        <v>5</v>
      </c>
      <c r="K17" s="89">
        <v>2</v>
      </c>
      <c r="L17" s="311">
        <v>42919.458333333336</v>
      </c>
      <c r="M17" s="333">
        <v>42923.791666666664</v>
      </c>
      <c r="N17" s="177"/>
      <c r="O17" s="251">
        <v>1E-3</v>
      </c>
      <c r="P17" s="249">
        <v>0</v>
      </c>
      <c r="Q17" s="249">
        <v>0</v>
      </c>
      <c r="R17" s="249">
        <v>0</v>
      </c>
      <c r="S17" s="249">
        <v>0</v>
      </c>
      <c r="T17" s="249">
        <v>0</v>
      </c>
      <c r="U17" s="40">
        <v>1108.5</v>
      </c>
      <c r="V17" s="40">
        <v>-344.2</v>
      </c>
      <c r="W17" s="14">
        <v>16</v>
      </c>
      <c r="X17" s="52">
        <f t="shared" si="2"/>
        <v>0.16</v>
      </c>
      <c r="Y17" s="40">
        <v>815.7</v>
      </c>
      <c r="Z17" s="41">
        <v>62.11</v>
      </c>
      <c r="AA17" s="250">
        <v>23</v>
      </c>
    </row>
    <row r="18" spans="1:27" ht="15" x14ac:dyDescent="0.25">
      <c r="A18" s="20">
        <v>10</v>
      </c>
      <c r="B18" s="21" t="s">
        <v>240</v>
      </c>
      <c r="C18" s="87">
        <v>1</v>
      </c>
      <c r="D18" s="87">
        <v>10080</v>
      </c>
      <c r="E18" s="88" t="s">
        <v>17</v>
      </c>
      <c r="F18" s="88" t="b">
        <v>0</v>
      </c>
      <c r="G18" s="15">
        <v>3</v>
      </c>
      <c r="H18" s="15">
        <v>6</v>
      </c>
      <c r="I18" s="15">
        <v>3</v>
      </c>
      <c r="J18" s="15">
        <v>5</v>
      </c>
      <c r="K18" s="89">
        <v>2</v>
      </c>
      <c r="L18" s="311">
        <v>42926.458333333336</v>
      </c>
      <c r="M18" s="90">
        <v>42929.624305555553</v>
      </c>
      <c r="N18" s="177"/>
      <c r="O18" s="251">
        <v>1E-3</v>
      </c>
      <c r="P18" s="249">
        <v>0</v>
      </c>
      <c r="Q18" s="249">
        <v>0</v>
      </c>
      <c r="R18" s="267">
        <v>0.1</v>
      </c>
      <c r="S18" s="249">
        <v>0</v>
      </c>
      <c r="T18" s="267">
        <v>0.02</v>
      </c>
      <c r="U18" s="40">
        <v>169.3</v>
      </c>
      <c r="V18" s="40">
        <v>-858.4</v>
      </c>
      <c r="W18" s="14">
        <v>12</v>
      </c>
      <c r="X18" s="52">
        <f t="shared" si="2"/>
        <v>0.12</v>
      </c>
      <c r="Y18" s="40">
        <v>-525.5</v>
      </c>
      <c r="Z18" s="41">
        <v>-48.06</v>
      </c>
      <c r="AA18" s="250">
        <v>10</v>
      </c>
    </row>
    <row r="19" spans="1:27" ht="15" x14ac:dyDescent="0.25">
      <c r="A19" s="20">
        <v>3</v>
      </c>
      <c r="B19" s="21" t="s">
        <v>241</v>
      </c>
      <c r="C19" s="87">
        <v>1</v>
      </c>
      <c r="D19" s="87">
        <v>10080</v>
      </c>
      <c r="E19" s="88" t="s">
        <v>17</v>
      </c>
      <c r="F19" s="88" t="b">
        <v>0</v>
      </c>
      <c r="G19" s="15">
        <v>3</v>
      </c>
      <c r="H19" s="15">
        <v>6</v>
      </c>
      <c r="I19" s="15">
        <v>3</v>
      </c>
      <c r="J19" s="15">
        <v>5</v>
      </c>
      <c r="K19" s="89">
        <v>2</v>
      </c>
      <c r="L19" s="311">
        <v>42933.458333333336</v>
      </c>
      <c r="M19" s="331">
        <v>42935.582881944443</v>
      </c>
      <c r="N19" s="177"/>
      <c r="O19" s="251">
        <v>1E-3</v>
      </c>
      <c r="P19" s="249">
        <v>0</v>
      </c>
      <c r="Q19" s="249">
        <v>0</v>
      </c>
      <c r="R19" s="267">
        <v>0.1</v>
      </c>
      <c r="S19" s="249">
        <v>0</v>
      </c>
      <c r="T19" s="267">
        <v>0.02</v>
      </c>
      <c r="U19" s="40">
        <v>1191.2</v>
      </c>
      <c r="V19" s="40">
        <v>-936.2</v>
      </c>
      <c r="W19" s="14">
        <v>16</v>
      </c>
      <c r="X19" s="52">
        <f t="shared" si="2"/>
        <v>0.16</v>
      </c>
      <c r="Y19" s="40">
        <v>1195.5</v>
      </c>
      <c r="Z19" s="41">
        <v>100.07</v>
      </c>
      <c r="AA19" s="250">
        <v>3</v>
      </c>
    </row>
    <row r="20" spans="1:27" ht="15" x14ac:dyDescent="0.25">
      <c r="A20" s="20">
        <v>3</v>
      </c>
      <c r="B20" s="21" t="s">
        <v>241</v>
      </c>
      <c r="C20" s="87">
        <v>1</v>
      </c>
      <c r="D20" s="87">
        <v>10080</v>
      </c>
      <c r="E20" s="88" t="s">
        <v>17</v>
      </c>
      <c r="F20" s="88" t="b">
        <v>0</v>
      </c>
      <c r="G20" s="15">
        <v>3</v>
      </c>
      <c r="H20" s="15">
        <v>6</v>
      </c>
      <c r="I20" s="15">
        <v>3</v>
      </c>
      <c r="J20" s="15">
        <v>5</v>
      </c>
      <c r="K20" s="89">
        <v>2</v>
      </c>
      <c r="L20" s="311">
        <v>42940.458333333336</v>
      </c>
      <c r="M20" s="90">
        <v>42943.624305555553</v>
      </c>
      <c r="N20" s="177"/>
      <c r="O20" s="251">
        <v>1E-3</v>
      </c>
      <c r="P20" s="249">
        <v>0</v>
      </c>
      <c r="Q20" s="249">
        <v>0</v>
      </c>
      <c r="R20" s="267">
        <v>0.1</v>
      </c>
      <c r="S20" s="249">
        <v>0</v>
      </c>
      <c r="T20" s="267">
        <v>0.02</v>
      </c>
      <c r="U20" s="63" t="s">
        <v>70</v>
      </c>
      <c r="V20" s="40">
        <v>-1188.0999999999999</v>
      </c>
      <c r="W20" s="14">
        <v>16</v>
      </c>
      <c r="X20" s="52">
        <f t="shared" si="2"/>
        <v>0.16</v>
      </c>
      <c r="Y20" s="40">
        <v>-1030.2</v>
      </c>
      <c r="Z20" s="41">
        <v>-106.14</v>
      </c>
      <c r="AA20" s="250">
        <v>3</v>
      </c>
    </row>
    <row r="21" spans="1:27" ht="15" x14ac:dyDescent="0.25">
      <c r="A21" s="18">
        <v>3</v>
      </c>
      <c r="B21" s="19" t="s">
        <v>241</v>
      </c>
      <c r="C21" s="87">
        <v>1</v>
      </c>
      <c r="D21" s="87">
        <v>10080</v>
      </c>
      <c r="E21" s="88" t="s">
        <v>17</v>
      </c>
      <c r="F21" s="88" t="b">
        <v>0</v>
      </c>
      <c r="G21" s="15">
        <v>3</v>
      </c>
      <c r="H21" s="15">
        <v>6</v>
      </c>
      <c r="I21" s="15">
        <v>3</v>
      </c>
      <c r="J21" s="15">
        <v>5</v>
      </c>
      <c r="K21" s="89">
        <v>2</v>
      </c>
      <c r="L21" s="311">
        <v>42947.458333333336</v>
      </c>
      <c r="M21" s="90">
        <v>42950.624305555553</v>
      </c>
      <c r="N21" s="177"/>
      <c r="O21" s="251">
        <v>1E-3</v>
      </c>
      <c r="P21" s="249">
        <v>0</v>
      </c>
      <c r="Q21" s="249">
        <v>0</v>
      </c>
      <c r="R21" s="267">
        <v>0.1</v>
      </c>
      <c r="S21" s="249">
        <v>0</v>
      </c>
      <c r="T21" s="267">
        <v>0.02</v>
      </c>
      <c r="U21" s="40"/>
      <c r="V21" s="40">
        <v>-1358.3</v>
      </c>
      <c r="W21" s="14">
        <v>8</v>
      </c>
      <c r="X21" s="52">
        <f t="shared" si="2"/>
        <v>0.08</v>
      </c>
      <c r="Y21" s="40"/>
      <c r="Z21" s="41"/>
      <c r="AA21" s="250">
        <v>3</v>
      </c>
    </row>
    <row r="22" spans="1:27" ht="15.75" thickBot="1" x14ac:dyDescent="0.3">
      <c r="A22" s="34"/>
      <c r="B22" s="35"/>
      <c r="C22" s="36"/>
      <c r="D22" s="36"/>
      <c r="E22" s="35"/>
      <c r="F22" s="35"/>
      <c r="G22" s="37"/>
      <c r="H22" s="37"/>
      <c r="I22" s="37"/>
      <c r="J22" s="37"/>
      <c r="K22" s="37"/>
      <c r="L22" s="38"/>
      <c r="M22" s="38"/>
      <c r="N22" s="173"/>
      <c r="O22" s="203"/>
      <c r="P22" s="39"/>
      <c r="Q22" s="39"/>
      <c r="R22" s="39"/>
      <c r="S22" s="39"/>
      <c r="T22" s="39"/>
      <c r="U22" s="42"/>
      <c r="V22" s="43"/>
      <c r="W22" s="50"/>
      <c r="X22" s="53"/>
      <c r="Y22" s="44">
        <f>SUM(Y16:Y21)</f>
        <v>1656.6000000000001</v>
      </c>
      <c r="Z22" s="45">
        <f>SUM(Z16:Z21)</f>
        <v>111.18999999999998</v>
      </c>
      <c r="AA22" s="274"/>
    </row>
    <row r="23" spans="1:27" x14ac:dyDescent="0.25">
      <c r="A23" s="260">
        <v>24</v>
      </c>
      <c r="B23" s="259" t="s">
        <v>236</v>
      </c>
      <c r="C23" s="87">
        <v>1</v>
      </c>
      <c r="D23" s="87">
        <v>10080</v>
      </c>
      <c r="E23" s="88" t="s">
        <v>17</v>
      </c>
      <c r="F23" s="88" t="b">
        <v>0</v>
      </c>
      <c r="G23" s="15">
        <v>3</v>
      </c>
      <c r="H23" s="15">
        <v>6</v>
      </c>
      <c r="I23" s="15">
        <v>3</v>
      </c>
      <c r="J23" s="15">
        <v>5</v>
      </c>
      <c r="K23" s="89">
        <v>2</v>
      </c>
      <c r="L23" s="297">
        <v>42912.572916666664</v>
      </c>
      <c r="M23" s="333">
        <v>42916.791666666664</v>
      </c>
      <c r="N23" s="177"/>
      <c r="O23" s="248">
        <v>0</v>
      </c>
      <c r="P23" s="249">
        <v>0</v>
      </c>
      <c r="Q23" s="249">
        <v>0</v>
      </c>
      <c r="R23" s="249">
        <v>0</v>
      </c>
      <c r="S23" s="249">
        <v>0</v>
      </c>
      <c r="T23" s="249">
        <v>0</v>
      </c>
      <c r="U23" s="40">
        <v>1690.3</v>
      </c>
      <c r="V23" s="40">
        <v>-273.7</v>
      </c>
      <c r="W23" s="14">
        <v>10</v>
      </c>
      <c r="X23" s="52">
        <f t="shared" ref="X23:X28" si="3">W23/$X$1</f>
        <v>0.1</v>
      </c>
      <c r="Y23" s="40">
        <v>1662</v>
      </c>
      <c r="Z23" s="41">
        <v>143.1</v>
      </c>
      <c r="AA23" s="250">
        <v>24</v>
      </c>
    </row>
    <row r="24" spans="1:27" x14ac:dyDescent="0.25">
      <c r="A24" s="260">
        <v>24</v>
      </c>
      <c r="B24" s="259" t="s">
        <v>236</v>
      </c>
      <c r="C24" s="87">
        <v>1</v>
      </c>
      <c r="D24" s="87">
        <v>10080</v>
      </c>
      <c r="E24" s="88" t="s">
        <v>17</v>
      </c>
      <c r="F24" s="88" t="b">
        <v>0</v>
      </c>
      <c r="G24" s="15">
        <v>3</v>
      </c>
      <c r="H24" s="15">
        <v>6</v>
      </c>
      <c r="I24" s="15">
        <v>3</v>
      </c>
      <c r="J24" s="15">
        <v>5</v>
      </c>
      <c r="K24" s="89">
        <v>2</v>
      </c>
      <c r="L24" s="297">
        <v>42919.572916666664</v>
      </c>
      <c r="M24" s="331">
        <v>42923.636655092596</v>
      </c>
      <c r="N24" s="177"/>
      <c r="O24" s="248">
        <v>0</v>
      </c>
      <c r="P24" s="249">
        <v>0</v>
      </c>
      <c r="Q24" s="249">
        <v>0</v>
      </c>
      <c r="R24" s="249">
        <v>0</v>
      </c>
      <c r="S24" s="249">
        <v>0</v>
      </c>
      <c r="T24" s="249">
        <v>0</v>
      </c>
      <c r="U24" s="40">
        <v>1220.8</v>
      </c>
      <c r="V24" s="40">
        <v>-228.3</v>
      </c>
      <c r="W24" s="14">
        <v>16</v>
      </c>
      <c r="X24" s="52">
        <f t="shared" si="3"/>
        <v>0.16</v>
      </c>
      <c r="Y24" s="40">
        <v>1009</v>
      </c>
      <c r="Z24" s="41">
        <v>78.180000000000007</v>
      </c>
      <c r="AA24" s="250">
        <v>24</v>
      </c>
    </row>
    <row r="25" spans="1:27" x14ac:dyDescent="0.25">
      <c r="A25" s="260">
        <v>11</v>
      </c>
      <c r="B25" s="259" t="s">
        <v>237</v>
      </c>
      <c r="C25" s="87">
        <v>1</v>
      </c>
      <c r="D25" s="87">
        <v>10080</v>
      </c>
      <c r="E25" s="88" t="s">
        <v>17</v>
      </c>
      <c r="F25" s="88" t="b">
        <v>0</v>
      </c>
      <c r="G25" s="15">
        <v>3</v>
      </c>
      <c r="H25" s="15">
        <v>6</v>
      </c>
      <c r="I25" s="15">
        <v>3</v>
      </c>
      <c r="J25" s="15">
        <v>5</v>
      </c>
      <c r="K25" s="89">
        <v>2</v>
      </c>
      <c r="L25" s="297">
        <v>42926.572916666664</v>
      </c>
      <c r="M25" s="90">
        <v>42929.624305555553</v>
      </c>
      <c r="N25" s="177"/>
      <c r="O25" s="248">
        <v>0</v>
      </c>
      <c r="P25" s="249">
        <v>0</v>
      </c>
      <c r="Q25" s="249">
        <v>0</v>
      </c>
      <c r="R25" s="249">
        <v>0</v>
      </c>
      <c r="S25" s="249">
        <v>0</v>
      </c>
      <c r="T25" s="249">
        <v>0</v>
      </c>
      <c r="U25" s="40">
        <v>66.2</v>
      </c>
      <c r="V25" s="40">
        <v>-962.2</v>
      </c>
      <c r="W25" s="14">
        <v>12</v>
      </c>
      <c r="X25" s="52">
        <f t="shared" si="3"/>
        <v>0.12</v>
      </c>
      <c r="Y25" s="40">
        <v>-631.6</v>
      </c>
      <c r="Z25" s="41">
        <v>-56.68</v>
      </c>
      <c r="AA25" s="250">
        <v>11</v>
      </c>
    </row>
    <row r="26" spans="1:27" x14ac:dyDescent="0.25">
      <c r="A26" s="260">
        <v>4</v>
      </c>
      <c r="B26" s="259" t="s">
        <v>238</v>
      </c>
      <c r="C26" s="87">
        <v>1</v>
      </c>
      <c r="D26" s="87">
        <v>10080</v>
      </c>
      <c r="E26" s="88" t="s">
        <v>17</v>
      </c>
      <c r="F26" s="88" t="b">
        <v>0</v>
      </c>
      <c r="G26" s="15">
        <v>3</v>
      </c>
      <c r="H26" s="15">
        <v>6</v>
      </c>
      <c r="I26" s="15">
        <v>3</v>
      </c>
      <c r="J26" s="15">
        <v>5</v>
      </c>
      <c r="K26" s="89">
        <v>2</v>
      </c>
      <c r="L26" s="297">
        <v>42933.572916666664</v>
      </c>
      <c r="M26" s="90">
        <v>42936.624305555553</v>
      </c>
      <c r="N26" s="177"/>
      <c r="O26" s="248">
        <v>0</v>
      </c>
      <c r="P26" s="249">
        <v>0</v>
      </c>
      <c r="Q26" s="249">
        <v>0</v>
      </c>
      <c r="R26" s="249">
        <v>0</v>
      </c>
      <c r="S26" s="249">
        <v>0</v>
      </c>
      <c r="T26" s="249">
        <v>0</v>
      </c>
      <c r="U26" s="40">
        <v>1445.6</v>
      </c>
      <c r="V26" s="40">
        <v>-942.3</v>
      </c>
      <c r="W26" s="14">
        <v>16</v>
      </c>
      <c r="X26" s="52">
        <f t="shared" si="3"/>
        <v>0.16</v>
      </c>
      <c r="Y26" s="40">
        <v>998.2</v>
      </c>
      <c r="Z26" s="41">
        <v>84.13</v>
      </c>
      <c r="AA26" s="250">
        <v>4</v>
      </c>
    </row>
    <row r="27" spans="1:27" x14ac:dyDescent="0.25">
      <c r="A27" s="260">
        <v>4</v>
      </c>
      <c r="B27" s="259" t="s">
        <v>238</v>
      </c>
      <c r="C27" s="87">
        <v>1</v>
      </c>
      <c r="D27" s="87">
        <v>10080</v>
      </c>
      <c r="E27" s="88" t="s">
        <v>17</v>
      </c>
      <c r="F27" s="88" t="b">
        <v>0</v>
      </c>
      <c r="G27" s="15">
        <v>3</v>
      </c>
      <c r="H27" s="15">
        <v>6</v>
      </c>
      <c r="I27" s="15">
        <v>3</v>
      </c>
      <c r="J27" s="15">
        <v>5</v>
      </c>
      <c r="K27" s="89">
        <v>2</v>
      </c>
      <c r="L27" s="297">
        <v>42940.572916666664</v>
      </c>
      <c r="M27" s="90">
        <v>42943.624305555553</v>
      </c>
      <c r="N27" s="177"/>
      <c r="O27" s="248">
        <v>0</v>
      </c>
      <c r="P27" s="249">
        <v>0</v>
      </c>
      <c r="Q27" s="249">
        <v>0</v>
      </c>
      <c r="R27" s="249">
        <v>0</v>
      </c>
      <c r="S27" s="249">
        <v>0</v>
      </c>
      <c r="T27" s="249">
        <v>0</v>
      </c>
      <c r="U27" s="63" t="s">
        <v>70</v>
      </c>
      <c r="V27" s="40">
        <v>-950.3</v>
      </c>
      <c r="W27" s="14">
        <v>12</v>
      </c>
      <c r="X27" s="52">
        <f t="shared" si="3"/>
        <v>0.12</v>
      </c>
      <c r="Y27" s="40">
        <v>-806.1</v>
      </c>
      <c r="Z27" s="41">
        <v>-82.93</v>
      </c>
      <c r="AA27" s="250">
        <v>4</v>
      </c>
    </row>
    <row r="28" spans="1:27" ht="15" x14ac:dyDescent="0.25">
      <c r="A28" s="246">
        <v>4</v>
      </c>
      <c r="B28" s="247" t="s">
        <v>238</v>
      </c>
      <c r="C28" s="87">
        <v>1</v>
      </c>
      <c r="D28" s="87">
        <v>10080</v>
      </c>
      <c r="E28" s="88" t="s">
        <v>17</v>
      </c>
      <c r="F28" s="88" t="b">
        <v>0</v>
      </c>
      <c r="G28" s="15">
        <v>3</v>
      </c>
      <c r="H28" s="15">
        <v>6</v>
      </c>
      <c r="I28" s="15">
        <v>3</v>
      </c>
      <c r="J28" s="15">
        <v>5</v>
      </c>
      <c r="K28" s="89">
        <v>2</v>
      </c>
      <c r="L28" s="297">
        <v>42947.572916666664</v>
      </c>
      <c r="M28" s="90">
        <v>42950.624305555553</v>
      </c>
      <c r="N28" s="177"/>
      <c r="O28" s="248">
        <v>0</v>
      </c>
      <c r="P28" s="249">
        <v>0</v>
      </c>
      <c r="Q28" s="249">
        <v>0</v>
      </c>
      <c r="R28" s="249">
        <v>0</v>
      </c>
      <c r="S28" s="249">
        <v>0</v>
      </c>
      <c r="T28" s="249">
        <v>0</v>
      </c>
      <c r="U28" s="40"/>
      <c r="V28" s="40">
        <v>-981.1</v>
      </c>
      <c r="W28" s="14">
        <v>6</v>
      </c>
      <c r="X28" s="52">
        <f t="shared" si="3"/>
        <v>0.06</v>
      </c>
      <c r="Y28" s="40"/>
      <c r="Z28" s="41"/>
      <c r="AA28" s="250">
        <v>4</v>
      </c>
    </row>
    <row r="29" spans="1:27" ht="15.75" thickBot="1" x14ac:dyDescent="0.3">
      <c r="A29" s="34"/>
      <c r="B29" s="35"/>
      <c r="C29" s="36"/>
      <c r="D29" s="36"/>
      <c r="E29" s="35"/>
      <c r="F29" s="35"/>
      <c r="G29" s="37"/>
      <c r="H29" s="37"/>
      <c r="I29" s="37"/>
      <c r="J29" s="37"/>
      <c r="K29" s="37"/>
      <c r="L29" s="38"/>
      <c r="M29" s="38"/>
      <c r="N29" s="173"/>
      <c r="O29" s="203"/>
      <c r="P29" s="39"/>
      <c r="Q29" s="39"/>
      <c r="R29" s="39"/>
      <c r="S29" s="39"/>
      <c r="T29" s="39"/>
      <c r="U29" s="42"/>
      <c r="V29" s="43"/>
      <c r="W29" s="50"/>
      <c r="X29" s="53"/>
      <c r="Y29" s="44">
        <f>SUM(Y23:Y28)</f>
        <v>2231.5000000000005</v>
      </c>
      <c r="Z29" s="45">
        <f>SUM(Z23:Z28)</f>
        <v>165.79999999999998</v>
      </c>
      <c r="AA29" s="274"/>
    </row>
    <row r="30" spans="1:27" ht="15" x14ac:dyDescent="0.25">
      <c r="A30" s="261">
        <v>20</v>
      </c>
      <c r="B30" s="258" t="s">
        <v>233</v>
      </c>
      <c r="C30" s="87">
        <v>1</v>
      </c>
      <c r="D30" s="87">
        <v>10080</v>
      </c>
      <c r="E30" s="88" t="s">
        <v>17</v>
      </c>
      <c r="F30" s="88" t="b">
        <v>0</v>
      </c>
      <c r="G30" s="15">
        <v>3</v>
      </c>
      <c r="H30" s="15">
        <v>6</v>
      </c>
      <c r="I30" s="15">
        <v>3</v>
      </c>
      <c r="J30" s="15">
        <v>5</v>
      </c>
      <c r="K30" s="89">
        <v>2</v>
      </c>
      <c r="L30" s="90">
        <v>42912.302083333336</v>
      </c>
      <c r="M30" s="331">
        <v>42915.415972222225</v>
      </c>
      <c r="N30" s="177"/>
      <c r="O30" s="213">
        <v>1.1999999999999999E-3</v>
      </c>
      <c r="P30" s="249">
        <v>0</v>
      </c>
      <c r="Q30" s="249">
        <v>0</v>
      </c>
      <c r="R30" s="249">
        <v>0</v>
      </c>
      <c r="S30" s="249">
        <v>0</v>
      </c>
      <c r="T30" s="249">
        <v>0</v>
      </c>
      <c r="U30" s="40">
        <v>1669.8</v>
      </c>
      <c r="V30" s="40">
        <v>-250.7</v>
      </c>
      <c r="W30" s="14">
        <v>10</v>
      </c>
      <c r="X30" s="52">
        <f t="shared" ref="X30:X35" si="4">W30/$X$1</f>
        <v>0.1</v>
      </c>
      <c r="Y30" s="40">
        <v>1426.4</v>
      </c>
      <c r="Z30" s="41">
        <v>123.82</v>
      </c>
      <c r="AA30" s="250">
        <v>20</v>
      </c>
    </row>
    <row r="31" spans="1:27" x14ac:dyDescent="0.25">
      <c r="A31" s="261">
        <v>20</v>
      </c>
      <c r="B31" s="258" t="s">
        <v>233</v>
      </c>
      <c r="C31" s="87">
        <v>1</v>
      </c>
      <c r="D31" s="87">
        <v>10080</v>
      </c>
      <c r="E31" s="88" t="s">
        <v>17</v>
      </c>
      <c r="F31" s="88" t="b">
        <v>0</v>
      </c>
      <c r="G31" s="15">
        <v>3</v>
      </c>
      <c r="H31" s="15">
        <v>6</v>
      </c>
      <c r="I31" s="15">
        <v>3</v>
      </c>
      <c r="J31" s="15">
        <v>5</v>
      </c>
      <c r="K31" s="89">
        <v>2</v>
      </c>
      <c r="L31" s="90">
        <v>42919.302083333336</v>
      </c>
      <c r="M31" s="333">
        <v>42923.791666666664</v>
      </c>
      <c r="N31" s="177"/>
      <c r="O31" s="248">
        <v>0</v>
      </c>
      <c r="P31" s="249">
        <v>0</v>
      </c>
      <c r="Q31" s="249">
        <v>0</v>
      </c>
      <c r="R31" s="249">
        <v>0</v>
      </c>
      <c r="S31" s="249">
        <v>0</v>
      </c>
      <c r="T31" s="249">
        <v>0</v>
      </c>
      <c r="U31" s="40">
        <v>1088.5999999999999</v>
      </c>
      <c r="V31" s="40">
        <v>-364.1</v>
      </c>
      <c r="W31" s="14">
        <v>16</v>
      </c>
      <c r="X31" s="52">
        <f t="shared" si="4"/>
        <v>0.16</v>
      </c>
      <c r="Y31" s="40">
        <v>794.8</v>
      </c>
      <c r="Z31" s="41">
        <v>58.86</v>
      </c>
      <c r="AA31" s="250">
        <v>20</v>
      </c>
    </row>
    <row r="32" spans="1:27" x14ac:dyDescent="0.25">
      <c r="A32" s="261">
        <v>16</v>
      </c>
      <c r="B32" s="258" t="s">
        <v>234</v>
      </c>
      <c r="C32" s="87">
        <v>1</v>
      </c>
      <c r="D32" s="87">
        <v>10080</v>
      </c>
      <c r="E32" s="88" t="s">
        <v>17</v>
      </c>
      <c r="F32" s="88" t="b">
        <v>0</v>
      </c>
      <c r="G32" s="15">
        <v>3</v>
      </c>
      <c r="H32" s="15">
        <v>6</v>
      </c>
      <c r="I32" s="15">
        <v>3</v>
      </c>
      <c r="J32" s="15">
        <v>5</v>
      </c>
      <c r="K32" s="89">
        <v>2</v>
      </c>
      <c r="L32" s="90">
        <v>42926.302083333336</v>
      </c>
      <c r="M32" s="333">
        <v>42930.791666666664</v>
      </c>
      <c r="N32" s="177"/>
      <c r="O32" s="248">
        <v>0</v>
      </c>
      <c r="P32" s="249">
        <v>0</v>
      </c>
      <c r="Q32" s="249">
        <v>0</v>
      </c>
      <c r="R32" s="249">
        <v>0</v>
      </c>
      <c r="S32" s="249">
        <v>0</v>
      </c>
      <c r="T32" s="249">
        <v>0</v>
      </c>
      <c r="U32" s="40">
        <v>158.9</v>
      </c>
      <c r="V32" s="40">
        <v>-751.6</v>
      </c>
      <c r="W32" s="14">
        <v>6</v>
      </c>
      <c r="X32" s="52">
        <f t="shared" si="4"/>
        <v>0.06</v>
      </c>
      <c r="Y32" s="40">
        <v>-579.20000000000005</v>
      </c>
      <c r="Z32" s="41">
        <v>-52.76</v>
      </c>
      <c r="AA32" s="250">
        <v>16</v>
      </c>
    </row>
    <row r="33" spans="1:27" x14ac:dyDescent="0.25">
      <c r="A33" s="261">
        <v>5</v>
      </c>
      <c r="B33" s="258" t="s">
        <v>235</v>
      </c>
      <c r="C33" s="87">
        <v>1</v>
      </c>
      <c r="D33" s="87">
        <v>10080</v>
      </c>
      <c r="E33" s="88" t="s">
        <v>17</v>
      </c>
      <c r="F33" s="88" t="b">
        <v>0</v>
      </c>
      <c r="G33" s="15">
        <v>3</v>
      </c>
      <c r="H33" s="15">
        <v>6</v>
      </c>
      <c r="I33" s="15">
        <v>3</v>
      </c>
      <c r="J33" s="15">
        <v>5</v>
      </c>
      <c r="K33" s="89">
        <v>2</v>
      </c>
      <c r="L33" s="90">
        <v>42933.302083333336</v>
      </c>
      <c r="M33" s="331">
        <v>42936.640740740739</v>
      </c>
      <c r="N33" s="177"/>
      <c r="O33" s="248">
        <v>0</v>
      </c>
      <c r="P33" s="249">
        <v>0</v>
      </c>
      <c r="Q33" s="249">
        <v>0</v>
      </c>
      <c r="R33" s="249">
        <v>0</v>
      </c>
      <c r="S33" s="249">
        <v>0</v>
      </c>
      <c r="T33" s="249">
        <v>0</v>
      </c>
      <c r="U33" s="40">
        <v>1619.9</v>
      </c>
      <c r="V33" s="40">
        <v>-768</v>
      </c>
      <c r="W33" s="14">
        <v>16</v>
      </c>
      <c r="X33" s="52">
        <f t="shared" si="4"/>
        <v>0.16</v>
      </c>
      <c r="Y33" s="40">
        <v>1083.5999999999999</v>
      </c>
      <c r="Z33" s="41">
        <v>89.62</v>
      </c>
      <c r="AA33" s="250">
        <v>5</v>
      </c>
    </row>
    <row r="34" spans="1:27" x14ac:dyDescent="0.25">
      <c r="A34" s="261">
        <v>5</v>
      </c>
      <c r="B34" s="258" t="s">
        <v>235</v>
      </c>
      <c r="C34" s="87">
        <v>1</v>
      </c>
      <c r="D34" s="87">
        <v>10080</v>
      </c>
      <c r="E34" s="88" t="s">
        <v>17</v>
      </c>
      <c r="F34" s="88" t="b">
        <v>0</v>
      </c>
      <c r="G34" s="15">
        <v>3</v>
      </c>
      <c r="H34" s="15">
        <v>6</v>
      </c>
      <c r="I34" s="15">
        <v>3</v>
      </c>
      <c r="J34" s="15">
        <v>5</v>
      </c>
      <c r="K34" s="89">
        <v>2</v>
      </c>
      <c r="L34" s="90">
        <v>42940.302083333336</v>
      </c>
      <c r="M34" s="90">
        <v>42943.791666666664</v>
      </c>
      <c r="N34" s="177"/>
      <c r="O34" s="248">
        <v>0</v>
      </c>
      <c r="P34" s="249">
        <v>0</v>
      </c>
      <c r="Q34" s="249">
        <v>0</v>
      </c>
      <c r="R34" s="249">
        <v>0</v>
      </c>
      <c r="S34" s="249">
        <v>0</v>
      </c>
      <c r="T34" s="249">
        <v>0</v>
      </c>
      <c r="U34" s="63" t="s">
        <v>70</v>
      </c>
      <c r="V34" s="40">
        <v>-1161.3</v>
      </c>
      <c r="W34" s="14">
        <v>16</v>
      </c>
      <c r="X34" s="52">
        <f t="shared" si="4"/>
        <v>0.16</v>
      </c>
      <c r="Y34" s="40">
        <v>-737.4</v>
      </c>
      <c r="Z34" s="41">
        <v>-80.31</v>
      </c>
      <c r="AA34" s="250">
        <v>5</v>
      </c>
    </row>
    <row r="35" spans="1:27" ht="15" x14ac:dyDescent="0.25">
      <c r="A35" s="242">
        <v>5</v>
      </c>
      <c r="B35" s="243" t="s">
        <v>235</v>
      </c>
      <c r="C35" s="87">
        <v>1</v>
      </c>
      <c r="D35" s="87">
        <v>10080</v>
      </c>
      <c r="E35" s="88" t="s">
        <v>17</v>
      </c>
      <c r="F35" s="88" t="b">
        <v>0</v>
      </c>
      <c r="G35" s="15">
        <v>3</v>
      </c>
      <c r="H35" s="15">
        <v>6</v>
      </c>
      <c r="I35" s="15">
        <v>3</v>
      </c>
      <c r="J35" s="15">
        <v>5</v>
      </c>
      <c r="K35" s="89">
        <v>2</v>
      </c>
      <c r="L35" s="331">
        <v>42947.319444444445</v>
      </c>
      <c r="M35" s="90">
        <v>42950.791666666664</v>
      </c>
      <c r="N35" s="177"/>
      <c r="O35" s="248">
        <v>0</v>
      </c>
      <c r="P35" s="249">
        <v>0</v>
      </c>
      <c r="Q35" s="249">
        <v>0</v>
      </c>
      <c r="R35" s="249">
        <v>0</v>
      </c>
      <c r="S35" s="249">
        <v>0</v>
      </c>
      <c r="T35" s="249">
        <v>0</v>
      </c>
      <c r="U35" s="40"/>
      <c r="V35" s="40">
        <v>-1335.8</v>
      </c>
      <c r="W35" s="14">
        <v>8</v>
      </c>
      <c r="X35" s="52">
        <f t="shared" si="4"/>
        <v>0.08</v>
      </c>
      <c r="Y35" s="40"/>
      <c r="Z35" s="41"/>
      <c r="AA35" s="250">
        <v>5</v>
      </c>
    </row>
    <row r="36" spans="1:27" ht="15.75" thickBot="1" x14ac:dyDescent="0.3">
      <c r="A36" s="34"/>
      <c r="B36" s="35"/>
      <c r="C36" s="36"/>
      <c r="D36" s="36"/>
      <c r="E36" s="35"/>
      <c r="F36" s="35"/>
      <c r="G36" s="37"/>
      <c r="H36" s="37"/>
      <c r="I36" s="37"/>
      <c r="J36" s="37"/>
      <c r="K36" s="37"/>
      <c r="L36" s="38"/>
      <c r="M36" s="38"/>
      <c r="N36" s="173"/>
      <c r="O36" s="203"/>
      <c r="P36" s="39"/>
      <c r="Q36" s="39"/>
      <c r="R36" s="39"/>
      <c r="S36" s="39"/>
      <c r="T36" s="39"/>
      <c r="U36" s="42"/>
      <c r="V36" s="43"/>
      <c r="W36" s="50"/>
      <c r="X36" s="53"/>
      <c r="Y36" s="44">
        <f>SUM(Y30:Y35)</f>
        <v>1988.1999999999994</v>
      </c>
      <c r="Z36" s="45">
        <f>SUM(Z30:Z35)</f>
        <v>139.23000000000002</v>
      </c>
      <c r="AA36" s="274"/>
    </row>
    <row r="37" spans="1:27" x14ac:dyDescent="0.25">
      <c r="A37" s="134"/>
      <c r="B37" s="135"/>
      <c r="C37" s="134">
        <v>1</v>
      </c>
      <c r="D37" s="134">
        <v>10080</v>
      </c>
      <c r="E37" s="135" t="b">
        <v>0</v>
      </c>
      <c r="F37" s="135" t="b">
        <v>0</v>
      </c>
      <c r="G37" s="62">
        <v>3</v>
      </c>
      <c r="H37" s="62">
        <v>6</v>
      </c>
      <c r="I37" s="62">
        <v>3</v>
      </c>
      <c r="J37" s="62">
        <v>5</v>
      </c>
      <c r="K37" s="270">
        <v>5</v>
      </c>
      <c r="L37" s="334">
        <v>42912.375</v>
      </c>
      <c r="M37" s="304">
        <v>42915.624305555553</v>
      </c>
      <c r="N37" s="271"/>
      <c r="O37" s="272">
        <v>0</v>
      </c>
      <c r="P37" s="273">
        <v>0</v>
      </c>
      <c r="Q37" s="273">
        <v>0</v>
      </c>
      <c r="R37" s="273">
        <v>0</v>
      </c>
      <c r="S37" s="273">
        <v>0</v>
      </c>
      <c r="T37" s="273">
        <v>0</v>
      </c>
      <c r="U37" s="291"/>
      <c r="V37" s="291"/>
      <c r="W37" s="292"/>
      <c r="X37" s="293">
        <f t="shared" ref="X37:X42" si="5">W37/$X$1</f>
        <v>0</v>
      </c>
      <c r="Y37" s="291"/>
      <c r="Z37" s="294"/>
    </row>
    <row r="38" spans="1:27" x14ac:dyDescent="0.25">
      <c r="A38" s="71"/>
      <c r="B38" s="72"/>
      <c r="C38" s="71">
        <v>1</v>
      </c>
      <c r="D38" s="71">
        <v>10080</v>
      </c>
      <c r="E38" s="72" t="b">
        <v>0</v>
      </c>
      <c r="F38" s="72" t="b">
        <v>0</v>
      </c>
      <c r="G38" s="15">
        <v>3</v>
      </c>
      <c r="H38" s="15">
        <v>6</v>
      </c>
      <c r="I38" s="15">
        <v>3</v>
      </c>
      <c r="J38" s="15">
        <v>5</v>
      </c>
      <c r="K38" s="73">
        <v>5</v>
      </c>
      <c r="L38" s="295">
        <v>42919.375</v>
      </c>
      <c r="M38" s="70">
        <v>42922.624305555553</v>
      </c>
      <c r="N38" s="172"/>
      <c r="O38" s="240">
        <v>0</v>
      </c>
      <c r="P38" s="241">
        <v>0</v>
      </c>
      <c r="Q38" s="241">
        <v>0</v>
      </c>
      <c r="R38" s="241">
        <v>0</v>
      </c>
      <c r="S38" s="241">
        <v>0</v>
      </c>
      <c r="T38" s="241">
        <v>0</v>
      </c>
      <c r="U38" s="238"/>
      <c r="V38" s="238"/>
      <c r="W38" s="236"/>
      <c r="X38" s="237">
        <f t="shared" si="5"/>
        <v>0</v>
      </c>
      <c r="Y38" s="238"/>
      <c r="Z38" s="239"/>
    </row>
    <row r="39" spans="1:27" x14ac:dyDescent="0.25">
      <c r="A39" s="71"/>
      <c r="B39" s="72"/>
      <c r="C39" s="71">
        <v>1</v>
      </c>
      <c r="D39" s="71">
        <v>10080</v>
      </c>
      <c r="E39" s="72" t="b">
        <v>0</v>
      </c>
      <c r="F39" s="72" t="b">
        <v>0</v>
      </c>
      <c r="G39" s="15">
        <v>3</v>
      </c>
      <c r="H39" s="15">
        <v>6</v>
      </c>
      <c r="I39" s="15">
        <v>3</v>
      </c>
      <c r="J39" s="15">
        <v>5</v>
      </c>
      <c r="K39" s="73">
        <v>5</v>
      </c>
      <c r="L39" s="295">
        <v>42926.375</v>
      </c>
      <c r="M39" s="70">
        <v>42929.624305555553</v>
      </c>
      <c r="N39" s="172"/>
      <c r="O39" s="240">
        <v>0</v>
      </c>
      <c r="P39" s="241">
        <v>0</v>
      </c>
      <c r="Q39" s="241">
        <v>0</v>
      </c>
      <c r="R39" s="241">
        <v>0</v>
      </c>
      <c r="S39" s="241">
        <v>0</v>
      </c>
      <c r="T39" s="241">
        <v>0</v>
      </c>
      <c r="U39" s="238"/>
      <c r="V39" s="238"/>
      <c r="W39" s="236"/>
      <c r="X39" s="237">
        <f t="shared" si="5"/>
        <v>0</v>
      </c>
      <c r="Y39" s="238"/>
      <c r="Z39" s="239"/>
    </row>
    <row r="40" spans="1:27" x14ac:dyDescent="0.25">
      <c r="A40" s="71">
        <v>9</v>
      </c>
      <c r="B40" s="72" t="s">
        <v>250</v>
      </c>
      <c r="C40" s="71">
        <v>1</v>
      </c>
      <c r="D40" s="71">
        <v>10080</v>
      </c>
      <c r="E40" s="72" t="b">
        <v>0</v>
      </c>
      <c r="F40" s="72" t="b">
        <v>0</v>
      </c>
      <c r="G40" s="15">
        <v>3</v>
      </c>
      <c r="H40" s="15">
        <v>6</v>
      </c>
      <c r="I40" s="15">
        <v>3</v>
      </c>
      <c r="J40" s="15">
        <v>5</v>
      </c>
      <c r="K40" s="73">
        <v>5</v>
      </c>
      <c r="L40" s="295">
        <v>42933.375</v>
      </c>
      <c r="M40" s="70">
        <v>42936.624305555553</v>
      </c>
      <c r="N40" s="172"/>
      <c r="O40" s="240">
        <v>0</v>
      </c>
      <c r="P40" s="241">
        <v>0</v>
      </c>
      <c r="Q40" s="241">
        <v>0</v>
      </c>
      <c r="R40" s="241">
        <v>0</v>
      </c>
      <c r="S40" s="241">
        <v>0</v>
      </c>
      <c r="T40" s="241">
        <v>0</v>
      </c>
      <c r="U40" s="40">
        <v>432.4</v>
      </c>
      <c r="V40" s="40">
        <v>-164.8</v>
      </c>
      <c r="W40" s="14">
        <v>6</v>
      </c>
      <c r="X40" s="52">
        <f t="shared" si="5"/>
        <v>0.06</v>
      </c>
      <c r="Y40" s="40">
        <v>402</v>
      </c>
      <c r="Z40" s="41">
        <v>36.94</v>
      </c>
      <c r="AA40" s="250">
        <v>9</v>
      </c>
    </row>
    <row r="41" spans="1:27" x14ac:dyDescent="0.25">
      <c r="A41" s="71">
        <v>9</v>
      </c>
      <c r="B41" s="72" t="s">
        <v>250</v>
      </c>
      <c r="C41" s="71">
        <v>1</v>
      </c>
      <c r="D41" s="71">
        <v>10080</v>
      </c>
      <c r="E41" s="72" t="b">
        <v>0</v>
      </c>
      <c r="F41" s="72" t="b">
        <v>0</v>
      </c>
      <c r="G41" s="15">
        <v>3</v>
      </c>
      <c r="H41" s="15">
        <v>6</v>
      </c>
      <c r="I41" s="15">
        <v>3</v>
      </c>
      <c r="J41" s="15">
        <v>5</v>
      </c>
      <c r="K41" s="73">
        <v>5</v>
      </c>
      <c r="L41" s="295">
        <v>42940.375</v>
      </c>
      <c r="M41" s="70">
        <v>42943.624305555553</v>
      </c>
      <c r="N41" s="172"/>
      <c r="O41" s="240">
        <v>0</v>
      </c>
      <c r="P41" s="241">
        <v>0</v>
      </c>
      <c r="Q41" s="241">
        <v>0</v>
      </c>
      <c r="R41" s="241">
        <v>0</v>
      </c>
      <c r="S41" s="241">
        <v>0</v>
      </c>
      <c r="T41" s="241">
        <v>0</v>
      </c>
      <c r="U41" s="40">
        <v>324.8</v>
      </c>
      <c r="V41" s="40">
        <v>-353.4</v>
      </c>
      <c r="W41" s="14">
        <v>8</v>
      </c>
      <c r="X41" s="52">
        <f t="shared" si="5"/>
        <v>0.08</v>
      </c>
      <c r="Y41" s="40">
        <v>-239.5</v>
      </c>
      <c r="Z41" s="41">
        <v>-20.77</v>
      </c>
      <c r="AA41" s="250">
        <v>9</v>
      </c>
    </row>
    <row r="42" spans="1:27" ht="15" x14ac:dyDescent="0.25">
      <c r="A42" s="79">
        <v>9</v>
      </c>
      <c r="B42" s="75" t="s">
        <v>250</v>
      </c>
      <c r="C42" s="71">
        <v>1</v>
      </c>
      <c r="D42" s="71">
        <v>10080</v>
      </c>
      <c r="E42" s="72" t="b">
        <v>0</v>
      </c>
      <c r="F42" s="72" t="b">
        <v>0</v>
      </c>
      <c r="G42" s="15">
        <v>3</v>
      </c>
      <c r="H42" s="15">
        <v>6</v>
      </c>
      <c r="I42" s="15">
        <v>3</v>
      </c>
      <c r="J42" s="15">
        <v>5</v>
      </c>
      <c r="K42" s="73">
        <v>5</v>
      </c>
      <c r="L42" s="295">
        <v>42947.375</v>
      </c>
      <c r="M42" s="70">
        <v>42950.624305555553</v>
      </c>
      <c r="N42" s="172"/>
      <c r="O42" s="240">
        <v>0</v>
      </c>
      <c r="P42" s="241">
        <v>0</v>
      </c>
      <c r="Q42" s="241">
        <v>0</v>
      </c>
      <c r="R42" s="241">
        <v>0</v>
      </c>
      <c r="S42" s="241">
        <v>0</v>
      </c>
      <c r="T42" s="241">
        <v>0</v>
      </c>
      <c r="U42" s="40"/>
      <c r="V42" s="40">
        <v>-1087.3</v>
      </c>
      <c r="W42" s="14">
        <v>9</v>
      </c>
      <c r="X42" s="52">
        <f t="shared" si="5"/>
        <v>0.09</v>
      </c>
      <c r="Y42" s="40"/>
      <c r="Z42" s="41"/>
      <c r="AA42" s="250">
        <v>9</v>
      </c>
    </row>
    <row r="43" spans="1:27" ht="15.75" thickBot="1" x14ac:dyDescent="0.3">
      <c r="A43" s="34"/>
      <c r="B43" s="35"/>
      <c r="C43" s="36"/>
      <c r="D43" s="36"/>
      <c r="E43" s="35"/>
      <c r="F43" s="35"/>
      <c r="G43" s="37"/>
      <c r="H43" s="37"/>
      <c r="I43" s="37"/>
      <c r="J43" s="37"/>
      <c r="K43" s="37"/>
      <c r="L43" s="38"/>
      <c r="M43" s="38"/>
      <c r="N43" s="173"/>
      <c r="O43" s="203"/>
      <c r="P43" s="39"/>
      <c r="Q43" s="39"/>
      <c r="R43" s="39"/>
      <c r="S43" s="39"/>
      <c r="T43" s="39"/>
      <c r="U43" s="42"/>
      <c r="V43" s="43"/>
      <c r="W43" s="50"/>
      <c r="X43" s="53"/>
      <c r="Y43" s="44">
        <f>SUM(Y37:Y42)</f>
        <v>162.5</v>
      </c>
      <c r="Z43" s="45">
        <f>SUM(Z37:Z42)</f>
        <v>16.169999999999998</v>
      </c>
    </row>
    <row r="44" spans="1:27" x14ac:dyDescent="0.25">
      <c r="A44" s="268">
        <v>1</v>
      </c>
      <c r="B44" s="269" t="s">
        <v>248</v>
      </c>
      <c r="C44" s="71">
        <v>1</v>
      </c>
      <c r="D44" s="71">
        <v>10080</v>
      </c>
      <c r="E44" s="72" t="b">
        <v>0</v>
      </c>
      <c r="F44" s="72" t="b">
        <v>0</v>
      </c>
      <c r="G44" s="15">
        <v>3</v>
      </c>
      <c r="H44" s="15">
        <v>6</v>
      </c>
      <c r="I44" s="15">
        <v>3</v>
      </c>
      <c r="J44" s="15">
        <v>5</v>
      </c>
      <c r="K44" s="73">
        <v>5</v>
      </c>
      <c r="L44" s="331">
        <v>42894.375</v>
      </c>
      <c r="M44" s="331">
        <v>42895.826388888891</v>
      </c>
      <c r="N44" s="72"/>
      <c r="O44" s="240">
        <v>0</v>
      </c>
      <c r="P44" s="241">
        <v>0</v>
      </c>
      <c r="Q44" s="241">
        <v>0</v>
      </c>
      <c r="R44" s="241">
        <v>0</v>
      </c>
      <c r="S44" s="241">
        <v>0</v>
      </c>
      <c r="T44" s="241">
        <v>0</v>
      </c>
      <c r="U44" s="40">
        <v>691.1</v>
      </c>
      <c r="V44" s="40">
        <v>-67.900000000000006</v>
      </c>
      <c r="W44" s="14">
        <v>6</v>
      </c>
      <c r="X44" s="52">
        <f t="shared" ref="X44:X52" si="6">W44/$X$1</f>
        <v>0.06</v>
      </c>
      <c r="Y44" s="40">
        <v>499.7</v>
      </c>
      <c r="Z44" s="41">
        <v>40.659999999999997</v>
      </c>
      <c r="AA44" s="250">
        <v>1</v>
      </c>
    </row>
    <row r="45" spans="1:27" x14ac:dyDescent="0.25">
      <c r="A45" s="268">
        <v>1</v>
      </c>
      <c r="B45" s="269" t="s">
        <v>248</v>
      </c>
      <c r="C45" s="71">
        <v>1</v>
      </c>
      <c r="D45" s="71">
        <v>10080</v>
      </c>
      <c r="E45" s="72" t="b">
        <v>0</v>
      </c>
      <c r="F45" s="72" t="b">
        <v>0</v>
      </c>
      <c r="G45" s="15">
        <v>3</v>
      </c>
      <c r="H45" s="15">
        <v>6</v>
      </c>
      <c r="I45" s="15">
        <v>3</v>
      </c>
      <c r="J45" s="15">
        <v>5</v>
      </c>
      <c r="K45" s="73">
        <v>5</v>
      </c>
      <c r="L45" s="295">
        <v>42898.375</v>
      </c>
      <c r="M45" s="331">
        <v>42900.404166666667</v>
      </c>
      <c r="N45" s="72"/>
      <c r="O45" s="240">
        <v>0</v>
      </c>
      <c r="P45" s="241">
        <v>0</v>
      </c>
      <c r="Q45" s="241">
        <v>0</v>
      </c>
      <c r="R45" s="241">
        <v>0</v>
      </c>
      <c r="S45" s="241">
        <v>0</v>
      </c>
      <c r="T45" s="241">
        <v>0</v>
      </c>
      <c r="U45" s="63" t="s">
        <v>70</v>
      </c>
      <c r="V45" s="63" t="s">
        <v>70</v>
      </c>
      <c r="W45" s="14">
        <v>2</v>
      </c>
      <c r="X45" s="52">
        <f t="shared" si="6"/>
        <v>0.02</v>
      </c>
      <c r="Y45" s="40">
        <v>286.89999999999998</v>
      </c>
      <c r="Z45" s="41">
        <v>20.95</v>
      </c>
      <c r="AA45" s="250">
        <v>1</v>
      </c>
    </row>
    <row r="46" spans="1:27" x14ac:dyDescent="0.25">
      <c r="A46" s="268">
        <v>1</v>
      </c>
      <c r="B46" s="269" t="s">
        <v>248</v>
      </c>
      <c r="C46" s="71">
        <v>1</v>
      </c>
      <c r="D46" s="71">
        <v>10080</v>
      </c>
      <c r="E46" s="72" t="b">
        <v>0</v>
      </c>
      <c r="F46" s="72" t="b">
        <v>0</v>
      </c>
      <c r="G46" s="15">
        <v>3</v>
      </c>
      <c r="H46" s="15">
        <v>6</v>
      </c>
      <c r="I46" s="15">
        <v>3</v>
      </c>
      <c r="J46" s="15">
        <v>5</v>
      </c>
      <c r="K46" s="73">
        <v>5</v>
      </c>
      <c r="L46" s="295">
        <v>42905.375</v>
      </c>
      <c r="M46" s="295">
        <v>42909.791666666664</v>
      </c>
      <c r="N46" s="72"/>
      <c r="O46" s="240">
        <v>0</v>
      </c>
      <c r="P46" s="241">
        <v>0</v>
      </c>
      <c r="Q46" s="241">
        <v>0</v>
      </c>
      <c r="R46" s="241">
        <v>0</v>
      </c>
      <c r="S46" s="241">
        <v>0</v>
      </c>
      <c r="T46" s="241">
        <v>0</v>
      </c>
      <c r="U46" s="235"/>
      <c r="V46" s="235"/>
      <c r="W46" s="236"/>
      <c r="X46" s="237">
        <f t="shared" si="6"/>
        <v>0</v>
      </c>
      <c r="Y46" s="238"/>
      <c r="Z46" s="239"/>
      <c r="AA46" s="250">
        <v>1</v>
      </c>
    </row>
    <row r="47" spans="1:27" x14ac:dyDescent="0.25">
      <c r="A47" s="268">
        <v>10</v>
      </c>
      <c r="B47" s="269" t="s">
        <v>247</v>
      </c>
      <c r="C47" s="71">
        <v>1</v>
      </c>
      <c r="D47" s="71">
        <v>10080</v>
      </c>
      <c r="E47" s="72" t="b">
        <v>0</v>
      </c>
      <c r="F47" s="72" t="b">
        <v>0</v>
      </c>
      <c r="G47" s="15">
        <v>3</v>
      </c>
      <c r="H47" s="15">
        <v>6</v>
      </c>
      <c r="I47" s="15">
        <v>3</v>
      </c>
      <c r="J47" s="15">
        <v>5</v>
      </c>
      <c r="K47" s="73">
        <v>5</v>
      </c>
      <c r="L47" s="295">
        <v>42912.375</v>
      </c>
      <c r="M47" s="295">
        <v>42916.791666666664</v>
      </c>
      <c r="N47" s="172"/>
      <c r="O47" s="240">
        <v>0</v>
      </c>
      <c r="P47" s="241">
        <v>0</v>
      </c>
      <c r="Q47" s="241">
        <v>0</v>
      </c>
      <c r="R47" s="241">
        <v>0</v>
      </c>
      <c r="S47" s="241">
        <v>0</v>
      </c>
      <c r="T47" s="241">
        <v>0</v>
      </c>
      <c r="U47" s="40">
        <v>260.60000000000002</v>
      </c>
      <c r="V47" s="40">
        <v>-13.8</v>
      </c>
      <c r="W47" s="14">
        <v>1</v>
      </c>
      <c r="X47" s="52">
        <f t="shared" si="6"/>
        <v>0.01</v>
      </c>
      <c r="Y47" s="40">
        <v>260.5</v>
      </c>
      <c r="Z47" s="41">
        <v>23.11</v>
      </c>
      <c r="AA47" s="250">
        <v>10</v>
      </c>
    </row>
    <row r="48" spans="1:27" x14ac:dyDescent="0.25">
      <c r="A48" s="268">
        <v>10</v>
      </c>
      <c r="B48" s="269" t="s">
        <v>247</v>
      </c>
      <c r="C48" s="71">
        <v>1</v>
      </c>
      <c r="D48" s="71">
        <v>10080</v>
      </c>
      <c r="E48" s="72" t="b">
        <v>0</v>
      </c>
      <c r="F48" s="72" t="b">
        <v>0</v>
      </c>
      <c r="G48" s="15">
        <v>3</v>
      </c>
      <c r="H48" s="15">
        <v>6</v>
      </c>
      <c r="I48" s="15">
        <v>3</v>
      </c>
      <c r="J48" s="15">
        <v>5</v>
      </c>
      <c r="K48" s="73">
        <v>5</v>
      </c>
      <c r="L48" s="295">
        <v>42919.375</v>
      </c>
      <c r="M48" s="295">
        <v>42923.791666666664</v>
      </c>
      <c r="N48" s="172"/>
      <c r="O48" s="240">
        <v>0</v>
      </c>
      <c r="P48" s="241">
        <v>0</v>
      </c>
      <c r="Q48" s="241">
        <v>0</v>
      </c>
      <c r="R48" s="241">
        <v>0</v>
      </c>
      <c r="S48" s="241">
        <v>0</v>
      </c>
      <c r="T48" s="241">
        <v>0</v>
      </c>
      <c r="U48" s="40">
        <v>474.5</v>
      </c>
      <c r="V48" s="40">
        <v>-174.9</v>
      </c>
      <c r="W48" s="14">
        <v>6</v>
      </c>
      <c r="X48" s="52">
        <f t="shared" si="6"/>
        <v>0.06</v>
      </c>
      <c r="Y48" s="40">
        <v>396.7</v>
      </c>
      <c r="Z48" s="41">
        <v>32.21</v>
      </c>
      <c r="AA48" s="250">
        <v>10</v>
      </c>
    </row>
    <row r="49" spans="1:27" x14ac:dyDescent="0.25">
      <c r="A49" s="268">
        <v>10</v>
      </c>
      <c r="B49" s="269" t="s">
        <v>247</v>
      </c>
      <c r="C49" s="71">
        <v>1</v>
      </c>
      <c r="D49" s="71">
        <v>10080</v>
      </c>
      <c r="E49" s="72" t="b">
        <v>0</v>
      </c>
      <c r="F49" s="72" t="b">
        <v>0</v>
      </c>
      <c r="G49" s="15">
        <v>3</v>
      </c>
      <c r="H49" s="15">
        <v>6</v>
      </c>
      <c r="I49" s="15">
        <v>3</v>
      </c>
      <c r="J49" s="15">
        <v>5</v>
      </c>
      <c r="K49" s="73">
        <v>5</v>
      </c>
      <c r="L49" s="295">
        <v>42926.375</v>
      </c>
      <c r="M49" s="295">
        <v>42930.791666666664</v>
      </c>
      <c r="N49" s="172"/>
      <c r="O49" s="240">
        <v>0</v>
      </c>
      <c r="P49" s="241">
        <v>0</v>
      </c>
      <c r="Q49" s="241">
        <v>0</v>
      </c>
      <c r="R49" s="241">
        <v>0</v>
      </c>
      <c r="S49" s="241">
        <v>0</v>
      </c>
      <c r="T49" s="241">
        <v>0</v>
      </c>
      <c r="U49" s="238"/>
      <c r="V49" s="238"/>
      <c r="W49" s="236"/>
      <c r="X49" s="237">
        <f t="shared" si="6"/>
        <v>0</v>
      </c>
      <c r="Y49" s="238"/>
      <c r="Z49" s="239"/>
      <c r="AA49" s="250">
        <v>10</v>
      </c>
    </row>
    <row r="50" spans="1:27" x14ac:dyDescent="0.25">
      <c r="A50" s="268">
        <v>10</v>
      </c>
      <c r="B50" s="269" t="s">
        <v>249</v>
      </c>
      <c r="C50" s="71">
        <v>1</v>
      </c>
      <c r="D50" s="71">
        <v>10080</v>
      </c>
      <c r="E50" s="72" t="b">
        <v>0</v>
      </c>
      <c r="F50" s="72" t="b">
        <v>0</v>
      </c>
      <c r="G50" s="15">
        <v>3</v>
      </c>
      <c r="H50" s="15">
        <v>6</v>
      </c>
      <c r="I50" s="15">
        <v>3</v>
      </c>
      <c r="J50" s="15">
        <v>5</v>
      </c>
      <c r="K50" s="73">
        <v>5</v>
      </c>
      <c r="L50" s="295">
        <v>42933.375</v>
      </c>
      <c r="M50" s="331">
        <v>42936.641793981478</v>
      </c>
      <c r="N50" s="172"/>
      <c r="O50" s="240">
        <v>0</v>
      </c>
      <c r="P50" s="241">
        <v>0</v>
      </c>
      <c r="Q50" s="241">
        <v>0</v>
      </c>
      <c r="R50" s="241">
        <v>0</v>
      </c>
      <c r="S50" s="241">
        <v>0</v>
      </c>
      <c r="T50" s="241">
        <v>0</v>
      </c>
      <c r="U50" s="40">
        <v>433.2</v>
      </c>
      <c r="V50" s="40">
        <v>-163.80000000000001</v>
      </c>
      <c r="W50" s="14">
        <v>6</v>
      </c>
      <c r="X50" s="52">
        <f>W50/$X$1</f>
        <v>0.06</v>
      </c>
      <c r="Y50" s="40">
        <v>303.39999999999998</v>
      </c>
      <c r="Z50" s="41">
        <v>27.88</v>
      </c>
      <c r="AA50" s="250">
        <v>10</v>
      </c>
    </row>
    <row r="51" spans="1:27" x14ac:dyDescent="0.25">
      <c r="A51" s="268">
        <v>10</v>
      </c>
      <c r="B51" s="269" t="s">
        <v>249</v>
      </c>
      <c r="C51" s="71">
        <v>1</v>
      </c>
      <c r="D51" s="71">
        <v>10080</v>
      </c>
      <c r="E51" s="72" t="b">
        <v>0</v>
      </c>
      <c r="F51" s="72" t="b">
        <v>0</v>
      </c>
      <c r="G51" s="15">
        <v>3</v>
      </c>
      <c r="H51" s="15">
        <v>6</v>
      </c>
      <c r="I51" s="15">
        <v>3</v>
      </c>
      <c r="J51" s="15">
        <v>5</v>
      </c>
      <c r="K51" s="73">
        <v>5</v>
      </c>
      <c r="L51" s="295">
        <v>42940.375</v>
      </c>
      <c r="M51" s="70">
        <v>42943.791666666664</v>
      </c>
      <c r="N51" s="172"/>
      <c r="O51" s="240">
        <v>0</v>
      </c>
      <c r="P51" s="241">
        <v>0</v>
      </c>
      <c r="Q51" s="241">
        <v>0</v>
      </c>
      <c r="R51" s="241">
        <v>0</v>
      </c>
      <c r="S51" s="241">
        <v>0</v>
      </c>
      <c r="T51" s="241">
        <v>0</v>
      </c>
      <c r="U51" s="40">
        <v>323</v>
      </c>
      <c r="V51" s="40">
        <v>-353.9</v>
      </c>
      <c r="W51" s="14">
        <v>8</v>
      </c>
      <c r="X51" s="52">
        <f t="shared" ref="X51" si="7">W51/$X$1</f>
        <v>0.08</v>
      </c>
      <c r="Y51" s="40">
        <v>-170</v>
      </c>
      <c r="Z51" s="41">
        <v>-13.98</v>
      </c>
      <c r="AA51" s="250">
        <v>10</v>
      </c>
    </row>
    <row r="52" spans="1:27" ht="15" x14ac:dyDescent="0.25">
      <c r="A52" s="78">
        <v>10</v>
      </c>
      <c r="B52" s="74" t="s">
        <v>249</v>
      </c>
      <c r="C52" s="71">
        <v>1</v>
      </c>
      <c r="D52" s="71">
        <v>10080</v>
      </c>
      <c r="E52" s="72" t="b">
        <v>0</v>
      </c>
      <c r="F52" s="72" t="b">
        <v>0</v>
      </c>
      <c r="G52" s="15">
        <v>3</v>
      </c>
      <c r="H52" s="15">
        <v>6</v>
      </c>
      <c r="I52" s="15">
        <v>3</v>
      </c>
      <c r="J52" s="15">
        <v>5</v>
      </c>
      <c r="K52" s="73">
        <v>5</v>
      </c>
      <c r="L52" s="295">
        <v>42940.375</v>
      </c>
      <c r="M52" s="70">
        <v>42943.791666666664</v>
      </c>
      <c r="N52" s="172"/>
      <c r="O52" s="240">
        <v>0</v>
      </c>
      <c r="P52" s="241">
        <v>0</v>
      </c>
      <c r="Q52" s="241">
        <v>0</v>
      </c>
      <c r="R52" s="241">
        <v>0</v>
      </c>
      <c r="S52" s="241">
        <v>0</v>
      </c>
      <c r="T52" s="241">
        <v>0</v>
      </c>
      <c r="U52" s="40"/>
      <c r="V52" s="40">
        <v>-1087.0999999999999</v>
      </c>
      <c r="W52" s="14">
        <v>9</v>
      </c>
      <c r="X52" s="52">
        <f t="shared" si="6"/>
        <v>0.09</v>
      </c>
      <c r="Y52" s="40"/>
      <c r="Z52" s="41"/>
      <c r="AA52" s="250">
        <v>10</v>
      </c>
    </row>
    <row r="53" spans="1:27" ht="15.75" thickBot="1" x14ac:dyDescent="0.3">
      <c r="A53" s="34"/>
      <c r="B53" s="35"/>
      <c r="C53" s="36"/>
      <c r="D53" s="36"/>
      <c r="E53" s="35"/>
      <c r="F53" s="35"/>
      <c r="G53" s="37"/>
      <c r="H53" s="37"/>
      <c r="I53" s="37"/>
      <c r="J53" s="37"/>
      <c r="K53" s="37"/>
      <c r="L53" s="38"/>
      <c r="M53" s="38"/>
      <c r="N53" s="173"/>
      <c r="O53" s="203"/>
      <c r="P53" s="39"/>
      <c r="Q53" s="39"/>
      <c r="R53" s="39"/>
      <c r="S53" s="39"/>
      <c r="T53" s="39"/>
      <c r="U53" s="42"/>
      <c r="V53" s="43"/>
      <c r="W53" s="50"/>
      <c r="X53" s="53"/>
      <c r="Y53" s="44">
        <f>SUM(Y44:Y52)</f>
        <v>1577.1999999999998</v>
      </c>
      <c r="Z53" s="45">
        <f>SUM(Z44:Z52)</f>
        <v>130.83000000000001</v>
      </c>
    </row>
    <row r="54" spans="1:27" ht="15" x14ac:dyDescent="0.25">
      <c r="A54" s="85"/>
      <c r="B54" s="86"/>
      <c r="C54" s="87">
        <v>1</v>
      </c>
      <c r="D54" s="87">
        <v>10080</v>
      </c>
      <c r="E54" s="88" t="s">
        <v>17</v>
      </c>
      <c r="F54" s="88" t="b">
        <v>0</v>
      </c>
      <c r="G54" s="15">
        <v>3</v>
      </c>
      <c r="H54" s="15">
        <v>6</v>
      </c>
      <c r="I54" s="15">
        <v>3</v>
      </c>
      <c r="J54" s="15">
        <v>5</v>
      </c>
      <c r="K54" s="89">
        <v>2</v>
      </c>
      <c r="L54" s="328">
        <v>42940.010416666664</v>
      </c>
      <c r="M54" s="90">
        <v>42943.624305555553</v>
      </c>
      <c r="N54" s="177"/>
      <c r="O54" s="248">
        <v>0</v>
      </c>
      <c r="P54" s="249">
        <v>0</v>
      </c>
      <c r="Q54" s="249">
        <v>0</v>
      </c>
      <c r="R54" s="249">
        <v>0</v>
      </c>
      <c r="S54" s="249">
        <v>0</v>
      </c>
      <c r="T54" s="249">
        <v>0</v>
      </c>
      <c r="U54" s="238"/>
      <c r="V54" s="238"/>
      <c r="W54" s="236"/>
      <c r="X54" s="237">
        <f>W54/$X$1</f>
        <v>0</v>
      </c>
      <c r="Y54" s="238"/>
      <c r="Z54" s="239"/>
    </row>
    <row r="55" spans="1:27" ht="15" x14ac:dyDescent="0.25">
      <c r="A55" s="85">
        <v>11</v>
      </c>
      <c r="B55" s="86" t="s">
        <v>266</v>
      </c>
      <c r="C55" s="87">
        <v>1</v>
      </c>
      <c r="D55" s="87">
        <v>10080</v>
      </c>
      <c r="E55" s="88" t="s">
        <v>17</v>
      </c>
      <c r="F55" s="88" t="b">
        <v>0</v>
      </c>
      <c r="G55" s="15">
        <v>3</v>
      </c>
      <c r="H55" s="15">
        <v>6</v>
      </c>
      <c r="I55" s="15">
        <v>3</v>
      </c>
      <c r="J55" s="15">
        <v>5</v>
      </c>
      <c r="K55" s="89">
        <v>2</v>
      </c>
      <c r="L55" s="331">
        <v>42947.211805555555</v>
      </c>
      <c r="M55" s="90">
        <v>42950.624305555553</v>
      </c>
      <c r="N55" s="177"/>
      <c r="O55" s="248">
        <v>0</v>
      </c>
      <c r="P55" s="249">
        <v>0</v>
      </c>
      <c r="Q55" s="249">
        <v>0</v>
      </c>
      <c r="R55" s="249">
        <v>0</v>
      </c>
      <c r="S55" s="249">
        <v>0</v>
      </c>
      <c r="T55" s="249">
        <v>0</v>
      </c>
      <c r="U55" s="40">
        <v>749.9</v>
      </c>
      <c r="V55" s="40">
        <v>-97.7</v>
      </c>
      <c r="W55" s="14">
        <v>8</v>
      </c>
      <c r="X55" s="52">
        <f>W55/$X$1</f>
        <v>0.08</v>
      </c>
      <c r="Y55" s="40"/>
      <c r="Z55" s="41"/>
      <c r="AA55" s="250">
        <v>11</v>
      </c>
    </row>
    <row r="56" spans="1:27" ht="15.75" thickBot="1" x14ac:dyDescent="0.3">
      <c r="A56" s="34"/>
      <c r="B56" s="35"/>
      <c r="C56" s="36"/>
      <c r="D56" s="36"/>
      <c r="E56" s="35"/>
      <c r="F56" s="35"/>
      <c r="G56" s="37"/>
      <c r="H56" s="37"/>
      <c r="I56" s="37"/>
      <c r="J56" s="37"/>
      <c r="K56" s="37"/>
      <c r="L56" s="38"/>
      <c r="M56" s="38"/>
      <c r="N56" s="173"/>
      <c r="O56" s="203"/>
      <c r="P56" s="39"/>
      <c r="Q56" s="39"/>
      <c r="R56" s="39"/>
      <c r="S56" s="39"/>
      <c r="T56" s="39"/>
      <c r="U56" s="42"/>
      <c r="V56" s="43"/>
      <c r="W56" s="50"/>
      <c r="X56" s="53"/>
      <c r="Y56" s="44">
        <f>SUM(Y54:Y55)</f>
        <v>0</v>
      </c>
      <c r="Z56" s="45">
        <f>SUM(Z54:Z55)</f>
        <v>0</v>
      </c>
    </row>
    <row r="57" spans="1:27" x14ac:dyDescent="0.25">
      <c r="A57" s="262"/>
      <c r="B57" s="263"/>
      <c r="C57" s="87">
        <v>1</v>
      </c>
      <c r="D57" s="87">
        <v>10080</v>
      </c>
      <c r="E57" s="88" t="s">
        <v>17</v>
      </c>
      <c r="F57" s="88" t="b">
        <v>0</v>
      </c>
      <c r="G57" s="15">
        <v>3</v>
      </c>
      <c r="H57" s="15">
        <v>6</v>
      </c>
      <c r="I57" s="15">
        <v>3</v>
      </c>
      <c r="J57" s="15">
        <v>5</v>
      </c>
      <c r="K57" s="89">
        <v>2</v>
      </c>
      <c r="L57" s="90">
        <v>42940.302083333336</v>
      </c>
      <c r="M57" s="90">
        <v>42943.624305555553</v>
      </c>
      <c r="N57" s="177"/>
      <c r="O57" s="248">
        <v>0</v>
      </c>
      <c r="P57" s="249">
        <v>0</v>
      </c>
      <c r="Q57" s="249">
        <v>0</v>
      </c>
      <c r="R57" s="249">
        <v>0</v>
      </c>
      <c r="S57" s="249">
        <v>0</v>
      </c>
      <c r="T57" s="249">
        <v>0</v>
      </c>
      <c r="U57" s="238"/>
      <c r="V57" s="238"/>
      <c r="W57" s="236"/>
      <c r="X57" s="237">
        <f>W57/$X$1</f>
        <v>0</v>
      </c>
      <c r="Y57" s="238"/>
      <c r="Z57" s="239"/>
    </row>
    <row r="58" spans="1:27" ht="15" x14ac:dyDescent="0.25">
      <c r="A58" s="92">
        <v>12</v>
      </c>
      <c r="B58" s="93" t="s">
        <v>267</v>
      </c>
      <c r="C58" s="87">
        <v>1</v>
      </c>
      <c r="D58" s="87">
        <v>10080</v>
      </c>
      <c r="E58" s="88" t="s">
        <v>17</v>
      </c>
      <c r="F58" s="88" t="b">
        <v>0</v>
      </c>
      <c r="G58" s="15">
        <v>3</v>
      </c>
      <c r="H58" s="15">
        <v>6</v>
      </c>
      <c r="I58" s="15">
        <v>3</v>
      </c>
      <c r="J58" s="15">
        <v>5</v>
      </c>
      <c r="K58" s="89">
        <v>2</v>
      </c>
      <c r="L58" s="90">
        <v>42947.302083333336</v>
      </c>
      <c r="M58" s="90">
        <v>42950.624305555553</v>
      </c>
      <c r="N58" s="177"/>
      <c r="O58" s="248">
        <v>0</v>
      </c>
      <c r="P58" s="249">
        <v>0</v>
      </c>
      <c r="Q58" s="249">
        <v>0</v>
      </c>
      <c r="R58" s="249">
        <v>0</v>
      </c>
      <c r="S58" s="249">
        <v>0</v>
      </c>
      <c r="T58" s="249">
        <v>0</v>
      </c>
      <c r="U58" s="40">
        <v>898.2</v>
      </c>
      <c r="V58" s="40">
        <v>-39.5</v>
      </c>
      <c r="W58" s="14">
        <v>4</v>
      </c>
      <c r="X58" s="52">
        <f>W58/$X$1</f>
        <v>0.04</v>
      </c>
      <c r="Y58" s="40"/>
      <c r="Z58" s="41"/>
      <c r="AA58" s="250">
        <v>12</v>
      </c>
    </row>
    <row r="59" spans="1:27" ht="15.75" thickBot="1" x14ac:dyDescent="0.3">
      <c r="A59" s="34"/>
      <c r="B59" s="35"/>
      <c r="C59" s="36"/>
      <c r="D59" s="36"/>
      <c r="E59" s="35"/>
      <c r="F59" s="35"/>
      <c r="G59" s="37"/>
      <c r="H59" s="37"/>
      <c r="I59" s="37"/>
      <c r="J59" s="37"/>
      <c r="K59" s="37"/>
      <c r="L59" s="38"/>
      <c r="M59" s="38"/>
      <c r="N59" s="173"/>
      <c r="O59" s="203"/>
      <c r="P59" s="39"/>
      <c r="Q59" s="39"/>
      <c r="R59" s="39"/>
      <c r="S59" s="39"/>
      <c r="T59" s="39"/>
      <c r="U59" s="42"/>
      <c r="V59" s="43"/>
      <c r="W59" s="50"/>
      <c r="X59" s="53"/>
      <c r="Y59" s="44">
        <f>SUM(Y57:Y58)</f>
        <v>0</v>
      </c>
      <c r="Z59" s="45">
        <f>SUM(Z57:Z58)</f>
        <v>0</v>
      </c>
    </row>
    <row r="60" spans="1:27" x14ac:dyDescent="0.25">
      <c r="A60" s="262"/>
      <c r="B60" s="263"/>
      <c r="C60" s="87">
        <v>1</v>
      </c>
      <c r="D60" s="87">
        <v>10080</v>
      </c>
      <c r="E60" s="88" t="s">
        <v>17</v>
      </c>
      <c r="F60" s="88" t="b">
        <v>0</v>
      </c>
      <c r="G60" s="15">
        <v>3</v>
      </c>
      <c r="H60" s="15">
        <v>6</v>
      </c>
      <c r="I60" s="15">
        <v>3</v>
      </c>
      <c r="J60" s="15">
        <v>5</v>
      </c>
      <c r="K60" s="89">
        <v>2</v>
      </c>
      <c r="L60" s="90">
        <v>42940.302083333336</v>
      </c>
      <c r="M60" s="90">
        <v>42943.624305555553</v>
      </c>
      <c r="N60" s="177"/>
      <c r="O60" s="248">
        <v>0</v>
      </c>
      <c r="P60" s="249">
        <v>0</v>
      </c>
      <c r="Q60" s="249">
        <v>0</v>
      </c>
      <c r="R60" s="249">
        <v>0</v>
      </c>
      <c r="S60" s="249">
        <v>0</v>
      </c>
      <c r="T60" s="249">
        <v>0</v>
      </c>
      <c r="U60" s="238"/>
      <c r="V60" s="238"/>
      <c r="W60" s="236"/>
      <c r="X60" s="237">
        <f>W60/$X$1</f>
        <v>0</v>
      </c>
      <c r="Y60" s="238"/>
      <c r="Z60" s="239"/>
    </row>
    <row r="61" spans="1:27" ht="15" x14ac:dyDescent="0.25">
      <c r="A61" s="92">
        <v>8</v>
      </c>
      <c r="B61" s="93" t="s">
        <v>281</v>
      </c>
      <c r="C61" s="87">
        <v>1</v>
      </c>
      <c r="D61" s="87">
        <v>10080</v>
      </c>
      <c r="E61" s="88" t="s">
        <v>17</v>
      </c>
      <c r="F61" s="88" t="b">
        <v>0</v>
      </c>
      <c r="G61" s="15">
        <v>3</v>
      </c>
      <c r="H61" s="15">
        <v>6</v>
      </c>
      <c r="I61" s="15">
        <v>3</v>
      </c>
      <c r="J61" s="15">
        <v>5</v>
      </c>
      <c r="K61" s="89">
        <v>2</v>
      </c>
      <c r="L61" s="90">
        <v>42947.302083333336</v>
      </c>
      <c r="M61" s="90">
        <v>42950.624305555553</v>
      </c>
      <c r="N61" s="177"/>
      <c r="O61" s="248">
        <v>0</v>
      </c>
      <c r="P61" s="249">
        <v>0</v>
      </c>
      <c r="Q61" s="249">
        <v>0</v>
      </c>
      <c r="R61" s="249">
        <v>0</v>
      </c>
      <c r="S61" s="249">
        <v>0</v>
      </c>
      <c r="T61" s="249">
        <v>0</v>
      </c>
      <c r="U61" s="40">
        <f>726.9+205.7</f>
        <v>932.59999999999991</v>
      </c>
      <c r="V61" s="40">
        <f>-61.6-140.2</f>
        <v>-201.79999999999998</v>
      </c>
      <c r="W61" s="14">
        <v>8</v>
      </c>
      <c r="X61" s="52">
        <f>W61/$X$1</f>
        <v>0.08</v>
      </c>
      <c r="Y61" s="40"/>
      <c r="Z61" s="41"/>
      <c r="AA61" s="250">
        <v>8</v>
      </c>
    </row>
    <row r="62" spans="1:27" ht="15.75" thickBot="1" x14ac:dyDescent="0.3">
      <c r="A62" s="346" t="s">
        <v>280</v>
      </c>
      <c r="B62" s="343"/>
      <c r="C62" s="343"/>
      <c r="D62" s="343"/>
      <c r="E62" s="343"/>
      <c r="F62" s="343"/>
      <c r="G62" s="343"/>
      <c r="H62" s="37"/>
      <c r="I62" s="37"/>
      <c r="J62" s="37"/>
      <c r="K62" s="37"/>
      <c r="L62" s="336">
        <v>0.42708333333333331</v>
      </c>
      <c r="M62" s="336">
        <v>0.74930555555555556</v>
      </c>
      <c r="N62" s="173"/>
      <c r="O62" s="203"/>
      <c r="P62" s="39"/>
      <c r="Q62" s="39"/>
      <c r="R62" s="39"/>
      <c r="S62" s="39"/>
      <c r="T62" s="39"/>
      <c r="U62" s="42"/>
      <c r="V62" s="43"/>
      <c r="W62" s="50"/>
      <c r="X62" s="53"/>
      <c r="Y62" s="44">
        <f>SUM(Y60:Y61)</f>
        <v>0</v>
      </c>
      <c r="Z62" s="45">
        <f>SUM(Z60:Z61)</f>
        <v>0</v>
      </c>
    </row>
    <row r="63" spans="1:27" ht="15" x14ac:dyDescent="0.25">
      <c r="A63" s="20"/>
      <c r="B63" s="21"/>
      <c r="C63" s="87">
        <v>1</v>
      </c>
      <c r="D63" s="87">
        <v>10080</v>
      </c>
      <c r="E63" s="88" t="s">
        <v>17</v>
      </c>
      <c r="F63" s="88" t="b">
        <v>0</v>
      </c>
      <c r="G63" s="15">
        <v>3</v>
      </c>
      <c r="H63" s="15">
        <v>6</v>
      </c>
      <c r="I63" s="15">
        <v>3</v>
      </c>
      <c r="J63" s="15">
        <v>5</v>
      </c>
      <c r="K63" s="89">
        <v>2</v>
      </c>
      <c r="L63" s="311">
        <v>42940.458333333336</v>
      </c>
      <c r="M63" s="90">
        <v>42943.624305555553</v>
      </c>
      <c r="N63" s="177"/>
      <c r="O63" s="251">
        <v>1E-3</v>
      </c>
      <c r="P63" s="249">
        <v>0</v>
      </c>
      <c r="Q63" s="249">
        <v>0</v>
      </c>
      <c r="R63" s="249">
        <v>0</v>
      </c>
      <c r="S63" s="249">
        <v>0</v>
      </c>
      <c r="T63" s="249">
        <v>0</v>
      </c>
      <c r="U63" s="238"/>
      <c r="V63" s="238"/>
      <c r="W63" s="236"/>
      <c r="X63" s="237">
        <f>W63/$X$1</f>
        <v>0</v>
      </c>
      <c r="Y63" s="238"/>
      <c r="Z63" s="239"/>
    </row>
    <row r="64" spans="1:27" ht="15" x14ac:dyDescent="0.25">
      <c r="A64" s="18">
        <v>13</v>
      </c>
      <c r="B64" s="19" t="s">
        <v>268</v>
      </c>
      <c r="C64" s="87">
        <v>1</v>
      </c>
      <c r="D64" s="87">
        <v>10080</v>
      </c>
      <c r="E64" s="88" t="s">
        <v>17</v>
      </c>
      <c r="F64" s="88" t="b">
        <v>0</v>
      </c>
      <c r="G64" s="15">
        <v>3</v>
      </c>
      <c r="H64" s="15">
        <v>6</v>
      </c>
      <c r="I64" s="15">
        <v>3</v>
      </c>
      <c r="J64" s="15">
        <v>5</v>
      </c>
      <c r="K64" s="89">
        <v>2</v>
      </c>
      <c r="L64" s="331">
        <v>42947.461111111108</v>
      </c>
      <c r="M64" s="90">
        <v>42950.624305555553</v>
      </c>
      <c r="N64" s="177"/>
      <c r="O64" s="251">
        <v>1E-3</v>
      </c>
      <c r="P64" s="249">
        <v>0</v>
      </c>
      <c r="Q64" s="249">
        <v>0</v>
      </c>
      <c r="R64" s="267">
        <v>0.1</v>
      </c>
      <c r="S64" s="249">
        <v>0</v>
      </c>
      <c r="T64" s="267">
        <v>0.02</v>
      </c>
      <c r="U64" s="40">
        <v>1025.5999999999999</v>
      </c>
      <c r="V64" s="40">
        <v>-163.1</v>
      </c>
      <c r="W64" s="14">
        <v>8</v>
      </c>
      <c r="X64" s="52">
        <f>W64/$X$1</f>
        <v>0.08</v>
      </c>
      <c r="Y64" s="40"/>
      <c r="Z64" s="41"/>
      <c r="AA64" s="250">
        <v>13</v>
      </c>
    </row>
    <row r="65" spans="1:27" ht="15.75" thickBot="1" x14ac:dyDescent="0.3">
      <c r="A65" s="34"/>
      <c r="B65" s="35"/>
      <c r="C65" s="36"/>
      <c r="D65" s="36"/>
      <c r="E65" s="35"/>
      <c r="F65" s="35"/>
      <c r="G65" s="37"/>
      <c r="H65" s="37"/>
      <c r="I65" s="37"/>
      <c r="J65" s="37"/>
      <c r="K65" s="37"/>
      <c r="L65" s="38"/>
      <c r="M65" s="38"/>
      <c r="N65" s="173"/>
      <c r="O65" s="203"/>
      <c r="P65" s="39"/>
      <c r="Q65" s="39"/>
      <c r="R65" s="39"/>
      <c r="S65" s="39"/>
      <c r="T65" s="39"/>
      <c r="U65" s="42"/>
      <c r="V65" s="43"/>
      <c r="W65" s="50"/>
      <c r="X65" s="53"/>
      <c r="Y65" s="44">
        <f>SUM(Y63:Y64)</f>
        <v>0</v>
      </c>
      <c r="Z65" s="45">
        <f>SUM(Z63:Z64)</f>
        <v>0</v>
      </c>
    </row>
    <row r="66" spans="1:27" x14ac:dyDescent="0.25">
      <c r="A66" s="260"/>
      <c r="B66" s="259"/>
      <c r="C66" s="87">
        <v>1</v>
      </c>
      <c r="D66" s="87">
        <v>10080</v>
      </c>
      <c r="E66" s="88" t="s">
        <v>17</v>
      </c>
      <c r="F66" s="88" t="b">
        <v>0</v>
      </c>
      <c r="G66" s="15">
        <v>3</v>
      </c>
      <c r="H66" s="15">
        <v>6</v>
      </c>
      <c r="I66" s="15">
        <v>3</v>
      </c>
      <c r="J66" s="15">
        <v>5</v>
      </c>
      <c r="K66" s="89">
        <v>2</v>
      </c>
      <c r="L66" s="297">
        <v>42940.572916666664</v>
      </c>
      <c r="M66" s="90">
        <v>42943.624305555553</v>
      </c>
      <c r="N66" s="177"/>
      <c r="O66" s="248">
        <v>0</v>
      </c>
      <c r="P66" s="249">
        <v>0</v>
      </c>
      <c r="Q66" s="249">
        <v>0</v>
      </c>
      <c r="R66" s="249">
        <v>0</v>
      </c>
      <c r="S66" s="249">
        <v>0</v>
      </c>
      <c r="T66" s="249">
        <v>0</v>
      </c>
      <c r="U66" s="238"/>
      <c r="V66" s="238"/>
      <c r="W66" s="236"/>
      <c r="X66" s="237">
        <f>W66/$X$1</f>
        <v>0</v>
      </c>
      <c r="Y66" s="238"/>
      <c r="Z66" s="239"/>
    </row>
    <row r="67" spans="1:27" ht="15" x14ac:dyDescent="0.25">
      <c r="A67" s="246">
        <v>14</v>
      </c>
      <c r="B67" s="247" t="s">
        <v>269</v>
      </c>
      <c r="C67" s="87">
        <v>1</v>
      </c>
      <c r="D67" s="87">
        <v>10080</v>
      </c>
      <c r="E67" s="88" t="s">
        <v>17</v>
      </c>
      <c r="F67" s="88" t="b">
        <v>0</v>
      </c>
      <c r="G67" s="15">
        <v>3</v>
      </c>
      <c r="H67" s="15">
        <v>6</v>
      </c>
      <c r="I67" s="15">
        <v>3</v>
      </c>
      <c r="J67" s="15">
        <v>5</v>
      </c>
      <c r="K67" s="89">
        <v>2</v>
      </c>
      <c r="L67" s="297">
        <v>42947.572916666664</v>
      </c>
      <c r="M67" s="90">
        <v>42950.624305555553</v>
      </c>
      <c r="N67" s="177"/>
      <c r="O67" s="248">
        <v>0</v>
      </c>
      <c r="P67" s="249">
        <v>0</v>
      </c>
      <c r="Q67" s="249">
        <v>0</v>
      </c>
      <c r="R67" s="249">
        <v>0</v>
      </c>
      <c r="S67" s="249">
        <v>0</v>
      </c>
      <c r="T67" s="249">
        <v>0</v>
      </c>
      <c r="U67" s="40">
        <v>975.3</v>
      </c>
      <c r="V67" s="40">
        <v>-26.4</v>
      </c>
      <c r="W67" s="14">
        <v>8</v>
      </c>
      <c r="X67" s="52">
        <f>W67/$X$1</f>
        <v>0.08</v>
      </c>
      <c r="Y67" s="40"/>
      <c r="Z67" s="41"/>
      <c r="AA67" s="250">
        <v>14</v>
      </c>
    </row>
    <row r="68" spans="1:27" ht="15.75" thickBot="1" x14ac:dyDescent="0.3">
      <c r="A68" s="34"/>
      <c r="B68" s="35"/>
      <c r="C68" s="36"/>
      <c r="D68" s="36"/>
      <c r="E68" s="35"/>
      <c r="F68" s="35"/>
      <c r="G68" s="37"/>
      <c r="H68" s="37"/>
      <c r="I68" s="37"/>
      <c r="J68" s="37"/>
      <c r="K68" s="37"/>
      <c r="L68" s="38"/>
      <c r="M68" s="38"/>
      <c r="N68" s="173"/>
      <c r="O68" s="203"/>
      <c r="P68" s="39"/>
      <c r="Q68" s="39"/>
      <c r="R68" s="39"/>
      <c r="S68" s="39"/>
      <c r="T68" s="39"/>
      <c r="U68" s="42"/>
      <c r="V68" s="43"/>
      <c r="W68" s="50"/>
      <c r="X68" s="53"/>
      <c r="Y68" s="44">
        <f>SUM(Y66:Y67)</f>
        <v>0</v>
      </c>
      <c r="Z68" s="45">
        <f>SUM(Z66:Z67)</f>
        <v>0</v>
      </c>
    </row>
    <row r="69" spans="1:27" x14ac:dyDescent="0.25">
      <c r="A69" s="261"/>
      <c r="B69" s="258"/>
      <c r="C69" s="87">
        <v>1</v>
      </c>
      <c r="D69" s="87">
        <v>10080</v>
      </c>
      <c r="E69" s="88" t="s">
        <v>17</v>
      </c>
      <c r="F69" s="88" t="b">
        <v>0</v>
      </c>
      <c r="G69" s="15">
        <v>3</v>
      </c>
      <c r="H69" s="15">
        <v>6</v>
      </c>
      <c r="I69" s="15">
        <v>3</v>
      </c>
      <c r="J69" s="15">
        <v>5</v>
      </c>
      <c r="K69" s="89">
        <v>2</v>
      </c>
      <c r="L69" s="90">
        <v>42940.302083333336</v>
      </c>
      <c r="M69" s="90">
        <v>42943.791666666664</v>
      </c>
      <c r="N69" s="177"/>
      <c r="O69" s="248">
        <v>0</v>
      </c>
      <c r="P69" s="249">
        <v>0</v>
      </c>
      <c r="Q69" s="249">
        <v>0</v>
      </c>
      <c r="R69" s="249">
        <v>0</v>
      </c>
      <c r="S69" s="249">
        <v>0</v>
      </c>
      <c r="T69" s="249">
        <v>0</v>
      </c>
      <c r="U69" s="238"/>
      <c r="V69" s="238"/>
      <c r="W69" s="236"/>
      <c r="X69" s="237">
        <f>W69/$X$1</f>
        <v>0</v>
      </c>
      <c r="Y69" s="238"/>
      <c r="Z69" s="239"/>
    </row>
    <row r="70" spans="1:27" ht="15" x14ac:dyDescent="0.25">
      <c r="A70" s="242">
        <v>15</v>
      </c>
      <c r="B70" s="243" t="s">
        <v>270</v>
      </c>
      <c r="C70" s="87">
        <v>1</v>
      </c>
      <c r="D70" s="87">
        <v>10080</v>
      </c>
      <c r="E70" s="88" t="s">
        <v>17</v>
      </c>
      <c r="F70" s="88" t="b">
        <v>0</v>
      </c>
      <c r="G70" s="15">
        <v>3</v>
      </c>
      <c r="H70" s="15">
        <v>6</v>
      </c>
      <c r="I70" s="15">
        <v>3</v>
      </c>
      <c r="J70" s="15">
        <v>5</v>
      </c>
      <c r="K70" s="89">
        <v>2</v>
      </c>
      <c r="L70" s="90">
        <v>42947.302083333336</v>
      </c>
      <c r="M70" s="90">
        <v>42950.791666666664</v>
      </c>
      <c r="N70" s="177"/>
      <c r="O70" s="248">
        <v>0</v>
      </c>
      <c r="P70" s="249">
        <v>0</v>
      </c>
      <c r="Q70" s="249">
        <v>0</v>
      </c>
      <c r="R70" s="249">
        <v>0</v>
      </c>
      <c r="S70" s="249">
        <v>0</v>
      </c>
      <c r="T70" s="249">
        <v>0</v>
      </c>
      <c r="U70" s="40">
        <v>897.5</v>
      </c>
      <c r="V70" s="40">
        <v>-39.700000000000003</v>
      </c>
      <c r="W70" s="14">
        <v>4</v>
      </c>
      <c r="X70" s="52">
        <f>W70/$X$1</f>
        <v>0.04</v>
      </c>
      <c r="Y70" s="40"/>
      <c r="Z70" s="41"/>
      <c r="AA70" s="250">
        <v>15</v>
      </c>
    </row>
    <row r="71" spans="1:27" ht="15.75" thickBot="1" x14ac:dyDescent="0.3">
      <c r="A71" s="34"/>
      <c r="B71" s="35"/>
      <c r="C71" s="36"/>
      <c r="D71" s="36"/>
      <c r="E71" s="35"/>
      <c r="F71" s="35"/>
      <c r="G71" s="37"/>
      <c r="H71" s="37"/>
      <c r="I71" s="37"/>
      <c r="J71" s="37"/>
      <c r="K71" s="37"/>
      <c r="L71" s="38"/>
      <c r="M71" s="38"/>
      <c r="N71" s="173"/>
      <c r="O71" s="203"/>
      <c r="P71" s="39"/>
      <c r="Q71" s="39"/>
      <c r="R71" s="39"/>
      <c r="S71" s="39"/>
      <c r="T71" s="39"/>
      <c r="U71" s="42"/>
      <c r="V71" s="43"/>
      <c r="W71" s="50"/>
      <c r="X71" s="53"/>
      <c r="Y71" s="44">
        <f>SUM(Y69:Y70)</f>
        <v>0</v>
      </c>
      <c r="Z71" s="45">
        <f>SUM(Z69:Z70)</f>
        <v>0</v>
      </c>
    </row>
    <row r="72" spans="1:27" x14ac:dyDescent="0.25">
      <c r="A72" s="134"/>
      <c r="B72" s="135"/>
      <c r="C72" s="134">
        <v>1</v>
      </c>
      <c r="D72" s="134">
        <v>10080</v>
      </c>
      <c r="E72" s="135" t="b">
        <v>0</v>
      </c>
      <c r="F72" s="135" t="b">
        <v>0</v>
      </c>
      <c r="G72" s="62">
        <v>3</v>
      </c>
      <c r="H72" s="62">
        <v>6</v>
      </c>
      <c r="I72" s="62">
        <v>3</v>
      </c>
      <c r="J72" s="62">
        <v>5</v>
      </c>
      <c r="K72" s="270">
        <v>5</v>
      </c>
      <c r="L72" s="334">
        <v>42940.375</v>
      </c>
      <c r="M72" s="304">
        <v>42943.624305555553</v>
      </c>
      <c r="N72" s="271"/>
      <c r="O72" s="272">
        <v>0</v>
      </c>
      <c r="P72" s="273">
        <v>0</v>
      </c>
      <c r="Q72" s="273">
        <v>0</v>
      </c>
      <c r="R72" s="273">
        <v>0</v>
      </c>
      <c r="S72" s="273">
        <v>0</v>
      </c>
      <c r="T72" s="273">
        <v>0</v>
      </c>
      <c r="U72" s="291"/>
      <c r="V72" s="291"/>
      <c r="W72" s="292"/>
      <c r="X72" s="293">
        <f>W72/$X$1</f>
        <v>0</v>
      </c>
      <c r="Y72" s="291"/>
      <c r="Z72" s="294"/>
    </row>
    <row r="73" spans="1:27" ht="15" x14ac:dyDescent="0.25">
      <c r="A73" s="79">
        <v>19</v>
      </c>
      <c r="B73" s="75" t="s">
        <v>272</v>
      </c>
      <c r="C73" s="71">
        <v>1</v>
      </c>
      <c r="D73" s="71">
        <v>10080</v>
      </c>
      <c r="E73" s="72" t="b">
        <v>0</v>
      </c>
      <c r="F73" s="72" t="b">
        <v>0</v>
      </c>
      <c r="G73" s="15">
        <v>3</v>
      </c>
      <c r="H73" s="15">
        <v>6</v>
      </c>
      <c r="I73" s="15">
        <v>3</v>
      </c>
      <c r="J73" s="15">
        <v>5</v>
      </c>
      <c r="K73" s="73">
        <v>5</v>
      </c>
      <c r="L73" s="331">
        <v>42947.37777777778</v>
      </c>
      <c r="M73" s="70">
        <v>42950.624305555553</v>
      </c>
      <c r="N73" s="172"/>
      <c r="O73" s="240">
        <v>0</v>
      </c>
      <c r="P73" s="241">
        <v>0</v>
      </c>
      <c r="Q73" s="241">
        <v>0</v>
      </c>
      <c r="R73" s="241">
        <v>0</v>
      </c>
      <c r="S73" s="241">
        <v>0</v>
      </c>
      <c r="T73" s="241">
        <v>0</v>
      </c>
      <c r="U73" s="40">
        <v>137.1</v>
      </c>
      <c r="V73" s="40">
        <v>-46.1</v>
      </c>
      <c r="W73" s="14">
        <v>3</v>
      </c>
      <c r="X73" s="52">
        <f>W73/$X$1</f>
        <v>0.03</v>
      </c>
      <c r="Y73" s="40"/>
      <c r="Z73" s="41"/>
      <c r="AA73" s="250">
        <v>19</v>
      </c>
    </row>
    <row r="74" spans="1:27" ht="15.75" thickBot="1" x14ac:dyDescent="0.3">
      <c r="A74" s="34"/>
      <c r="B74" s="35"/>
      <c r="C74" s="36"/>
      <c r="D74" s="36"/>
      <c r="E74" s="35"/>
      <c r="F74" s="35"/>
      <c r="G74" s="37"/>
      <c r="H74" s="37"/>
      <c r="I74" s="37"/>
      <c r="J74" s="37"/>
      <c r="K74" s="37"/>
      <c r="L74" s="38"/>
      <c r="M74" s="38"/>
      <c r="N74" s="173"/>
      <c r="O74" s="203"/>
      <c r="P74" s="39"/>
      <c r="Q74" s="39"/>
      <c r="R74" s="39"/>
      <c r="S74" s="39"/>
      <c r="T74" s="39"/>
      <c r="U74" s="42"/>
      <c r="V74" s="43"/>
      <c r="W74" s="50"/>
      <c r="X74" s="53"/>
      <c r="Y74" s="44">
        <f>SUM(Y72:Y73)</f>
        <v>0</v>
      </c>
      <c r="Z74" s="45">
        <f>SUM(Z72:Z73)</f>
        <v>0</v>
      </c>
    </row>
    <row r="75" spans="1:27" x14ac:dyDescent="0.25">
      <c r="A75" s="268"/>
      <c r="B75" s="269"/>
      <c r="C75" s="71">
        <v>1</v>
      </c>
      <c r="D75" s="71">
        <v>10080</v>
      </c>
      <c r="E75" s="72" t="b">
        <v>0</v>
      </c>
      <c r="F75" s="72" t="b">
        <v>0</v>
      </c>
      <c r="G75" s="15">
        <v>3</v>
      </c>
      <c r="H75" s="15">
        <v>6</v>
      </c>
      <c r="I75" s="15">
        <v>3</v>
      </c>
      <c r="J75" s="15">
        <v>5</v>
      </c>
      <c r="K75" s="73">
        <v>5</v>
      </c>
      <c r="L75" s="334">
        <v>42940.375</v>
      </c>
      <c r="M75" s="70">
        <v>42943.791666666664</v>
      </c>
      <c r="N75" s="72"/>
      <c r="O75" s="240">
        <v>0</v>
      </c>
      <c r="P75" s="241">
        <v>0</v>
      </c>
      <c r="Q75" s="241">
        <v>0</v>
      </c>
      <c r="R75" s="241">
        <v>0</v>
      </c>
      <c r="S75" s="241">
        <v>0</v>
      </c>
      <c r="T75" s="241">
        <v>0</v>
      </c>
      <c r="U75" s="40"/>
      <c r="V75" s="40"/>
      <c r="W75" s="14"/>
      <c r="X75" s="52">
        <f t="shared" ref="X75" si="8">W75/$X$1</f>
        <v>0</v>
      </c>
      <c r="Y75" s="40"/>
      <c r="Z75" s="41"/>
    </row>
    <row r="76" spans="1:27" ht="15" x14ac:dyDescent="0.25">
      <c r="A76" s="78">
        <v>20</v>
      </c>
      <c r="B76" s="74" t="s">
        <v>271</v>
      </c>
      <c r="C76" s="71">
        <v>1</v>
      </c>
      <c r="D76" s="71">
        <v>10080</v>
      </c>
      <c r="E76" s="72" t="b">
        <v>0</v>
      </c>
      <c r="F76" s="72" t="b">
        <v>0</v>
      </c>
      <c r="G76" s="15">
        <v>3</v>
      </c>
      <c r="H76" s="15">
        <v>6</v>
      </c>
      <c r="I76" s="15">
        <v>3</v>
      </c>
      <c r="J76" s="15">
        <v>5</v>
      </c>
      <c r="K76" s="73">
        <v>5</v>
      </c>
      <c r="L76" s="331">
        <v>42940.378472222219</v>
      </c>
      <c r="M76" s="70">
        <v>42943.791666666664</v>
      </c>
      <c r="N76" s="172"/>
      <c r="O76" s="240">
        <v>0</v>
      </c>
      <c r="P76" s="241">
        <v>0</v>
      </c>
      <c r="Q76" s="241">
        <v>0</v>
      </c>
      <c r="R76" s="241">
        <v>0</v>
      </c>
      <c r="S76" s="241">
        <v>0</v>
      </c>
      <c r="T76" s="241">
        <v>0</v>
      </c>
      <c r="U76" s="40">
        <v>141.1</v>
      </c>
      <c r="V76" s="40">
        <v>-42.1</v>
      </c>
      <c r="W76" s="14">
        <v>3</v>
      </c>
      <c r="X76" s="52">
        <f t="shared" ref="X76" si="9">W76/$X$1</f>
        <v>0.03</v>
      </c>
      <c r="Y76" s="40"/>
      <c r="Z76" s="41"/>
      <c r="AA76" s="250">
        <v>20</v>
      </c>
    </row>
    <row r="77" spans="1:27" ht="15.75" thickBot="1" x14ac:dyDescent="0.3">
      <c r="A77" s="34"/>
      <c r="B77" s="35"/>
      <c r="C77" s="36"/>
      <c r="D77" s="36"/>
      <c r="E77" s="35"/>
      <c r="F77" s="35"/>
      <c r="G77" s="37"/>
      <c r="H77" s="37"/>
      <c r="I77" s="37"/>
      <c r="J77" s="37"/>
      <c r="K77" s="37"/>
      <c r="L77" s="38"/>
      <c r="M77" s="38"/>
      <c r="N77" s="173"/>
      <c r="O77" s="203"/>
      <c r="P77" s="39"/>
      <c r="Q77" s="39"/>
      <c r="R77" s="39"/>
      <c r="S77" s="39"/>
      <c r="T77" s="39"/>
      <c r="U77" s="42"/>
      <c r="V77" s="43"/>
      <c r="W77" s="50"/>
      <c r="X77" s="53"/>
      <c r="Y77" s="44">
        <f>SUM(Y75:Y76)</f>
        <v>0</v>
      </c>
      <c r="Z77" s="45">
        <f>SUM(Z75:Z76)</f>
        <v>0</v>
      </c>
    </row>
    <row r="78" spans="1:27" ht="15" x14ac:dyDescent="0.25">
      <c r="A78" s="85"/>
      <c r="B78" s="86"/>
      <c r="C78" s="87">
        <v>1</v>
      </c>
      <c r="D78" s="87">
        <v>10080</v>
      </c>
      <c r="E78" s="88" t="s">
        <v>17</v>
      </c>
      <c r="F78" s="88" t="b">
        <v>0</v>
      </c>
      <c r="G78" s="15">
        <v>3</v>
      </c>
      <c r="H78" s="15">
        <v>6</v>
      </c>
      <c r="I78" s="15">
        <v>3</v>
      </c>
      <c r="J78" s="15">
        <v>5</v>
      </c>
      <c r="K78" s="89">
        <v>2</v>
      </c>
      <c r="L78" s="328">
        <v>42940.010416666664</v>
      </c>
      <c r="M78" s="90">
        <v>42943.624305555553</v>
      </c>
      <c r="N78" s="177"/>
      <c r="O78" s="248">
        <v>0</v>
      </c>
      <c r="P78" s="249">
        <v>0</v>
      </c>
      <c r="Q78" s="249">
        <v>0</v>
      </c>
      <c r="R78" s="249">
        <v>0</v>
      </c>
      <c r="S78" s="249">
        <v>0</v>
      </c>
      <c r="T78" s="249">
        <v>0</v>
      </c>
      <c r="U78" s="238"/>
      <c r="V78" s="238"/>
      <c r="W78" s="236"/>
      <c r="X78" s="237">
        <f>W78/$X$1</f>
        <v>0</v>
      </c>
      <c r="Y78" s="238"/>
      <c r="Z78" s="239"/>
    </row>
    <row r="79" spans="1:27" ht="15" x14ac:dyDescent="0.25">
      <c r="A79" s="85">
        <v>21</v>
      </c>
      <c r="B79" s="86" t="s">
        <v>273</v>
      </c>
      <c r="C79" s="87">
        <v>1</v>
      </c>
      <c r="D79" s="87">
        <v>10080</v>
      </c>
      <c r="E79" s="88" t="s">
        <v>17</v>
      </c>
      <c r="F79" s="88" t="b">
        <v>0</v>
      </c>
      <c r="G79" s="15">
        <v>3</v>
      </c>
      <c r="H79" s="15">
        <v>6</v>
      </c>
      <c r="I79" s="15">
        <v>3</v>
      </c>
      <c r="J79" s="15">
        <v>5</v>
      </c>
      <c r="K79" s="89">
        <v>2</v>
      </c>
      <c r="L79" s="331">
        <v>42947.218055555553</v>
      </c>
      <c r="M79" s="90">
        <v>42950.624305555553</v>
      </c>
      <c r="N79" s="177"/>
      <c r="O79" s="248">
        <v>0</v>
      </c>
      <c r="P79" s="249">
        <v>0</v>
      </c>
      <c r="Q79" s="249">
        <v>0</v>
      </c>
      <c r="R79" s="249">
        <v>0</v>
      </c>
      <c r="S79" s="249">
        <v>0</v>
      </c>
      <c r="T79" s="249">
        <v>0</v>
      </c>
      <c r="U79" s="40">
        <v>995.1</v>
      </c>
      <c r="V79" s="40">
        <v>-115.8</v>
      </c>
      <c r="W79" s="14">
        <v>12</v>
      </c>
      <c r="X79" s="52">
        <f>W79/$X$1</f>
        <v>0.12</v>
      </c>
      <c r="Y79" s="40"/>
      <c r="Z79" s="41"/>
      <c r="AA79" s="250">
        <v>21</v>
      </c>
    </row>
    <row r="80" spans="1:27" ht="15.75" thickBot="1" x14ac:dyDescent="0.3">
      <c r="A80" s="34"/>
      <c r="B80" s="35"/>
      <c r="C80" s="36"/>
      <c r="D80" s="36"/>
      <c r="E80" s="35"/>
      <c r="F80" s="35"/>
      <c r="G80" s="37"/>
      <c r="H80" s="37"/>
      <c r="I80" s="37"/>
      <c r="J80" s="37"/>
      <c r="K80" s="37"/>
      <c r="L80" s="38"/>
      <c r="M80" s="38"/>
      <c r="N80" s="173"/>
      <c r="O80" s="203"/>
      <c r="P80" s="39"/>
      <c r="Q80" s="39"/>
      <c r="R80" s="39"/>
      <c r="S80" s="39"/>
      <c r="T80" s="39"/>
      <c r="U80" s="42"/>
      <c r="V80" s="43"/>
      <c r="W80" s="50"/>
      <c r="X80" s="53"/>
      <c r="Y80" s="44">
        <f>SUM(Y78:Y79)</f>
        <v>0</v>
      </c>
      <c r="Z80" s="45">
        <f>SUM(Z78:Z79)</f>
        <v>0</v>
      </c>
    </row>
    <row r="81" spans="1:27" x14ac:dyDescent="0.25">
      <c r="A81" s="262"/>
      <c r="B81" s="263"/>
      <c r="C81" s="87">
        <v>1</v>
      </c>
      <c r="D81" s="87">
        <v>10080</v>
      </c>
      <c r="E81" s="88" t="s">
        <v>17</v>
      </c>
      <c r="F81" s="88" t="b">
        <v>0</v>
      </c>
      <c r="G81" s="15">
        <v>3</v>
      </c>
      <c r="H81" s="15">
        <v>6</v>
      </c>
      <c r="I81" s="15">
        <v>3</v>
      </c>
      <c r="J81" s="15">
        <v>5</v>
      </c>
      <c r="K81" s="89">
        <v>2</v>
      </c>
      <c r="L81" s="90">
        <v>42940.302083333336</v>
      </c>
      <c r="M81" s="90">
        <v>42943.624305555553</v>
      </c>
      <c r="N81" s="177"/>
      <c r="O81" s="248">
        <v>0</v>
      </c>
      <c r="P81" s="249">
        <v>0</v>
      </c>
      <c r="Q81" s="249">
        <v>0</v>
      </c>
      <c r="R81" s="249">
        <v>0</v>
      </c>
      <c r="S81" s="249">
        <v>0</v>
      </c>
      <c r="T81" s="249">
        <v>0</v>
      </c>
      <c r="U81" s="238"/>
      <c r="V81" s="238"/>
      <c r="W81" s="236"/>
      <c r="X81" s="237">
        <f>W81/$X$1</f>
        <v>0</v>
      </c>
      <c r="Y81" s="238"/>
      <c r="Z81" s="239"/>
    </row>
    <row r="82" spans="1:27" ht="15" x14ac:dyDescent="0.25">
      <c r="A82" s="92">
        <v>22</v>
      </c>
      <c r="B82" s="93" t="s">
        <v>274</v>
      </c>
      <c r="C82" s="87">
        <v>1</v>
      </c>
      <c r="D82" s="87">
        <v>10080</v>
      </c>
      <c r="E82" s="88" t="s">
        <v>17</v>
      </c>
      <c r="F82" s="88" t="b">
        <v>0</v>
      </c>
      <c r="G82" s="15">
        <v>3</v>
      </c>
      <c r="H82" s="15">
        <v>6</v>
      </c>
      <c r="I82" s="15">
        <v>3</v>
      </c>
      <c r="J82" s="15">
        <v>5</v>
      </c>
      <c r="K82" s="89">
        <v>2</v>
      </c>
      <c r="L82" s="90">
        <v>42947.302083333336</v>
      </c>
      <c r="M82" s="90">
        <v>42950.624305555553</v>
      </c>
      <c r="N82" s="177"/>
      <c r="O82" s="248">
        <v>0</v>
      </c>
      <c r="P82" s="249">
        <v>0</v>
      </c>
      <c r="Q82" s="249">
        <v>0</v>
      </c>
      <c r="R82" s="249">
        <v>0</v>
      </c>
      <c r="S82" s="249">
        <v>0</v>
      </c>
      <c r="T82" s="249">
        <v>0</v>
      </c>
      <c r="U82" s="40">
        <v>1075.2</v>
      </c>
      <c r="V82" s="40">
        <v>-36.4</v>
      </c>
      <c r="W82" s="14">
        <v>12</v>
      </c>
      <c r="X82" s="52">
        <f>W82/$X$1</f>
        <v>0.12</v>
      </c>
      <c r="Y82" s="40"/>
      <c r="Z82" s="41"/>
      <c r="AA82" s="250">
        <v>22</v>
      </c>
    </row>
    <row r="83" spans="1:27" ht="15.75" thickBot="1" x14ac:dyDescent="0.3">
      <c r="A83" s="34"/>
      <c r="B83" s="35"/>
      <c r="C83" s="36"/>
      <c r="D83" s="36"/>
      <c r="E83" s="35"/>
      <c r="F83" s="35"/>
      <c r="G83" s="37"/>
      <c r="H83" s="37"/>
      <c r="I83" s="37"/>
      <c r="J83" s="37"/>
      <c r="K83" s="37"/>
      <c r="L83" s="38"/>
      <c r="M83" s="38"/>
      <c r="N83" s="173"/>
      <c r="O83" s="203"/>
      <c r="P83" s="39"/>
      <c r="Q83" s="39"/>
      <c r="R83" s="39"/>
      <c r="S83" s="39"/>
      <c r="T83" s="39"/>
      <c r="U83" s="42"/>
      <c r="V83" s="43"/>
      <c r="W83" s="50"/>
      <c r="X83" s="53"/>
      <c r="Y83" s="44">
        <f>SUM(Y81:Y82)</f>
        <v>0</v>
      </c>
      <c r="Z83" s="45">
        <f>SUM(Z81:Z82)</f>
        <v>0</v>
      </c>
    </row>
    <row r="84" spans="1:27" x14ac:dyDescent="0.25">
      <c r="A84" s="262"/>
      <c r="B84" s="263"/>
      <c r="C84" s="87">
        <v>1</v>
      </c>
      <c r="D84" s="87">
        <v>10080</v>
      </c>
      <c r="E84" s="88" t="s">
        <v>17</v>
      </c>
      <c r="F84" s="88" t="b">
        <v>0</v>
      </c>
      <c r="G84" s="15">
        <v>3</v>
      </c>
      <c r="H84" s="15">
        <v>6</v>
      </c>
      <c r="I84" s="15">
        <v>3</v>
      </c>
      <c r="J84" s="15">
        <v>5</v>
      </c>
      <c r="K84" s="89">
        <v>2</v>
      </c>
      <c r="L84" s="90">
        <v>42940.302083333336</v>
      </c>
      <c r="M84" s="90">
        <v>42943.624305555553</v>
      </c>
      <c r="N84" s="177"/>
      <c r="O84" s="248">
        <v>0</v>
      </c>
      <c r="P84" s="249">
        <v>0</v>
      </c>
      <c r="Q84" s="249">
        <v>0</v>
      </c>
      <c r="R84" s="249">
        <v>0</v>
      </c>
      <c r="S84" s="249">
        <v>0</v>
      </c>
      <c r="T84" s="249">
        <v>0</v>
      </c>
      <c r="U84" s="238"/>
      <c r="V84" s="238"/>
      <c r="W84" s="236"/>
      <c r="X84" s="237">
        <f>W84/$X$1</f>
        <v>0</v>
      </c>
      <c r="Y84" s="238"/>
      <c r="Z84" s="239"/>
    </row>
    <row r="85" spans="1:27" ht="15" x14ac:dyDescent="0.25">
      <c r="A85" s="92">
        <v>9</v>
      </c>
      <c r="B85" s="93" t="s">
        <v>282</v>
      </c>
      <c r="C85" s="87">
        <v>1</v>
      </c>
      <c r="D85" s="87">
        <v>10080</v>
      </c>
      <c r="E85" s="88" t="s">
        <v>17</v>
      </c>
      <c r="F85" s="88" t="b">
        <v>0</v>
      </c>
      <c r="G85" s="15">
        <v>3</v>
      </c>
      <c r="H85" s="15">
        <v>6</v>
      </c>
      <c r="I85" s="15">
        <v>3</v>
      </c>
      <c r="J85" s="15">
        <v>5</v>
      </c>
      <c r="K85" s="89">
        <v>2</v>
      </c>
      <c r="L85" s="90">
        <v>42947.302083333336</v>
      </c>
      <c r="M85" s="90">
        <v>42950.624305555553</v>
      </c>
      <c r="N85" s="177"/>
      <c r="O85" s="248">
        <v>0</v>
      </c>
      <c r="P85" s="249">
        <v>0</v>
      </c>
      <c r="Q85" s="249">
        <v>0</v>
      </c>
      <c r="R85" s="249">
        <v>0</v>
      </c>
      <c r="S85" s="249">
        <v>0</v>
      </c>
      <c r="T85" s="249">
        <v>0</v>
      </c>
      <c r="U85" s="40">
        <f>942.5+396.7</f>
        <v>1339.2</v>
      </c>
      <c r="V85" s="40">
        <v>-189.8</v>
      </c>
      <c r="W85" s="14">
        <v>16</v>
      </c>
      <c r="X85" s="52">
        <f>W85/$X$1</f>
        <v>0.16</v>
      </c>
      <c r="Y85" s="40"/>
      <c r="Z85" s="41"/>
      <c r="AA85" s="250">
        <v>9</v>
      </c>
    </row>
    <row r="86" spans="1:27" ht="15.75" thickBot="1" x14ac:dyDescent="0.3">
      <c r="A86" s="346" t="s">
        <v>283</v>
      </c>
      <c r="B86" s="343"/>
      <c r="C86" s="343"/>
      <c r="D86" s="343"/>
      <c r="E86" s="343"/>
      <c r="F86" s="343"/>
      <c r="G86" s="343"/>
      <c r="H86" s="37"/>
      <c r="I86" s="37"/>
      <c r="J86" s="37"/>
      <c r="K86" s="37"/>
      <c r="L86" s="336">
        <v>0.42708333333333331</v>
      </c>
      <c r="M86" s="336">
        <v>0.74930555555555556</v>
      </c>
      <c r="N86" s="173"/>
      <c r="O86" s="203"/>
      <c r="P86" s="39"/>
      <c r="Q86" s="39"/>
      <c r="R86" s="39"/>
      <c r="S86" s="39"/>
      <c r="T86" s="39"/>
      <c r="U86" s="42"/>
      <c r="V86" s="43"/>
      <c r="W86" s="50"/>
      <c r="X86" s="53"/>
      <c r="Y86" s="44">
        <f>SUM(Y84:Y85)</f>
        <v>0</v>
      </c>
      <c r="Z86" s="45">
        <f>SUM(Z84:Z85)</f>
        <v>0</v>
      </c>
    </row>
    <row r="87" spans="1:27" ht="15" x14ac:dyDescent="0.25">
      <c r="A87" s="20"/>
      <c r="B87" s="21"/>
      <c r="C87" s="87">
        <v>1</v>
      </c>
      <c r="D87" s="87">
        <v>10080</v>
      </c>
      <c r="E87" s="88" t="s">
        <v>17</v>
      </c>
      <c r="F87" s="88" t="b">
        <v>0</v>
      </c>
      <c r="G87" s="15">
        <v>3</v>
      </c>
      <c r="H87" s="15">
        <v>6</v>
      </c>
      <c r="I87" s="15">
        <v>3</v>
      </c>
      <c r="J87" s="15">
        <v>5</v>
      </c>
      <c r="K87" s="89">
        <v>2</v>
      </c>
      <c r="L87" s="311">
        <v>42940.458333333336</v>
      </c>
      <c r="M87" s="90">
        <v>42943.624305555553</v>
      </c>
      <c r="N87" s="177"/>
      <c r="O87" s="251">
        <v>1E-3</v>
      </c>
      <c r="P87" s="249">
        <v>0</v>
      </c>
      <c r="Q87" s="249">
        <v>0</v>
      </c>
      <c r="R87" s="249">
        <v>0</v>
      </c>
      <c r="S87" s="249">
        <v>0</v>
      </c>
      <c r="T87" s="249">
        <v>0</v>
      </c>
      <c r="U87" s="238"/>
      <c r="V87" s="238"/>
      <c r="W87" s="236"/>
      <c r="X87" s="237">
        <f>W87/$X$1</f>
        <v>0</v>
      </c>
      <c r="Y87" s="238"/>
      <c r="Z87" s="239"/>
    </row>
    <row r="88" spans="1:27" ht="15" x14ac:dyDescent="0.25">
      <c r="A88" s="18">
        <v>23</v>
      </c>
      <c r="B88" s="19" t="s">
        <v>275</v>
      </c>
      <c r="C88" s="87">
        <v>1</v>
      </c>
      <c r="D88" s="87">
        <v>10080</v>
      </c>
      <c r="E88" s="88" t="s">
        <v>17</v>
      </c>
      <c r="F88" s="88" t="b">
        <v>0</v>
      </c>
      <c r="G88" s="15">
        <v>3</v>
      </c>
      <c r="H88" s="15">
        <v>6</v>
      </c>
      <c r="I88" s="15">
        <v>3</v>
      </c>
      <c r="J88" s="15">
        <v>5</v>
      </c>
      <c r="K88" s="89">
        <v>2</v>
      </c>
      <c r="L88" s="311">
        <v>42947.458333333336</v>
      </c>
      <c r="M88" s="90">
        <v>42950.624305555553</v>
      </c>
      <c r="N88" s="177"/>
      <c r="O88" s="251">
        <v>1E-3</v>
      </c>
      <c r="P88" s="249">
        <v>0</v>
      </c>
      <c r="Q88" s="249">
        <v>0</v>
      </c>
      <c r="R88" s="267">
        <v>0.1</v>
      </c>
      <c r="S88" s="249">
        <v>0</v>
      </c>
      <c r="T88" s="267">
        <v>0.02</v>
      </c>
      <c r="U88" s="40">
        <v>884</v>
      </c>
      <c r="V88" s="40">
        <v>-227.2</v>
      </c>
      <c r="W88" s="14">
        <v>12</v>
      </c>
      <c r="X88" s="52">
        <f>W88/$X$1</f>
        <v>0.12</v>
      </c>
      <c r="Y88" s="40"/>
      <c r="Z88" s="41"/>
      <c r="AA88" s="250">
        <v>23</v>
      </c>
    </row>
    <row r="89" spans="1:27" ht="15.75" thickBot="1" x14ac:dyDescent="0.3">
      <c r="A89" s="34"/>
      <c r="B89" s="35"/>
      <c r="C89" s="36"/>
      <c r="D89" s="36"/>
      <c r="E89" s="35"/>
      <c r="F89" s="35"/>
      <c r="G89" s="37"/>
      <c r="H89" s="37"/>
      <c r="I89" s="37"/>
      <c r="J89" s="37"/>
      <c r="K89" s="37"/>
      <c r="L89" s="38"/>
      <c r="M89" s="38"/>
      <c r="N89" s="173"/>
      <c r="O89" s="203"/>
      <c r="P89" s="39"/>
      <c r="Q89" s="39"/>
      <c r="R89" s="39"/>
      <c r="S89" s="39"/>
      <c r="T89" s="39"/>
      <c r="U89" s="42"/>
      <c r="V89" s="43"/>
      <c r="W89" s="50"/>
      <c r="X89" s="53"/>
      <c r="Y89" s="44">
        <f>SUM(Y87:Y88)</f>
        <v>0</v>
      </c>
      <c r="Z89" s="45">
        <f>SUM(Z87:Z88)</f>
        <v>0</v>
      </c>
    </row>
    <row r="90" spans="1:27" x14ac:dyDescent="0.25">
      <c r="A90" s="260"/>
      <c r="B90" s="259"/>
      <c r="C90" s="87">
        <v>1</v>
      </c>
      <c r="D90" s="87">
        <v>10080</v>
      </c>
      <c r="E90" s="88" t="s">
        <v>17</v>
      </c>
      <c r="F90" s="88" t="b">
        <v>0</v>
      </c>
      <c r="G90" s="15">
        <v>3</v>
      </c>
      <c r="H90" s="15">
        <v>6</v>
      </c>
      <c r="I90" s="15">
        <v>3</v>
      </c>
      <c r="J90" s="15">
        <v>5</v>
      </c>
      <c r="K90" s="89">
        <v>2</v>
      </c>
      <c r="L90" s="297">
        <v>42940.572916666664</v>
      </c>
      <c r="M90" s="90">
        <v>42943.624305555553</v>
      </c>
      <c r="N90" s="177"/>
      <c r="O90" s="248">
        <v>0</v>
      </c>
      <c r="P90" s="249">
        <v>0</v>
      </c>
      <c r="Q90" s="249">
        <v>0</v>
      </c>
      <c r="R90" s="249">
        <v>0</v>
      </c>
      <c r="S90" s="249">
        <v>0</v>
      </c>
      <c r="T90" s="249">
        <v>0</v>
      </c>
      <c r="U90" s="238"/>
      <c r="V90" s="238"/>
      <c r="W90" s="236"/>
      <c r="X90" s="237">
        <f>W90/$X$1</f>
        <v>0</v>
      </c>
      <c r="Y90" s="238"/>
      <c r="Z90" s="239"/>
    </row>
    <row r="91" spans="1:27" ht="15" x14ac:dyDescent="0.25">
      <c r="A91" s="246">
        <v>24</v>
      </c>
      <c r="B91" s="247" t="s">
        <v>276</v>
      </c>
      <c r="C91" s="87">
        <v>1</v>
      </c>
      <c r="D91" s="87">
        <v>10080</v>
      </c>
      <c r="E91" s="88" t="s">
        <v>17</v>
      </c>
      <c r="F91" s="88" t="b">
        <v>0</v>
      </c>
      <c r="G91" s="15">
        <v>3</v>
      </c>
      <c r="H91" s="15">
        <v>6</v>
      </c>
      <c r="I91" s="15">
        <v>3</v>
      </c>
      <c r="J91" s="15">
        <v>5</v>
      </c>
      <c r="K91" s="89">
        <v>2</v>
      </c>
      <c r="L91" s="297">
        <v>42947.572916666664</v>
      </c>
      <c r="M91" s="90">
        <v>42950.624305555553</v>
      </c>
      <c r="N91" s="177"/>
      <c r="O91" s="248">
        <v>0</v>
      </c>
      <c r="P91" s="249">
        <v>0</v>
      </c>
      <c r="Q91" s="249">
        <v>0</v>
      </c>
      <c r="R91" s="249">
        <v>0</v>
      </c>
      <c r="S91" s="249">
        <v>0</v>
      </c>
      <c r="T91" s="249">
        <v>0</v>
      </c>
      <c r="U91" s="40">
        <v>1327</v>
      </c>
      <c r="V91" s="40">
        <v>-41.6</v>
      </c>
      <c r="W91" s="14">
        <v>15</v>
      </c>
      <c r="X91" s="52">
        <f>W91/$X$1</f>
        <v>0.15</v>
      </c>
      <c r="Y91" s="40"/>
      <c r="Z91" s="41"/>
      <c r="AA91" s="250">
        <v>24</v>
      </c>
    </row>
    <row r="92" spans="1:27" ht="15.75" thickBot="1" x14ac:dyDescent="0.3">
      <c r="A92" s="34"/>
      <c r="B92" s="35"/>
      <c r="C92" s="36"/>
      <c r="D92" s="36"/>
      <c r="E92" s="35"/>
      <c r="F92" s="35"/>
      <c r="G92" s="37"/>
      <c r="H92" s="37"/>
      <c r="I92" s="37"/>
      <c r="J92" s="37"/>
      <c r="K92" s="37"/>
      <c r="L92" s="38"/>
      <c r="M92" s="38"/>
      <c r="N92" s="173"/>
      <c r="O92" s="203"/>
      <c r="P92" s="39"/>
      <c r="Q92" s="39"/>
      <c r="R92" s="39"/>
      <c r="S92" s="39"/>
      <c r="T92" s="39"/>
      <c r="U92" s="42"/>
      <c r="V92" s="43"/>
      <c r="W92" s="50"/>
      <c r="X92" s="53"/>
      <c r="Y92" s="44">
        <f>SUM(Y90:Y91)</f>
        <v>0</v>
      </c>
      <c r="Z92" s="45">
        <f>SUM(Z90:Z91)</f>
        <v>0</v>
      </c>
    </row>
    <row r="93" spans="1:27" x14ac:dyDescent="0.25">
      <c r="A93" s="261"/>
      <c r="B93" s="258"/>
      <c r="C93" s="87">
        <v>1</v>
      </c>
      <c r="D93" s="87">
        <v>10080</v>
      </c>
      <c r="E93" s="88" t="s">
        <v>17</v>
      </c>
      <c r="F93" s="88" t="b">
        <v>0</v>
      </c>
      <c r="G93" s="15">
        <v>3</v>
      </c>
      <c r="H93" s="15">
        <v>6</v>
      </c>
      <c r="I93" s="15">
        <v>3</v>
      </c>
      <c r="J93" s="15">
        <v>5</v>
      </c>
      <c r="K93" s="89">
        <v>2</v>
      </c>
      <c r="L93" s="90">
        <v>42940.302083333336</v>
      </c>
      <c r="M93" s="90">
        <v>42943.791666666664</v>
      </c>
      <c r="N93" s="177"/>
      <c r="O93" s="248">
        <v>0</v>
      </c>
      <c r="P93" s="249">
        <v>0</v>
      </c>
      <c r="Q93" s="249">
        <v>0</v>
      </c>
      <c r="R93" s="249">
        <v>0</v>
      </c>
      <c r="S93" s="249">
        <v>0</v>
      </c>
      <c r="T93" s="249">
        <v>0</v>
      </c>
      <c r="U93" s="238"/>
      <c r="V93" s="238"/>
      <c r="W93" s="236"/>
      <c r="X93" s="237">
        <f>W93/$X$1</f>
        <v>0</v>
      </c>
      <c r="Y93" s="238"/>
      <c r="Z93" s="239"/>
    </row>
    <row r="94" spans="1:27" ht="15" x14ac:dyDescent="0.25">
      <c r="A94" s="242">
        <v>25</v>
      </c>
      <c r="B94" s="243" t="s">
        <v>277</v>
      </c>
      <c r="C94" s="87">
        <v>1</v>
      </c>
      <c r="D94" s="87">
        <v>10080</v>
      </c>
      <c r="E94" s="88" t="s">
        <v>17</v>
      </c>
      <c r="F94" s="88" t="b">
        <v>0</v>
      </c>
      <c r="G94" s="15">
        <v>3</v>
      </c>
      <c r="H94" s="15">
        <v>6</v>
      </c>
      <c r="I94" s="15">
        <v>3</v>
      </c>
      <c r="J94" s="15">
        <v>5</v>
      </c>
      <c r="K94" s="89">
        <v>2</v>
      </c>
      <c r="L94" s="331">
        <v>42947.463888888888</v>
      </c>
      <c r="M94" s="90">
        <v>42950.791666666664</v>
      </c>
      <c r="N94" s="177"/>
      <c r="O94" s="248">
        <v>0</v>
      </c>
      <c r="P94" s="249">
        <v>0</v>
      </c>
      <c r="Q94" s="249">
        <v>0</v>
      </c>
      <c r="R94" s="249">
        <v>0</v>
      </c>
      <c r="S94" s="249">
        <v>0</v>
      </c>
      <c r="T94" s="249">
        <v>0</v>
      </c>
      <c r="U94" s="40">
        <v>939.9</v>
      </c>
      <c r="V94" s="40">
        <v>-171.4</v>
      </c>
      <c r="W94" s="14">
        <v>12</v>
      </c>
      <c r="X94" s="52">
        <f>W94/$X$1</f>
        <v>0.12</v>
      </c>
      <c r="Y94" s="40"/>
      <c r="Z94" s="41"/>
      <c r="AA94" s="250">
        <v>25</v>
      </c>
    </row>
    <row r="95" spans="1:27" ht="15.75" thickBot="1" x14ac:dyDescent="0.3">
      <c r="A95" s="34"/>
      <c r="B95" s="35"/>
      <c r="C95" s="36"/>
      <c r="D95" s="36"/>
      <c r="E95" s="35"/>
      <c r="F95" s="35"/>
      <c r="G95" s="37"/>
      <c r="H95" s="37"/>
      <c r="I95" s="37"/>
      <c r="J95" s="37"/>
      <c r="K95" s="37"/>
      <c r="L95" s="38"/>
      <c r="M95" s="38"/>
      <c r="N95" s="173"/>
      <c r="O95" s="203"/>
      <c r="P95" s="39"/>
      <c r="Q95" s="39"/>
      <c r="R95" s="39"/>
      <c r="S95" s="39"/>
      <c r="T95" s="39"/>
      <c r="U95" s="42"/>
      <c r="V95" s="43"/>
      <c r="W95" s="50"/>
      <c r="X95" s="53"/>
      <c r="Y95" s="44">
        <f>SUM(Y93:Y94)</f>
        <v>0</v>
      </c>
      <c r="Z95" s="45">
        <f>SUM(Z93:Z94)</f>
        <v>0</v>
      </c>
    </row>
  </sheetData>
  <mergeCells count="2">
    <mergeCell ref="A62:G62"/>
    <mergeCell ref="A86:G86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1"/>
  <sheetViews>
    <sheetView tabSelected="1" workbookViewId="0">
      <pane ySplit="1" topLeftCell="A174" activePane="bottomLeft" state="frozen"/>
      <selection pane="bottomLeft" activeCell="U182" sqref="U182"/>
    </sheetView>
  </sheetViews>
  <sheetFormatPr defaultRowHeight="14.25" x14ac:dyDescent="0.25"/>
  <cols>
    <col min="1" max="1" width="3.85546875" style="2" bestFit="1" customWidth="1"/>
    <col min="2" max="2" width="29.7109375" style="80" bestFit="1" customWidth="1"/>
    <col min="3" max="3" width="6.140625" style="2" bestFit="1" customWidth="1"/>
    <col min="4" max="4" width="7.28515625" style="2" bestFit="1" customWidth="1"/>
    <col min="5" max="5" width="11.7109375" style="80" bestFit="1" customWidth="1"/>
    <col min="6" max="6" width="10.42578125" style="80" bestFit="1" customWidth="1"/>
    <col min="7" max="7" width="10.5703125" style="2" bestFit="1" customWidth="1"/>
    <col min="8" max="8" width="7.5703125" style="2" bestFit="1" customWidth="1"/>
    <col min="9" max="9" width="6.42578125" style="2" bestFit="1" customWidth="1"/>
    <col min="10" max="10" width="7.28515625" style="2" bestFit="1" customWidth="1"/>
    <col min="11" max="11" width="8.28515625" style="2" bestFit="1" customWidth="1"/>
    <col min="12" max="13" width="20.28515625" style="302" bestFit="1" customWidth="1"/>
    <col min="14" max="14" width="9.7109375" style="2" bestFit="1" customWidth="1"/>
    <col min="15" max="15" width="9" style="206" bestFit="1" customWidth="1"/>
    <col min="16" max="16" width="9" style="3" bestFit="1" customWidth="1"/>
    <col min="17" max="17" width="7" style="3" bestFit="1" customWidth="1"/>
    <col min="18" max="18" width="7.85546875" style="3" bestFit="1" customWidth="1"/>
    <col min="19" max="19" width="7.140625" style="3" bestFit="1" customWidth="1"/>
    <col min="20" max="20" width="8.140625" style="3" bestFit="1" customWidth="1"/>
    <col min="21" max="21" width="10.28515625" style="3" bestFit="1" customWidth="1"/>
    <col min="22" max="22" width="10.28515625" style="233" bestFit="1" customWidth="1"/>
    <col min="23" max="23" width="8.140625" style="5" bestFit="1" customWidth="1"/>
    <col min="24" max="24" width="5.5703125" style="55" bestFit="1" customWidth="1"/>
    <col min="25" max="25" width="10.28515625" style="3" bestFit="1" customWidth="1"/>
    <col min="26" max="26" width="8.5703125" style="4" bestFit="1" customWidth="1"/>
    <col min="27" max="27" width="4.28515625" style="1" bestFit="1" customWidth="1"/>
    <col min="28" max="256" width="9.140625" style="1"/>
    <col min="257" max="257" width="3.85546875" style="1" bestFit="1" customWidth="1"/>
    <col min="258" max="258" width="29.28515625" style="1" bestFit="1" customWidth="1"/>
    <col min="259" max="259" width="6.140625" style="1" bestFit="1" customWidth="1"/>
    <col min="260" max="260" width="7.28515625" style="1" bestFit="1" customWidth="1"/>
    <col min="261" max="261" width="11.7109375" style="1" bestFit="1" customWidth="1"/>
    <col min="262" max="262" width="10.42578125" style="1" bestFit="1" customWidth="1"/>
    <col min="263" max="263" width="10.5703125" style="1" bestFit="1" customWidth="1"/>
    <col min="264" max="264" width="7.5703125" style="1" bestFit="1" customWidth="1"/>
    <col min="265" max="265" width="6.42578125" style="1" bestFit="1" customWidth="1"/>
    <col min="266" max="266" width="7.28515625" style="1" bestFit="1" customWidth="1"/>
    <col min="267" max="267" width="8.28515625" style="1" bestFit="1" customWidth="1"/>
    <col min="268" max="269" width="20.28515625" style="1" bestFit="1" customWidth="1"/>
    <col min="270" max="270" width="9.7109375" style="1" bestFit="1" customWidth="1"/>
    <col min="271" max="272" width="9" style="1" bestFit="1" customWidth="1"/>
    <col min="273" max="273" width="7" style="1" bestFit="1" customWidth="1"/>
    <col min="274" max="274" width="7.85546875" style="1" bestFit="1" customWidth="1"/>
    <col min="275" max="275" width="7.140625" style="1" bestFit="1" customWidth="1"/>
    <col min="276" max="276" width="8.140625" style="1" bestFit="1" customWidth="1"/>
    <col min="277" max="277" width="9.5703125" style="1" bestFit="1" customWidth="1"/>
    <col min="278" max="278" width="10.28515625" style="1" bestFit="1" customWidth="1"/>
    <col min="279" max="279" width="8.140625" style="1" bestFit="1" customWidth="1"/>
    <col min="280" max="280" width="5.5703125" style="1" bestFit="1" customWidth="1"/>
    <col min="281" max="281" width="10.28515625" style="1" bestFit="1" customWidth="1"/>
    <col min="282" max="282" width="8.5703125" style="1" bestFit="1" customWidth="1"/>
    <col min="283" max="283" width="3.7109375" style="1" customWidth="1"/>
    <col min="284" max="512" width="9.140625" style="1"/>
    <col min="513" max="513" width="3.85546875" style="1" bestFit="1" customWidth="1"/>
    <col min="514" max="514" width="29.28515625" style="1" bestFit="1" customWidth="1"/>
    <col min="515" max="515" width="6.140625" style="1" bestFit="1" customWidth="1"/>
    <col min="516" max="516" width="7.28515625" style="1" bestFit="1" customWidth="1"/>
    <col min="517" max="517" width="11.7109375" style="1" bestFit="1" customWidth="1"/>
    <col min="518" max="518" width="10.42578125" style="1" bestFit="1" customWidth="1"/>
    <col min="519" max="519" width="10.5703125" style="1" bestFit="1" customWidth="1"/>
    <col min="520" max="520" width="7.5703125" style="1" bestFit="1" customWidth="1"/>
    <col min="521" max="521" width="6.42578125" style="1" bestFit="1" customWidth="1"/>
    <col min="522" max="522" width="7.28515625" style="1" bestFit="1" customWidth="1"/>
    <col min="523" max="523" width="8.28515625" style="1" bestFit="1" customWidth="1"/>
    <col min="524" max="525" width="20.28515625" style="1" bestFit="1" customWidth="1"/>
    <col min="526" max="526" width="9.7109375" style="1" bestFit="1" customWidth="1"/>
    <col min="527" max="528" width="9" style="1" bestFit="1" customWidth="1"/>
    <col min="529" max="529" width="7" style="1" bestFit="1" customWidth="1"/>
    <col min="530" max="530" width="7.85546875" style="1" bestFit="1" customWidth="1"/>
    <col min="531" max="531" width="7.140625" style="1" bestFit="1" customWidth="1"/>
    <col min="532" max="532" width="8.140625" style="1" bestFit="1" customWidth="1"/>
    <col min="533" max="533" width="9.5703125" style="1" bestFit="1" customWidth="1"/>
    <col min="534" max="534" width="10.28515625" style="1" bestFit="1" customWidth="1"/>
    <col min="535" max="535" width="8.140625" style="1" bestFit="1" customWidth="1"/>
    <col min="536" max="536" width="5.5703125" style="1" bestFit="1" customWidth="1"/>
    <col min="537" max="537" width="10.28515625" style="1" bestFit="1" customWidth="1"/>
    <col min="538" max="538" width="8.5703125" style="1" bestFit="1" customWidth="1"/>
    <col min="539" max="539" width="3.7109375" style="1" customWidth="1"/>
    <col min="540" max="768" width="9.140625" style="1"/>
    <col min="769" max="769" width="3.85546875" style="1" bestFit="1" customWidth="1"/>
    <col min="770" max="770" width="29.28515625" style="1" bestFit="1" customWidth="1"/>
    <col min="771" max="771" width="6.140625" style="1" bestFit="1" customWidth="1"/>
    <col min="772" max="772" width="7.28515625" style="1" bestFit="1" customWidth="1"/>
    <col min="773" max="773" width="11.7109375" style="1" bestFit="1" customWidth="1"/>
    <col min="774" max="774" width="10.42578125" style="1" bestFit="1" customWidth="1"/>
    <col min="775" max="775" width="10.5703125" style="1" bestFit="1" customWidth="1"/>
    <col min="776" max="776" width="7.5703125" style="1" bestFit="1" customWidth="1"/>
    <col min="777" max="777" width="6.42578125" style="1" bestFit="1" customWidth="1"/>
    <col min="778" max="778" width="7.28515625" style="1" bestFit="1" customWidth="1"/>
    <col min="779" max="779" width="8.28515625" style="1" bestFit="1" customWidth="1"/>
    <col min="780" max="781" width="20.28515625" style="1" bestFit="1" customWidth="1"/>
    <col min="782" max="782" width="9.7109375" style="1" bestFit="1" customWidth="1"/>
    <col min="783" max="784" width="9" style="1" bestFit="1" customWidth="1"/>
    <col min="785" max="785" width="7" style="1" bestFit="1" customWidth="1"/>
    <col min="786" max="786" width="7.85546875" style="1" bestFit="1" customWidth="1"/>
    <col min="787" max="787" width="7.140625" style="1" bestFit="1" customWidth="1"/>
    <col min="788" max="788" width="8.140625" style="1" bestFit="1" customWidth="1"/>
    <col min="789" max="789" width="9.5703125" style="1" bestFit="1" customWidth="1"/>
    <col min="790" max="790" width="10.28515625" style="1" bestFit="1" customWidth="1"/>
    <col min="791" max="791" width="8.140625" style="1" bestFit="1" customWidth="1"/>
    <col min="792" max="792" width="5.5703125" style="1" bestFit="1" customWidth="1"/>
    <col min="793" max="793" width="10.28515625" style="1" bestFit="1" customWidth="1"/>
    <col min="794" max="794" width="8.5703125" style="1" bestFit="1" customWidth="1"/>
    <col min="795" max="795" width="3.7109375" style="1" customWidth="1"/>
    <col min="796" max="1024" width="9.140625" style="1"/>
    <col min="1025" max="1025" width="3.85546875" style="1" bestFit="1" customWidth="1"/>
    <col min="1026" max="1026" width="29.28515625" style="1" bestFit="1" customWidth="1"/>
    <col min="1027" max="1027" width="6.140625" style="1" bestFit="1" customWidth="1"/>
    <col min="1028" max="1028" width="7.28515625" style="1" bestFit="1" customWidth="1"/>
    <col min="1029" max="1029" width="11.7109375" style="1" bestFit="1" customWidth="1"/>
    <col min="1030" max="1030" width="10.42578125" style="1" bestFit="1" customWidth="1"/>
    <col min="1031" max="1031" width="10.5703125" style="1" bestFit="1" customWidth="1"/>
    <col min="1032" max="1032" width="7.5703125" style="1" bestFit="1" customWidth="1"/>
    <col min="1033" max="1033" width="6.42578125" style="1" bestFit="1" customWidth="1"/>
    <col min="1034" max="1034" width="7.28515625" style="1" bestFit="1" customWidth="1"/>
    <col min="1035" max="1035" width="8.28515625" style="1" bestFit="1" customWidth="1"/>
    <col min="1036" max="1037" width="20.28515625" style="1" bestFit="1" customWidth="1"/>
    <col min="1038" max="1038" width="9.7109375" style="1" bestFit="1" customWidth="1"/>
    <col min="1039" max="1040" width="9" style="1" bestFit="1" customWidth="1"/>
    <col min="1041" max="1041" width="7" style="1" bestFit="1" customWidth="1"/>
    <col min="1042" max="1042" width="7.85546875" style="1" bestFit="1" customWidth="1"/>
    <col min="1043" max="1043" width="7.140625" style="1" bestFit="1" customWidth="1"/>
    <col min="1044" max="1044" width="8.140625" style="1" bestFit="1" customWidth="1"/>
    <col min="1045" max="1045" width="9.5703125" style="1" bestFit="1" customWidth="1"/>
    <col min="1046" max="1046" width="10.28515625" style="1" bestFit="1" customWidth="1"/>
    <col min="1047" max="1047" width="8.140625" style="1" bestFit="1" customWidth="1"/>
    <col min="1048" max="1048" width="5.5703125" style="1" bestFit="1" customWidth="1"/>
    <col min="1049" max="1049" width="10.28515625" style="1" bestFit="1" customWidth="1"/>
    <col min="1050" max="1050" width="8.5703125" style="1" bestFit="1" customWidth="1"/>
    <col min="1051" max="1051" width="3.7109375" style="1" customWidth="1"/>
    <col min="1052" max="1280" width="9.140625" style="1"/>
    <col min="1281" max="1281" width="3.85546875" style="1" bestFit="1" customWidth="1"/>
    <col min="1282" max="1282" width="29.28515625" style="1" bestFit="1" customWidth="1"/>
    <col min="1283" max="1283" width="6.140625" style="1" bestFit="1" customWidth="1"/>
    <col min="1284" max="1284" width="7.28515625" style="1" bestFit="1" customWidth="1"/>
    <col min="1285" max="1285" width="11.7109375" style="1" bestFit="1" customWidth="1"/>
    <col min="1286" max="1286" width="10.42578125" style="1" bestFit="1" customWidth="1"/>
    <col min="1287" max="1287" width="10.5703125" style="1" bestFit="1" customWidth="1"/>
    <col min="1288" max="1288" width="7.5703125" style="1" bestFit="1" customWidth="1"/>
    <col min="1289" max="1289" width="6.42578125" style="1" bestFit="1" customWidth="1"/>
    <col min="1290" max="1290" width="7.28515625" style="1" bestFit="1" customWidth="1"/>
    <col min="1291" max="1291" width="8.28515625" style="1" bestFit="1" customWidth="1"/>
    <col min="1292" max="1293" width="20.28515625" style="1" bestFit="1" customWidth="1"/>
    <col min="1294" max="1294" width="9.7109375" style="1" bestFit="1" customWidth="1"/>
    <col min="1295" max="1296" width="9" style="1" bestFit="1" customWidth="1"/>
    <col min="1297" max="1297" width="7" style="1" bestFit="1" customWidth="1"/>
    <col min="1298" max="1298" width="7.85546875" style="1" bestFit="1" customWidth="1"/>
    <col min="1299" max="1299" width="7.140625" style="1" bestFit="1" customWidth="1"/>
    <col min="1300" max="1300" width="8.140625" style="1" bestFit="1" customWidth="1"/>
    <col min="1301" max="1301" width="9.5703125" style="1" bestFit="1" customWidth="1"/>
    <col min="1302" max="1302" width="10.28515625" style="1" bestFit="1" customWidth="1"/>
    <col min="1303" max="1303" width="8.140625" style="1" bestFit="1" customWidth="1"/>
    <col min="1304" max="1304" width="5.5703125" style="1" bestFit="1" customWidth="1"/>
    <col min="1305" max="1305" width="10.28515625" style="1" bestFit="1" customWidth="1"/>
    <col min="1306" max="1306" width="8.5703125" style="1" bestFit="1" customWidth="1"/>
    <col min="1307" max="1307" width="3.7109375" style="1" customWidth="1"/>
    <col min="1308" max="1536" width="9.140625" style="1"/>
    <col min="1537" max="1537" width="3.85546875" style="1" bestFit="1" customWidth="1"/>
    <col min="1538" max="1538" width="29.28515625" style="1" bestFit="1" customWidth="1"/>
    <col min="1539" max="1539" width="6.140625" style="1" bestFit="1" customWidth="1"/>
    <col min="1540" max="1540" width="7.28515625" style="1" bestFit="1" customWidth="1"/>
    <col min="1541" max="1541" width="11.7109375" style="1" bestFit="1" customWidth="1"/>
    <col min="1542" max="1542" width="10.42578125" style="1" bestFit="1" customWidth="1"/>
    <col min="1543" max="1543" width="10.5703125" style="1" bestFit="1" customWidth="1"/>
    <col min="1544" max="1544" width="7.5703125" style="1" bestFit="1" customWidth="1"/>
    <col min="1545" max="1545" width="6.42578125" style="1" bestFit="1" customWidth="1"/>
    <col min="1546" max="1546" width="7.28515625" style="1" bestFit="1" customWidth="1"/>
    <col min="1547" max="1547" width="8.28515625" style="1" bestFit="1" customWidth="1"/>
    <col min="1548" max="1549" width="20.28515625" style="1" bestFit="1" customWidth="1"/>
    <col min="1550" max="1550" width="9.7109375" style="1" bestFit="1" customWidth="1"/>
    <col min="1551" max="1552" width="9" style="1" bestFit="1" customWidth="1"/>
    <col min="1553" max="1553" width="7" style="1" bestFit="1" customWidth="1"/>
    <col min="1554" max="1554" width="7.85546875" style="1" bestFit="1" customWidth="1"/>
    <col min="1555" max="1555" width="7.140625" style="1" bestFit="1" customWidth="1"/>
    <col min="1556" max="1556" width="8.140625" style="1" bestFit="1" customWidth="1"/>
    <col min="1557" max="1557" width="9.5703125" style="1" bestFit="1" customWidth="1"/>
    <col min="1558" max="1558" width="10.28515625" style="1" bestFit="1" customWidth="1"/>
    <col min="1559" max="1559" width="8.140625" style="1" bestFit="1" customWidth="1"/>
    <col min="1560" max="1560" width="5.5703125" style="1" bestFit="1" customWidth="1"/>
    <col min="1561" max="1561" width="10.28515625" style="1" bestFit="1" customWidth="1"/>
    <col min="1562" max="1562" width="8.5703125" style="1" bestFit="1" customWidth="1"/>
    <col min="1563" max="1563" width="3.7109375" style="1" customWidth="1"/>
    <col min="1564" max="1792" width="9.140625" style="1"/>
    <col min="1793" max="1793" width="3.85546875" style="1" bestFit="1" customWidth="1"/>
    <col min="1794" max="1794" width="29.28515625" style="1" bestFit="1" customWidth="1"/>
    <col min="1795" max="1795" width="6.140625" style="1" bestFit="1" customWidth="1"/>
    <col min="1796" max="1796" width="7.28515625" style="1" bestFit="1" customWidth="1"/>
    <col min="1797" max="1797" width="11.7109375" style="1" bestFit="1" customWidth="1"/>
    <col min="1798" max="1798" width="10.42578125" style="1" bestFit="1" customWidth="1"/>
    <col min="1799" max="1799" width="10.5703125" style="1" bestFit="1" customWidth="1"/>
    <col min="1800" max="1800" width="7.5703125" style="1" bestFit="1" customWidth="1"/>
    <col min="1801" max="1801" width="6.42578125" style="1" bestFit="1" customWidth="1"/>
    <col min="1802" max="1802" width="7.28515625" style="1" bestFit="1" customWidth="1"/>
    <col min="1803" max="1803" width="8.28515625" style="1" bestFit="1" customWidth="1"/>
    <col min="1804" max="1805" width="20.28515625" style="1" bestFit="1" customWidth="1"/>
    <col min="1806" max="1806" width="9.7109375" style="1" bestFit="1" customWidth="1"/>
    <col min="1807" max="1808" width="9" style="1" bestFit="1" customWidth="1"/>
    <col min="1809" max="1809" width="7" style="1" bestFit="1" customWidth="1"/>
    <col min="1810" max="1810" width="7.85546875" style="1" bestFit="1" customWidth="1"/>
    <col min="1811" max="1811" width="7.140625" style="1" bestFit="1" customWidth="1"/>
    <col min="1812" max="1812" width="8.140625" style="1" bestFit="1" customWidth="1"/>
    <col min="1813" max="1813" width="9.5703125" style="1" bestFit="1" customWidth="1"/>
    <col min="1814" max="1814" width="10.28515625" style="1" bestFit="1" customWidth="1"/>
    <col min="1815" max="1815" width="8.140625" style="1" bestFit="1" customWidth="1"/>
    <col min="1816" max="1816" width="5.5703125" style="1" bestFit="1" customWidth="1"/>
    <col min="1817" max="1817" width="10.28515625" style="1" bestFit="1" customWidth="1"/>
    <col min="1818" max="1818" width="8.5703125" style="1" bestFit="1" customWidth="1"/>
    <col min="1819" max="1819" width="3.7109375" style="1" customWidth="1"/>
    <col min="1820" max="2048" width="9.140625" style="1"/>
    <col min="2049" max="2049" width="3.85546875" style="1" bestFit="1" customWidth="1"/>
    <col min="2050" max="2050" width="29.28515625" style="1" bestFit="1" customWidth="1"/>
    <col min="2051" max="2051" width="6.140625" style="1" bestFit="1" customWidth="1"/>
    <col min="2052" max="2052" width="7.28515625" style="1" bestFit="1" customWidth="1"/>
    <col min="2053" max="2053" width="11.7109375" style="1" bestFit="1" customWidth="1"/>
    <col min="2054" max="2054" width="10.42578125" style="1" bestFit="1" customWidth="1"/>
    <col min="2055" max="2055" width="10.5703125" style="1" bestFit="1" customWidth="1"/>
    <col min="2056" max="2056" width="7.5703125" style="1" bestFit="1" customWidth="1"/>
    <col min="2057" max="2057" width="6.42578125" style="1" bestFit="1" customWidth="1"/>
    <col min="2058" max="2058" width="7.28515625" style="1" bestFit="1" customWidth="1"/>
    <col min="2059" max="2059" width="8.28515625" style="1" bestFit="1" customWidth="1"/>
    <col min="2060" max="2061" width="20.28515625" style="1" bestFit="1" customWidth="1"/>
    <col min="2062" max="2062" width="9.7109375" style="1" bestFit="1" customWidth="1"/>
    <col min="2063" max="2064" width="9" style="1" bestFit="1" customWidth="1"/>
    <col min="2065" max="2065" width="7" style="1" bestFit="1" customWidth="1"/>
    <col min="2066" max="2066" width="7.85546875" style="1" bestFit="1" customWidth="1"/>
    <col min="2067" max="2067" width="7.140625" style="1" bestFit="1" customWidth="1"/>
    <col min="2068" max="2068" width="8.140625" style="1" bestFit="1" customWidth="1"/>
    <col min="2069" max="2069" width="9.5703125" style="1" bestFit="1" customWidth="1"/>
    <col min="2070" max="2070" width="10.28515625" style="1" bestFit="1" customWidth="1"/>
    <col min="2071" max="2071" width="8.140625" style="1" bestFit="1" customWidth="1"/>
    <col min="2072" max="2072" width="5.5703125" style="1" bestFit="1" customWidth="1"/>
    <col min="2073" max="2073" width="10.28515625" style="1" bestFit="1" customWidth="1"/>
    <col min="2074" max="2074" width="8.5703125" style="1" bestFit="1" customWidth="1"/>
    <col min="2075" max="2075" width="3.7109375" style="1" customWidth="1"/>
    <col min="2076" max="2304" width="9.140625" style="1"/>
    <col min="2305" max="2305" width="3.85546875" style="1" bestFit="1" customWidth="1"/>
    <col min="2306" max="2306" width="29.28515625" style="1" bestFit="1" customWidth="1"/>
    <col min="2307" max="2307" width="6.140625" style="1" bestFit="1" customWidth="1"/>
    <col min="2308" max="2308" width="7.28515625" style="1" bestFit="1" customWidth="1"/>
    <col min="2309" max="2309" width="11.7109375" style="1" bestFit="1" customWidth="1"/>
    <col min="2310" max="2310" width="10.42578125" style="1" bestFit="1" customWidth="1"/>
    <col min="2311" max="2311" width="10.5703125" style="1" bestFit="1" customWidth="1"/>
    <col min="2312" max="2312" width="7.5703125" style="1" bestFit="1" customWidth="1"/>
    <col min="2313" max="2313" width="6.42578125" style="1" bestFit="1" customWidth="1"/>
    <col min="2314" max="2314" width="7.28515625" style="1" bestFit="1" customWidth="1"/>
    <col min="2315" max="2315" width="8.28515625" style="1" bestFit="1" customWidth="1"/>
    <col min="2316" max="2317" width="20.28515625" style="1" bestFit="1" customWidth="1"/>
    <col min="2318" max="2318" width="9.7109375" style="1" bestFit="1" customWidth="1"/>
    <col min="2319" max="2320" width="9" style="1" bestFit="1" customWidth="1"/>
    <col min="2321" max="2321" width="7" style="1" bestFit="1" customWidth="1"/>
    <col min="2322" max="2322" width="7.85546875" style="1" bestFit="1" customWidth="1"/>
    <col min="2323" max="2323" width="7.140625" style="1" bestFit="1" customWidth="1"/>
    <col min="2324" max="2324" width="8.140625" style="1" bestFit="1" customWidth="1"/>
    <col min="2325" max="2325" width="9.5703125" style="1" bestFit="1" customWidth="1"/>
    <col min="2326" max="2326" width="10.28515625" style="1" bestFit="1" customWidth="1"/>
    <col min="2327" max="2327" width="8.140625" style="1" bestFit="1" customWidth="1"/>
    <col min="2328" max="2328" width="5.5703125" style="1" bestFit="1" customWidth="1"/>
    <col min="2329" max="2329" width="10.28515625" style="1" bestFit="1" customWidth="1"/>
    <col min="2330" max="2330" width="8.5703125" style="1" bestFit="1" customWidth="1"/>
    <col min="2331" max="2331" width="3.7109375" style="1" customWidth="1"/>
    <col min="2332" max="2560" width="9.140625" style="1"/>
    <col min="2561" max="2561" width="3.85546875" style="1" bestFit="1" customWidth="1"/>
    <col min="2562" max="2562" width="29.28515625" style="1" bestFit="1" customWidth="1"/>
    <col min="2563" max="2563" width="6.140625" style="1" bestFit="1" customWidth="1"/>
    <col min="2564" max="2564" width="7.28515625" style="1" bestFit="1" customWidth="1"/>
    <col min="2565" max="2565" width="11.7109375" style="1" bestFit="1" customWidth="1"/>
    <col min="2566" max="2566" width="10.42578125" style="1" bestFit="1" customWidth="1"/>
    <col min="2567" max="2567" width="10.5703125" style="1" bestFit="1" customWidth="1"/>
    <col min="2568" max="2568" width="7.5703125" style="1" bestFit="1" customWidth="1"/>
    <col min="2569" max="2569" width="6.42578125" style="1" bestFit="1" customWidth="1"/>
    <col min="2570" max="2570" width="7.28515625" style="1" bestFit="1" customWidth="1"/>
    <col min="2571" max="2571" width="8.28515625" style="1" bestFit="1" customWidth="1"/>
    <col min="2572" max="2573" width="20.28515625" style="1" bestFit="1" customWidth="1"/>
    <col min="2574" max="2574" width="9.7109375" style="1" bestFit="1" customWidth="1"/>
    <col min="2575" max="2576" width="9" style="1" bestFit="1" customWidth="1"/>
    <col min="2577" max="2577" width="7" style="1" bestFit="1" customWidth="1"/>
    <col min="2578" max="2578" width="7.85546875" style="1" bestFit="1" customWidth="1"/>
    <col min="2579" max="2579" width="7.140625" style="1" bestFit="1" customWidth="1"/>
    <col min="2580" max="2580" width="8.140625" style="1" bestFit="1" customWidth="1"/>
    <col min="2581" max="2581" width="9.5703125" style="1" bestFit="1" customWidth="1"/>
    <col min="2582" max="2582" width="10.28515625" style="1" bestFit="1" customWidth="1"/>
    <col min="2583" max="2583" width="8.140625" style="1" bestFit="1" customWidth="1"/>
    <col min="2584" max="2584" width="5.5703125" style="1" bestFit="1" customWidth="1"/>
    <col min="2585" max="2585" width="10.28515625" style="1" bestFit="1" customWidth="1"/>
    <col min="2586" max="2586" width="8.5703125" style="1" bestFit="1" customWidth="1"/>
    <col min="2587" max="2587" width="3.7109375" style="1" customWidth="1"/>
    <col min="2588" max="2816" width="9.140625" style="1"/>
    <col min="2817" max="2817" width="3.85546875" style="1" bestFit="1" customWidth="1"/>
    <col min="2818" max="2818" width="29.28515625" style="1" bestFit="1" customWidth="1"/>
    <col min="2819" max="2819" width="6.140625" style="1" bestFit="1" customWidth="1"/>
    <col min="2820" max="2820" width="7.28515625" style="1" bestFit="1" customWidth="1"/>
    <col min="2821" max="2821" width="11.7109375" style="1" bestFit="1" customWidth="1"/>
    <col min="2822" max="2822" width="10.42578125" style="1" bestFit="1" customWidth="1"/>
    <col min="2823" max="2823" width="10.5703125" style="1" bestFit="1" customWidth="1"/>
    <col min="2824" max="2824" width="7.5703125" style="1" bestFit="1" customWidth="1"/>
    <col min="2825" max="2825" width="6.42578125" style="1" bestFit="1" customWidth="1"/>
    <col min="2826" max="2826" width="7.28515625" style="1" bestFit="1" customWidth="1"/>
    <col min="2827" max="2827" width="8.28515625" style="1" bestFit="1" customWidth="1"/>
    <col min="2828" max="2829" width="20.28515625" style="1" bestFit="1" customWidth="1"/>
    <col min="2830" max="2830" width="9.7109375" style="1" bestFit="1" customWidth="1"/>
    <col min="2831" max="2832" width="9" style="1" bestFit="1" customWidth="1"/>
    <col min="2833" max="2833" width="7" style="1" bestFit="1" customWidth="1"/>
    <col min="2834" max="2834" width="7.85546875" style="1" bestFit="1" customWidth="1"/>
    <col min="2835" max="2835" width="7.140625" style="1" bestFit="1" customWidth="1"/>
    <col min="2836" max="2836" width="8.140625" style="1" bestFit="1" customWidth="1"/>
    <col min="2837" max="2837" width="9.5703125" style="1" bestFit="1" customWidth="1"/>
    <col min="2838" max="2838" width="10.28515625" style="1" bestFit="1" customWidth="1"/>
    <col min="2839" max="2839" width="8.140625" style="1" bestFit="1" customWidth="1"/>
    <col min="2840" max="2840" width="5.5703125" style="1" bestFit="1" customWidth="1"/>
    <col min="2841" max="2841" width="10.28515625" style="1" bestFit="1" customWidth="1"/>
    <col min="2842" max="2842" width="8.5703125" style="1" bestFit="1" customWidth="1"/>
    <col min="2843" max="2843" width="3.7109375" style="1" customWidth="1"/>
    <col min="2844" max="3072" width="9.140625" style="1"/>
    <col min="3073" max="3073" width="3.85546875" style="1" bestFit="1" customWidth="1"/>
    <col min="3074" max="3074" width="29.28515625" style="1" bestFit="1" customWidth="1"/>
    <col min="3075" max="3075" width="6.140625" style="1" bestFit="1" customWidth="1"/>
    <col min="3076" max="3076" width="7.28515625" style="1" bestFit="1" customWidth="1"/>
    <col min="3077" max="3077" width="11.7109375" style="1" bestFit="1" customWidth="1"/>
    <col min="3078" max="3078" width="10.42578125" style="1" bestFit="1" customWidth="1"/>
    <col min="3079" max="3079" width="10.5703125" style="1" bestFit="1" customWidth="1"/>
    <col min="3080" max="3080" width="7.5703125" style="1" bestFit="1" customWidth="1"/>
    <col min="3081" max="3081" width="6.42578125" style="1" bestFit="1" customWidth="1"/>
    <col min="3082" max="3082" width="7.28515625" style="1" bestFit="1" customWidth="1"/>
    <col min="3083" max="3083" width="8.28515625" style="1" bestFit="1" customWidth="1"/>
    <col min="3084" max="3085" width="20.28515625" style="1" bestFit="1" customWidth="1"/>
    <col min="3086" max="3086" width="9.7109375" style="1" bestFit="1" customWidth="1"/>
    <col min="3087" max="3088" width="9" style="1" bestFit="1" customWidth="1"/>
    <col min="3089" max="3089" width="7" style="1" bestFit="1" customWidth="1"/>
    <col min="3090" max="3090" width="7.85546875" style="1" bestFit="1" customWidth="1"/>
    <col min="3091" max="3091" width="7.140625" style="1" bestFit="1" customWidth="1"/>
    <col min="3092" max="3092" width="8.140625" style="1" bestFit="1" customWidth="1"/>
    <col min="3093" max="3093" width="9.5703125" style="1" bestFit="1" customWidth="1"/>
    <col min="3094" max="3094" width="10.28515625" style="1" bestFit="1" customWidth="1"/>
    <col min="3095" max="3095" width="8.140625" style="1" bestFit="1" customWidth="1"/>
    <col min="3096" max="3096" width="5.5703125" style="1" bestFit="1" customWidth="1"/>
    <col min="3097" max="3097" width="10.28515625" style="1" bestFit="1" customWidth="1"/>
    <col min="3098" max="3098" width="8.5703125" style="1" bestFit="1" customWidth="1"/>
    <col min="3099" max="3099" width="3.7109375" style="1" customWidth="1"/>
    <col min="3100" max="3328" width="9.140625" style="1"/>
    <col min="3329" max="3329" width="3.85546875" style="1" bestFit="1" customWidth="1"/>
    <col min="3330" max="3330" width="29.28515625" style="1" bestFit="1" customWidth="1"/>
    <col min="3331" max="3331" width="6.140625" style="1" bestFit="1" customWidth="1"/>
    <col min="3332" max="3332" width="7.28515625" style="1" bestFit="1" customWidth="1"/>
    <col min="3333" max="3333" width="11.7109375" style="1" bestFit="1" customWidth="1"/>
    <col min="3334" max="3334" width="10.42578125" style="1" bestFit="1" customWidth="1"/>
    <col min="3335" max="3335" width="10.5703125" style="1" bestFit="1" customWidth="1"/>
    <col min="3336" max="3336" width="7.5703125" style="1" bestFit="1" customWidth="1"/>
    <col min="3337" max="3337" width="6.42578125" style="1" bestFit="1" customWidth="1"/>
    <col min="3338" max="3338" width="7.28515625" style="1" bestFit="1" customWidth="1"/>
    <col min="3339" max="3339" width="8.28515625" style="1" bestFit="1" customWidth="1"/>
    <col min="3340" max="3341" width="20.28515625" style="1" bestFit="1" customWidth="1"/>
    <col min="3342" max="3342" width="9.7109375" style="1" bestFit="1" customWidth="1"/>
    <col min="3343" max="3344" width="9" style="1" bestFit="1" customWidth="1"/>
    <col min="3345" max="3345" width="7" style="1" bestFit="1" customWidth="1"/>
    <col min="3346" max="3346" width="7.85546875" style="1" bestFit="1" customWidth="1"/>
    <col min="3347" max="3347" width="7.140625" style="1" bestFit="1" customWidth="1"/>
    <col min="3348" max="3348" width="8.140625" style="1" bestFit="1" customWidth="1"/>
    <col min="3349" max="3349" width="9.5703125" style="1" bestFit="1" customWidth="1"/>
    <col min="3350" max="3350" width="10.28515625" style="1" bestFit="1" customWidth="1"/>
    <col min="3351" max="3351" width="8.140625" style="1" bestFit="1" customWidth="1"/>
    <col min="3352" max="3352" width="5.5703125" style="1" bestFit="1" customWidth="1"/>
    <col min="3353" max="3353" width="10.28515625" style="1" bestFit="1" customWidth="1"/>
    <col min="3354" max="3354" width="8.5703125" style="1" bestFit="1" customWidth="1"/>
    <col min="3355" max="3355" width="3.7109375" style="1" customWidth="1"/>
    <col min="3356" max="3584" width="9.140625" style="1"/>
    <col min="3585" max="3585" width="3.85546875" style="1" bestFit="1" customWidth="1"/>
    <col min="3586" max="3586" width="29.28515625" style="1" bestFit="1" customWidth="1"/>
    <col min="3587" max="3587" width="6.140625" style="1" bestFit="1" customWidth="1"/>
    <col min="3588" max="3588" width="7.28515625" style="1" bestFit="1" customWidth="1"/>
    <col min="3589" max="3589" width="11.7109375" style="1" bestFit="1" customWidth="1"/>
    <col min="3590" max="3590" width="10.42578125" style="1" bestFit="1" customWidth="1"/>
    <col min="3591" max="3591" width="10.5703125" style="1" bestFit="1" customWidth="1"/>
    <col min="3592" max="3592" width="7.5703125" style="1" bestFit="1" customWidth="1"/>
    <col min="3593" max="3593" width="6.42578125" style="1" bestFit="1" customWidth="1"/>
    <col min="3594" max="3594" width="7.28515625" style="1" bestFit="1" customWidth="1"/>
    <col min="3595" max="3595" width="8.28515625" style="1" bestFit="1" customWidth="1"/>
    <col min="3596" max="3597" width="20.28515625" style="1" bestFit="1" customWidth="1"/>
    <col min="3598" max="3598" width="9.7109375" style="1" bestFit="1" customWidth="1"/>
    <col min="3599" max="3600" width="9" style="1" bestFit="1" customWidth="1"/>
    <col min="3601" max="3601" width="7" style="1" bestFit="1" customWidth="1"/>
    <col min="3602" max="3602" width="7.85546875" style="1" bestFit="1" customWidth="1"/>
    <col min="3603" max="3603" width="7.140625" style="1" bestFit="1" customWidth="1"/>
    <col min="3604" max="3604" width="8.140625" style="1" bestFit="1" customWidth="1"/>
    <col min="3605" max="3605" width="9.5703125" style="1" bestFit="1" customWidth="1"/>
    <col min="3606" max="3606" width="10.28515625" style="1" bestFit="1" customWidth="1"/>
    <col min="3607" max="3607" width="8.140625" style="1" bestFit="1" customWidth="1"/>
    <col min="3608" max="3608" width="5.5703125" style="1" bestFit="1" customWidth="1"/>
    <col min="3609" max="3609" width="10.28515625" style="1" bestFit="1" customWidth="1"/>
    <col min="3610" max="3610" width="8.5703125" style="1" bestFit="1" customWidth="1"/>
    <col min="3611" max="3611" width="3.7109375" style="1" customWidth="1"/>
    <col min="3612" max="3840" width="9.140625" style="1"/>
    <col min="3841" max="3841" width="3.85546875" style="1" bestFit="1" customWidth="1"/>
    <col min="3842" max="3842" width="29.28515625" style="1" bestFit="1" customWidth="1"/>
    <col min="3843" max="3843" width="6.140625" style="1" bestFit="1" customWidth="1"/>
    <col min="3844" max="3844" width="7.28515625" style="1" bestFit="1" customWidth="1"/>
    <col min="3845" max="3845" width="11.7109375" style="1" bestFit="1" customWidth="1"/>
    <col min="3846" max="3846" width="10.42578125" style="1" bestFit="1" customWidth="1"/>
    <col min="3847" max="3847" width="10.5703125" style="1" bestFit="1" customWidth="1"/>
    <col min="3848" max="3848" width="7.5703125" style="1" bestFit="1" customWidth="1"/>
    <col min="3849" max="3849" width="6.42578125" style="1" bestFit="1" customWidth="1"/>
    <col min="3850" max="3850" width="7.28515625" style="1" bestFit="1" customWidth="1"/>
    <col min="3851" max="3851" width="8.28515625" style="1" bestFit="1" customWidth="1"/>
    <col min="3852" max="3853" width="20.28515625" style="1" bestFit="1" customWidth="1"/>
    <col min="3854" max="3854" width="9.7109375" style="1" bestFit="1" customWidth="1"/>
    <col min="3855" max="3856" width="9" style="1" bestFit="1" customWidth="1"/>
    <col min="3857" max="3857" width="7" style="1" bestFit="1" customWidth="1"/>
    <col min="3858" max="3858" width="7.85546875" style="1" bestFit="1" customWidth="1"/>
    <col min="3859" max="3859" width="7.140625" style="1" bestFit="1" customWidth="1"/>
    <col min="3860" max="3860" width="8.140625" style="1" bestFit="1" customWidth="1"/>
    <col min="3861" max="3861" width="9.5703125" style="1" bestFit="1" customWidth="1"/>
    <col min="3862" max="3862" width="10.28515625" style="1" bestFit="1" customWidth="1"/>
    <col min="3863" max="3863" width="8.140625" style="1" bestFit="1" customWidth="1"/>
    <col min="3864" max="3864" width="5.5703125" style="1" bestFit="1" customWidth="1"/>
    <col min="3865" max="3865" width="10.28515625" style="1" bestFit="1" customWidth="1"/>
    <col min="3866" max="3866" width="8.5703125" style="1" bestFit="1" customWidth="1"/>
    <col min="3867" max="3867" width="3.7109375" style="1" customWidth="1"/>
    <col min="3868" max="4096" width="9.140625" style="1"/>
    <col min="4097" max="4097" width="3.85546875" style="1" bestFit="1" customWidth="1"/>
    <col min="4098" max="4098" width="29.28515625" style="1" bestFit="1" customWidth="1"/>
    <col min="4099" max="4099" width="6.140625" style="1" bestFit="1" customWidth="1"/>
    <col min="4100" max="4100" width="7.28515625" style="1" bestFit="1" customWidth="1"/>
    <col min="4101" max="4101" width="11.7109375" style="1" bestFit="1" customWidth="1"/>
    <col min="4102" max="4102" width="10.42578125" style="1" bestFit="1" customWidth="1"/>
    <col min="4103" max="4103" width="10.5703125" style="1" bestFit="1" customWidth="1"/>
    <col min="4104" max="4104" width="7.5703125" style="1" bestFit="1" customWidth="1"/>
    <col min="4105" max="4105" width="6.42578125" style="1" bestFit="1" customWidth="1"/>
    <col min="4106" max="4106" width="7.28515625" style="1" bestFit="1" customWidth="1"/>
    <col min="4107" max="4107" width="8.28515625" style="1" bestFit="1" customWidth="1"/>
    <col min="4108" max="4109" width="20.28515625" style="1" bestFit="1" customWidth="1"/>
    <col min="4110" max="4110" width="9.7109375" style="1" bestFit="1" customWidth="1"/>
    <col min="4111" max="4112" width="9" style="1" bestFit="1" customWidth="1"/>
    <col min="4113" max="4113" width="7" style="1" bestFit="1" customWidth="1"/>
    <col min="4114" max="4114" width="7.85546875" style="1" bestFit="1" customWidth="1"/>
    <col min="4115" max="4115" width="7.140625" style="1" bestFit="1" customWidth="1"/>
    <col min="4116" max="4116" width="8.140625" style="1" bestFit="1" customWidth="1"/>
    <col min="4117" max="4117" width="9.5703125" style="1" bestFit="1" customWidth="1"/>
    <col min="4118" max="4118" width="10.28515625" style="1" bestFit="1" customWidth="1"/>
    <col min="4119" max="4119" width="8.140625" style="1" bestFit="1" customWidth="1"/>
    <col min="4120" max="4120" width="5.5703125" style="1" bestFit="1" customWidth="1"/>
    <col min="4121" max="4121" width="10.28515625" style="1" bestFit="1" customWidth="1"/>
    <col min="4122" max="4122" width="8.5703125" style="1" bestFit="1" customWidth="1"/>
    <col min="4123" max="4123" width="3.7109375" style="1" customWidth="1"/>
    <col min="4124" max="4352" width="9.140625" style="1"/>
    <col min="4353" max="4353" width="3.85546875" style="1" bestFit="1" customWidth="1"/>
    <col min="4354" max="4354" width="29.28515625" style="1" bestFit="1" customWidth="1"/>
    <col min="4355" max="4355" width="6.140625" style="1" bestFit="1" customWidth="1"/>
    <col min="4356" max="4356" width="7.28515625" style="1" bestFit="1" customWidth="1"/>
    <col min="4357" max="4357" width="11.7109375" style="1" bestFit="1" customWidth="1"/>
    <col min="4358" max="4358" width="10.42578125" style="1" bestFit="1" customWidth="1"/>
    <col min="4359" max="4359" width="10.5703125" style="1" bestFit="1" customWidth="1"/>
    <col min="4360" max="4360" width="7.5703125" style="1" bestFit="1" customWidth="1"/>
    <col min="4361" max="4361" width="6.42578125" style="1" bestFit="1" customWidth="1"/>
    <col min="4362" max="4362" width="7.28515625" style="1" bestFit="1" customWidth="1"/>
    <col min="4363" max="4363" width="8.28515625" style="1" bestFit="1" customWidth="1"/>
    <col min="4364" max="4365" width="20.28515625" style="1" bestFit="1" customWidth="1"/>
    <col min="4366" max="4366" width="9.7109375" style="1" bestFit="1" customWidth="1"/>
    <col min="4367" max="4368" width="9" style="1" bestFit="1" customWidth="1"/>
    <col min="4369" max="4369" width="7" style="1" bestFit="1" customWidth="1"/>
    <col min="4370" max="4370" width="7.85546875" style="1" bestFit="1" customWidth="1"/>
    <col min="4371" max="4371" width="7.140625" style="1" bestFit="1" customWidth="1"/>
    <col min="4372" max="4372" width="8.140625" style="1" bestFit="1" customWidth="1"/>
    <col min="4373" max="4373" width="9.5703125" style="1" bestFit="1" customWidth="1"/>
    <col min="4374" max="4374" width="10.28515625" style="1" bestFit="1" customWidth="1"/>
    <col min="4375" max="4375" width="8.140625" style="1" bestFit="1" customWidth="1"/>
    <col min="4376" max="4376" width="5.5703125" style="1" bestFit="1" customWidth="1"/>
    <col min="4377" max="4377" width="10.28515625" style="1" bestFit="1" customWidth="1"/>
    <col min="4378" max="4378" width="8.5703125" style="1" bestFit="1" customWidth="1"/>
    <col min="4379" max="4379" width="3.7109375" style="1" customWidth="1"/>
    <col min="4380" max="4608" width="9.140625" style="1"/>
    <col min="4609" max="4609" width="3.85546875" style="1" bestFit="1" customWidth="1"/>
    <col min="4610" max="4610" width="29.28515625" style="1" bestFit="1" customWidth="1"/>
    <col min="4611" max="4611" width="6.140625" style="1" bestFit="1" customWidth="1"/>
    <col min="4612" max="4612" width="7.28515625" style="1" bestFit="1" customWidth="1"/>
    <col min="4613" max="4613" width="11.7109375" style="1" bestFit="1" customWidth="1"/>
    <col min="4614" max="4614" width="10.42578125" style="1" bestFit="1" customWidth="1"/>
    <col min="4615" max="4615" width="10.5703125" style="1" bestFit="1" customWidth="1"/>
    <col min="4616" max="4616" width="7.5703125" style="1" bestFit="1" customWidth="1"/>
    <col min="4617" max="4617" width="6.42578125" style="1" bestFit="1" customWidth="1"/>
    <col min="4618" max="4618" width="7.28515625" style="1" bestFit="1" customWidth="1"/>
    <col min="4619" max="4619" width="8.28515625" style="1" bestFit="1" customWidth="1"/>
    <col min="4620" max="4621" width="20.28515625" style="1" bestFit="1" customWidth="1"/>
    <col min="4622" max="4622" width="9.7109375" style="1" bestFit="1" customWidth="1"/>
    <col min="4623" max="4624" width="9" style="1" bestFit="1" customWidth="1"/>
    <col min="4625" max="4625" width="7" style="1" bestFit="1" customWidth="1"/>
    <col min="4626" max="4626" width="7.85546875" style="1" bestFit="1" customWidth="1"/>
    <col min="4627" max="4627" width="7.140625" style="1" bestFit="1" customWidth="1"/>
    <col min="4628" max="4628" width="8.140625" style="1" bestFit="1" customWidth="1"/>
    <col min="4629" max="4629" width="9.5703125" style="1" bestFit="1" customWidth="1"/>
    <col min="4630" max="4630" width="10.28515625" style="1" bestFit="1" customWidth="1"/>
    <col min="4631" max="4631" width="8.140625" style="1" bestFit="1" customWidth="1"/>
    <col min="4632" max="4632" width="5.5703125" style="1" bestFit="1" customWidth="1"/>
    <col min="4633" max="4633" width="10.28515625" style="1" bestFit="1" customWidth="1"/>
    <col min="4634" max="4634" width="8.5703125" style="1" bestFit="1" customWidth="1"/>
    <col min="4635" max="4635" width="3.7109375" style="1" customWidth="1"/>
    <col min="4636" max="4864" width="9.140625" style="1"/>
    <col min="4865" max="4865" width="3.85546875" style="1" bestFit="1" customWidth="1"/>
    <col min="4866" max="4866" width="29.28515625" style="1" bestFit="1" customWidth="1"/>
    <col min="4867" max="4867" width="6.140625" style="1" bestFit="1" customWidth="1"/>
    <col min="4868" max="4868" width="7.28515625" style="1" bestFit="1" customWidth="1"/>
    <col min="4869" max="4869" width="11.7109375" style="1" bestFit="1" customWidth="1"/>
    <col min="4870" max="4870" width="10.42578125" style="1" bestFit="1" customWidth="1"/>
    <col min="4871" max="4871" width="10.5703125" style="1" bestFit="1" customWidth="1"/>
    <col min="4872" max="4872" width="7.5703125" style="1" bestFit="1" customWidth="1"/>
    <col min="4873" max="4873" width="6.42578125" style="1" bestFit="1" customWidth="1"/>
    <col min="4874" max="4874" width="7.28515625" style="1" bestFit="1" customWidth="1"/>
    <col min="4875" max="4875" width="8.28515625" style="1" bestFit="1" customWidth="1"/>
    <col min="4876" max="4877" width="20.28515625" style="1" bestFit="1" customWidth="1"/>
    <col min="4878" max="4878" width="9.7109375" style="1" bestFit="1" customWidth="1"/>
    <col min="4879" max="4880" width="9" style="1" bestFit="1" customWidth="1"/>
    <col min="4881" max="4881" width="7" style="1" bestFit="1" customWidth="1"/>
    <col min="4882" max="4882" width="7.85546875" style="1" bestFit="1" customWidth="1"/>
    <col min="4883" max="4883" width="7.140625" style="1" bestFit="1" customWidth="1"/>
    <col min="4884" max="4884" width="8.140625" style="1" bestFit="1" customWidth="1"/>
    <col min="4885" max="4885" width="9.5703125" style="1" bestFit="1" customWidth="1"/>
    <col min="4886" max="4886" width="10.28515625" style="1" bestFit="1" customWidth="1"/>
    <col min="4887" max="4887" width="8.140625" style="1" bestFit="1" customWidth="1"/>
    <col min="4888" max="4888" width="5.5703125" style="1" bestFit="1" customWidth="1"/>
    <col min="4889" max="4889" width="10.28515625" style="1" bestFit="1" customWidth="1"/>
    <col min="4890" max="4890" width="8.5703125" style="1" bestFit="1" customWidth="1"/>
    <col min="4891" max="4891" width="3.7109375" style="1" customWidth="1"/>
    <col min="4892" max="5120" width="9.140625" style="1"/>
    <col min="5121" max="5121" width="3.85546875" style="1" bestFit="1" customWidth="1"/>
    <col min="5122" max="5122" width="29.28515625" style="1" bestFit="1" customWidth="1"/>
    <col min="5123" max="5123" width="6.140625" style="1" bestFit="1" customWidth="1"/>
    <col min="5124" max="5124" width="7.28515625" style="1" bestFit="1" customWidth="1"/>
    <col min="5125" max="5125" width="11.7109375" style="1" bestFit="1" customWidth="1"/>
    <col min="5126" max="5126" width="10.42578125" style="1" bestFit="1" customWidth="1"/>
    <col min="5127" max="5127" width="10.5703125" style="1" bestFit="1" customWidth="1"/>
    <col min="5128" max="5128" width="7.5703125" style="1" bestFit="1" customWidth="1"/>
    <col min="5129" max="5129" width="6.42578125" style="1" bestFit="1" customWidth="1"/>
    <col min="5130" max="5130" width="7.28515625" style="1" bestFit="1" customWidth="1"/>
    <col min="5131" max="5131" width="8.28515625" style="1" bestFit="1" customWidth="1"/>
    <col min="5132" max="5133" width="20.28515625" style="1" bestFit="1" customWidth="1"/>
    <col min="5134" max="5134" width="9.7109375" style="1" bestFit="1" customWidth="1"/>
    <col min="5135" max="5136" width="9" style="1" bestFit="1" customWidth="1"/>
    <col min="5137" max="5137" width="7" style="1" bestFit="1" customWidth="1"/>
    <col min="5138" max="5138" width="7.85546875" style="1" bestFit="1" customWidth="1"/>
    <col min="5139" max="5139" width="7.140625" style="1" bestFit="1" customWidth="1"/>
    <col min="5140" max="5140" width="8.140625" style="1" bestFit="1" customWidth="1"/>
    <col min="5141" max="5141" width="9.5703125" style="1" bestFit="1" customWidth="1"/>
    <col min="5142" max="5142" width="10.28515625" style="1" bestFit="1" customWidth="1"/>
    <col min="5143" max="5143" width="8.140625" style="1" bestFit="1" customWidth="1"/>
    <col min="5144" max="5144" width="5.5703125" style="1" bestFit="1" customWidth="1"/>
    <col min="5145" max="5145" width="10.28515625" style="1" bestFit="1" customWidth="1"/>
    <col min="5146" max="5146" width="8.5703125" style="1" bestFit="1" customWidth="1"/>
    <col min="5147" max="5147" width="3.7109375" style="1" customWidth="1"/>
    <col min="5148" max="5376" width="9.140625" style="1"/>
    <col min="5377" max="5377" width="3.85546875" style="1" bestFit="1" customWidth="1"/>
    <col min="5378" max="5378" width="29.28515625" style="1" bestFit="1" customWidth="1"/>
    <col min="5379" max="5379" width="6.140625" style="1" bestFit="1" customWidth="1"/>
    <col min="5380" max="5380" width="7.28515625" style="1" bestFit="1" customWidth="1"/>
    <col min="5381" max="5381" width="11.7109375" style="1" bestFit="1" customWidth="1"/>
    <col min="5382" max="5382" width="10.42578125" style="1" bestFit="1" customWidth="1"/>
    <col min="5383" max="5383" width="10.5703125" style="1" bestFit="1" customWidth="1"/>
    <col min="5384" max="5384" width="7.5703125" style="1" bestFit="1" customWidth="1"/>
    <col min="5385" max="5385" width="6.42578125" style="1" bestFit="1" customWidth="1"/>
    <col min="5386" max="5386" width="7.28515625" style="1" bestFit="1" customWidth="1"/>
    <col min="5387" max="5387" width="8.28515625" style="1" bestFit="1" customWidth="1"/>
    <col min="5388" max="5389" width="20.28515625" style="1" bestFit="1" customWidth="1"/>
    <col min="5390" max="5390" width="9.7109375" style="1" bestFit="1" customWidth="1"/>
    <col min="5391" max="5392" width="9" style="1" bestFit="1" customWidth="1"/>
    <col min="5393" max="5393" width="7" style="1" bestFit="1" customWidth="1"/>
    <col min="5394" max="5394" width="7.85546875" style="1" bestFit="1" customWidth="1"/>
    <col min="5395" max="5395" width="7.140625" style="1" bestFit="1" customWidth="1"/>
    <col min="5396" max="5396" width="8.140625" style="1" bestFit="1" customWidth="1"/>
    <col min="5397" max="5397" width="9.5703125" style="1" bestFit="1" customWidth="1"/>
    <col min="5398" max="5398" width="10.28515625" style="1" bestFit="1" customWidth="1"/>
    <col min="5399" max="5399" width="8.140625" style="1" bestFit="1" customWidth="1"/>
    <col min="5400" max="5400" width="5.5703125" style="1" bestFit="1" customWidth="1"/>
    <col min="5401" max="5401" width="10.28515625" style="1" bestFit="1" customWidth="1"/>
    <col min="5402" max="5402" width="8.5703125" style="1" bestFit="1" customWidth="1"/>
    <col min="5403" max="5403" width="3.7109375" style="1" customWidth="1"/>
    <col min="5404" max="5632" width="9.140625" style="1"/>
    <col min="5633" max="5633" width="3.85546875" style="1" bestFit="1" customWidth="1"/>
    <col min="5634" max="5634" width="29.28515625" style="1" bestFit="1" customWidth="1"/>
    <col min="5635" max="5635" width="6.140625" style="1" bestFit="1" customWidth="1"/>
    <col min="5636" max="5636" width="7.28515625" style="1" bestFit="1" customWidth="1"/>
    <col min="5637" max="5637" width="11.7109375" style="1" bestFit="1" customWidth="1"/>
    <col min="5638" max="5638" width="10.42578125" style="1" bestFit="1" customWidth="1"/>
    <col min="5639" max="5639" width="10.5703125" style="1" bestFit="1" customWidth="1"/>
    <col min="5640" max="5640" width="7.5703125" style="1" bestFit="1" customWidth="1"/>
    <col min="5641" max="5641" width="6.42578125" style="1" bestFit="1" customWidth="1"/>
    <col min="5642" max="5642" width="7.28515625" style="1" bestFit="1" customWidth="1"/>
    <col min="5643" max="5643" width="8.28515625" style="1" bestFit="1" customWidth="1"/>
    <col min="5644" max="5645" width="20.28515625" style="1" bestFit="1" customWidth="1"/>
    <col min="5646" max="5646" width="9.7109375" style="1" bestFit="1" customWidth="1"/>
    <col min="5647" max="5648" width="9" style="1" bestFit="1" customWidth="1"/>
    <col min="5649" max="5649" width="7" style="1" bestFit="1" customWidth="1"/>
    <col min="5650" max="5650" width="7.85546875" style="1" bestFit="1" customWidth="1"/>
    <col min="5651" max="5651" width="7.140625" style="1" bestFit="1" customWidth="1"/>
    <col min="5652" max="5652" width="8.140625" style="1" bestFit="1" customWidth="1"/>
    <col min="5653" max="5653" width="9.5703125" style="1" bestFit="1" customWidth="1"/>
    <col min="5654" max="5654" width="10.28515625" style="1" bestFit="1" customWidth="1"/>
    <col min="5655" max="5655" width="8.140625" style="1" bestFit="1" customWidth="1"/>
    <col min="5656" max="5656" width="5.5703125" style="1" bestFit="1" customWidth="1"/>
    <col min="5657" max="5657" width="10.28515625" style="1" bestFit="1" customWidth="1"/>
    <col min="5658" max="5658" width="8.5703125" style="1" bestFit="1" customWidth="1"/>
    <col min="5659" max="5659" width="3.7109375" style="1" customWidth="1"/>
    <col min="5660" max="5888" width="9.140625" style="1"/>
    <col min="5889" max="5889" width="3.85546875" style="1" bestFit="1" customWidth="1"/>
    <col min="5890" max="5890" width="29.28515625" style="1" bestFit="1" customWidth="1"/>
    <col min="5891" max="5891" width="6.140625" style="1" bestFit="1" customWidth="1"/>
    <col min="5892" max="5892" width="7.28515625" style="1" bestFit="1" customWidth="1"/>
    <col min="5893" max="5893" width="11.7109375" style="1" bestFit="1" customWidth="1"/>
    <col min="5894" max="5894" width="10.42578125" style="1" bestFit="1" customWidth="1"/>
    <col min="5895" max="5895" width="10.5703125" style="1" bestFit="1" customWidth="1"/>
    <col min="5896" max="5896" width="7.5703125" style="1" bestFit="1" customWidth="1"/>
    <col min="5897" max="5897" width="6.42578125" style="1" bestFit="1" customWidth="1"/>
    <col min="5898" max="5898" width="7.28515625" style="1" bestFit="1" customWidth="1"/>
    <col min="5899" max="5899" width="8.28515625" style="1" bestFit="1" customWidth="1"/>
    <col min="5900" max="5901" width="20.28515625" style="1" bestFit="1" customWidth="1"/>
    <col min="5902" max="5902" width="9.7109375" style="1" bestFit="1" customWidth="1"/>
    <col min="5903" max="5904" width="9" style="1" bestFit="1" customWidth="1"/>
    <col min="5905" max="5905" width="7" style="1" bestFit="1" customWidth="1"/>
    <col min="5906" max="5906" width="7.85546875" style="1" bestFit="1" customWidth="1"/>
    <col min="5907" max="5907" width="7.140625" style="1" bestFit="1" customWidth="1"/>
    <col min="5908" max="5908" width="8.140625" style="1" bestFit="1" customWidth="1"/>
    <col min="5909" max="5909" width="9.5703125" style="1" bestFit="1" customWidth="1"/>
    <col min="5910" max="5910" width="10.28515625" style="1" bestFit="1" customWidth="1"/>
    <col min="5911" max="5911" width="8.140625" style="1" bestFit="1" customWidth="1"/>
    <col min="5912" max="5912" width="5.5703125" style="1" bestFit="1" customWidth="1"/>
    <col min="5913" max="5913" width="10.28515625" style="1" bestFit="1" customWidth="1"/>
    <col min="5914" max="5914" width="8.5703125" style="1" bestFit="1" customWidth="1"/>
    <col min="5915" max="5915" width="3.7109375" style="1" customWidth="1"/>
    <col min="5916" max="6144" width="9.140625" style="1"/>
    <col min="6145" max="6145" width="3.85546875" style="1" bestFit="1" customWidth="1"/>
    <col min="6146" max="6146" width="29.28515625" style="1" bestFit="1" customWidth="1"/>
    <col min="6147" max="6147" width="6.140625" style="1" bestFit="1" customWidth="1"/>
    <col min="6148" max="6148" width="7.28515625" style="1" bestFit="1" customWidth="1"/>
    <col min="6149" max="6149" width="11.7109375" style="1" bestFit="1" customWidth="1"/>
    <col min="6150" max="6150" width="10.42578125" style="1" bestFit="1" customWidth="1"/>
    <col min="6151" max="6151" width="10.5703125" style="1" bestFit="1" customWidth="1"/>
    <col min="6152" max="6152" width="7.5703125" style="1" bestFit="1" customWidth="1"/>
    <col min="6153" max="6153" width="6.42578125" style="1" bestFit="1" customWidth="1"/>
    <col min="6154" max="6154" width="7.28515625" style="1" bestFit="1" customWidth="1"/>
    <col min="6155" max="6155" width="8.28515625" style="1" bestFit="1" customWidth="1"/>
    <col min="6156" max="6157" width="20.28515625" style="1" bestFit="1" customWidth="1"/>
    <col min="6158" max="6158" width="9.7109375" style="1" bestFit="1" customWidth="1"/>
    <col min="6159" max="6160" width="9" style="1" bestFit="1" customWidth="1"/>
    <col min="6161" max="6161" width="7" style="1" bestFit="1" customWidth="1"/>
    <col min="6162" max="6162" width="7.85546875" style="1" bestFit="1" customWidth="1"/>
    <col min="6163" max="6163" width="7.140625" style="1" bestFit="1" customWidth="1"/>
    <col min="6164" max="6164" width="8.140625" style="1" bestFit="1" customWidth="1"/>
    <col min="6165" max="6165" width="9.5703125" style="1" bestFit="1" customWidth="1"/>
    <col min="6166" max="6166" width="10.28515625" style="1" bestFit="1" customWidth="1"/>
    <col min="6167" max="6167" width="8.140625" style="1" bestFit="1" customWidth="1"/>
    <col min="6168" max="6168" width="5.5703125" style="1" bestFit="1" customWidth="1"/>
    <col min="6169" max="6169" width="10.28515625" style="1" bestFit="1" customWidth="1"/>
    <col min="6170" max="6170" width="8.5703125" style="1" bestFit="1" customWidth="1"/>
    <col min="6171" max="6171" width="3.7109375" style="1" customWidth="1"/>
    <col min="6172" max="6400" width="9.140625" style="1"/>
    <col min="6401" max="6401" width="3.85546875" style="1" bestFit="1" customWidth="1"/>
    <col min="6402" max="6402" width="29.28515625" style="1" bestFit="1" customWidth="1"/>
    <col min="6403" max="6403" width="6.140625" style="1" bestFit="1" customWidth="1"/>
    <col min="6404" max="6404" width="7.28515625" style="1" bestFit="1" customWidth="1"/>
    <col min="6405" max="6405" width="11.7109375" style="1" bestFit="1" customWidth="1"/>
    <col min="6406" max="6406" width="10.42578125" style="1" bestFit="1" customWidth="1"/>
    <col min="6407" max="6407" width="10.5703125" style="1" bestFit="1" customWidth="1"/>
    <col min="6408" max="6408" width="7.5703125" style="1" bestFit="1" customWidth="1"/>
    <col min="6409" max="6409" width="6.42578125" style="1" bestFit="1" customWidth="1"/>
    <col min="6410" max="6410" width="7.28515625" style="1" bestFit="1" customWidth="1"/>
    <col min="6411" max="6411" width="8.28515625" style="1" bestFit="1" customWidth="1"/>
    <col min="6412" max="6413" width="20.28515625" style="1" bestFit="1" customWidth="1"/>
    <col min="6414" max="6414" width="9.7109375" style="1" bestFit="1" customWidth="1"/>
    <col min="6415" max="6416" width="9" style="1" bestFit="1" customWidth="1"/>
    <col min="6417" max="6417" width="7" style="1" bestFit="1" customWidth="1"/>
    <col min="6418" max="6418" width="7.85546875" style="1" bestFit="1" customWidth="1"/>
    <col min="6419" max="6419" width="7.140625" style="1" bestFit="1" customWidth="1"/>
    <col min="6420" max="6420" width="8.140625" style="1" bestFit="1" customWidth="1"/>
    <col min="6421" max="6421" width="9.5703125" style="1" bestFit="1" customWidth="1"/>
    <col min="6422" max="6422" width="10.28515625" style="1" bestFit="1" customWidth="1"/>
    <col min="6423" max="6423" width="8.140625" style="1" bestFit="1" customWidth="1"/>
    <col min="6424" max="6424" width="5.5703125" style="1" bestFit="1" customWidth="1"/>
    <col min="6425" max="6425" width="10.28515625" style="1" bestFit="1" customWidth="1"/>
    <col min="6426" max="6426" width="8.5703125" style="1" bestFit="1" customWidth="1"/>
    <col min="6427" max="6427" width="3.7109375" style="1" customWidth="1"/>
    <col min="6428" max="6656" width="9.140625" style="1"/>
    <col min="6657" max="6657" width="3.85546875" style="1" bestFit="1" customWidth="1"/>
    <col min="6658" max="6658" width="29.28515625" style="1" bestFit="1" customWidth="1"/>
    <col min="6659" max="6659" width="6.140625" style="1" bestFit="1" customWidth="1"/>
    <col min="6660" max="6660" width="7.28515625" style="1" bestFit="1" customWidth="1"/>
    <col min="6661" max="6661" width="11.7109375" style="1" bestFit="1" customWidth="1"/>
    <col min="6662" max="6662" width="10.42578125" style="1" bestFit="1" customWidth="1"/>
    <col min="6663" max="6663" width="10.5703125" style="1" bestFit="1" customWidth="1"/>
    <col min="6664" max="6664" width="7.5703125" style="1" bestFit="1" customWidth="1"/>
    <col min="6665" max="6665" width="6.42578125" style="1" bestFit="1" customWidth="1"/>
    <col min="6666" max="6666" width="7.28515625" style="1" bestFit="1" customWidth="1"/>
    <col min="6667" max="6667" width="8.28515625" style="1" bestFit="1" customWidth="1"/>
    <col min="6668" max="6669" width="20.28515625" style="1" bestFit="1" customWidth="1"/>
    <col min="6670" max="6670" width="9.7109375" style="1" bestFit="1" customWidth="1"/>
    <col min="6671" max="6672" width="9" style="1" bestFit="1" customWidth="1"/>
    <col min="6673" max="6673" width="7" style="1" bestFit="1" customWidth="1"/>
    <col min="6674" max="6674" width="7.85546875" style="1" bestFit="1" customWidth="1"/>
    <col min="6675" max="6675" width="7.140625" style="1" bestFit="1" customWidth="1"/>
    <col min="6676" max="6676" width="8.140625" style="1" bestFit="1" customWidth="1"/>
    <col min="6677" max="6677" width="9.5703125" style="1" bestFit="1" customWidth="1"/>
    <col min="6678" max="6678" width="10.28515625" style="1" bestFit="1" customWidth="1"/>
    <col min="6679" max="6679" width="8.140625" style="1" bestFit="1" customWidth="1"/>
    <col min="6680" max="6680" width="5.5703125" style="1" bestFit="1" customWidth="1"/>
    <col min="6681" max="6681" width="10.28515625" style="1" bestFit="1" customWidth="1"/>
    <col min="6682" max="6682" width="8.5703125" style="1" bestFit="1" customWidth="1"/>
    <col min="6683" max="6683" width="3.7109375" style="1" customWidth="1"/>
    <col min="6684" max="6912" width="9.140625" style="1"/>
    <col min="6913" max="6913" width="3.85546875" style="1" bestFit="1" customWidth="1"/>
    <col min="6914" max="6914" width="29.28515625" style="1" bestFit="1" customWidth="1"/>
    <col min="6915" max="6915" width="6.140625" style="1" bestFit="1" customWidth="1"/>
    <col min="6916" max="6916" width="7.28515625" style="1" bestFit="1" customWidth="1"/>
    <col min="6917" max="6917" width="11.7109375" style="1" bestFit="1" customWidth="1"/>
    <col min="6918" max="6918" width="10.42578125" style="1" bestFit="1" customWidth="1"/>
    <col min="6919" max="6919" width="10.5703125" style="1" bestFit="1" customWidth="1"/>
    <col min="6920" max="6920" width="7.5703125" style="1" bestFit="1" customWidth="1"/>
    <col min="6921" max="6921" width="6.42578125" style="1" bestFit="1" customWidth="1"/>
    <col min="6922" max="6922" width="7.28515625" style="1" bestFit="1" customWidth="1"/>
    <col min="6923" max="6923" width="8.28515625" style="1" bestFit="1" customWidth="1"/>
    <col min="6924" max="6925" width="20.28515625" style="1" bestFit="1" customWidth="1"/>
    <col min="6926" max="6926" width="9.7109375" style="1" bestFit="1" customWidth="1"/>
    <col min="6927" max="6928" width="9" style="1" bestFit="1" customWidth="1"/>
    <col min="6929" max="6929" width="7" style="1" bestFit="1" customWidth="1"/>
    <col min="6930" max="6930" width="7.85546875" style="1" bestFit="1" customWidth="1"/>
    <col min="6931" max="6931" width="7.140625" style="1" bestFit="1" customWidth="1"/>
    <col min="6932" max="6932" width="8.140625" style="1" bestFit="1" customWidth="1"/>
    <col min="6933" max="6933" width="9.5703125" style="1" bestFit="1" customWidth="1"/>
    <col min="6934" max="6934" width="10.28515625" style="1" bestFit="1" customWidth="1"/>
    <col min="6935" max="6935" width="8.140625" style="1" bestFit="1" customWidth="1"/>
    <col min="6936" max="6936" width="5.5703125" style="1" bestFit="1" customWidth="1"/>
    <col min="6937" max="6937" width="10.28515625" style="1" bestFit="1" customWidth="1"/>
    <col min="6938" max="6938" width="8.5703125" style="1" bestFit="1" customWidth="1"/>
    <col min="6939" max="6939" width="3.7109375" style="1" customWidth="1"/>
    <col min="6940" max="7168" width="9.140625" style="1"/>
    <col min="7169" max="7169" width="3.85546875" style="1" bestFit="1" customWidth="1"/>
    <col min="7170" max="7170" width="29.28515625" style="1" bestFit="1" customWidth="1"/>
    <col min="7171" max="7171" width="6.140625" style="1" bestFit="1" customWidth="1"/>
    <col min="7172" max="7172" width="7.28515625" style="1" bestFit="1" customWidth="1"/>
    <col min="7173" max="7173" width="11.7109375" style="1" bestFit="1" customWidth="1"/>
    <col min="7174" max="7174" width="10.42578125" style="1" bestFit="1" customWidth="1"/>
    <col min="7175" max="7175" width="10.5703125" style="1" bestFit="1" customWidth="1"/>
    <col min="7176" max="7176" width="7.5703125" style="1" bestFit="1" customWidth="1"/>
    <col min="7177" max="7177" width="6.42578125" style="1" bestFit="1" customWidth="1"/>
    <col min="7178" max="7178" width="7.28515625" style="1" bestFit="1" customWidth="1"/>
    <col min="7179" max="7179" width="8.28515625" style="1" bestFit="1" customWidth="1"/>
    <col min="7180" max="7181" width="20.28515625" style="1" bestFit="1" customWidth="1"/>
    <col min="7182" max="7182" width="9.7109375" style="1" bestFit="1" customWidth="1"/>
    <col min="7183" max="7184" width="9" style="1" bestFit="1" customWidth="1"/>
    <col min="7185" max="7185" width="7" style="1" bestFit="1" customWidth="1"/>
    <col min="7186" max="7186" width="7.85546875" style="1" bestFit="1" customWidth="1"/>
    <col min="7187" max="7187" width="7.140625" style="1" bestFit="1" customWidth="1"/>
    <col min="7188" max="7188" width="8.140625" style="1" bestFit="1" customWidth="1"/>
    <col min="7189" max="7189" width="9.5703125" style="1" bestFit="1" customWidth="1"/>
    <col min="7190" max="7190" width="10.28515625" style="1" bestFit="1" customWidth="1"/>
    <col min="7191" max="7191" width="8.140625" style="1" bestFit="1" customWidth="1"/>
    <col min="7192" max="7192" width="5.5703125" style="1" bestFit="1" customWidth="1"/>
    <col min="7193" max="7193" width="10.28515625" style="1" bestFit="1" customWidth="1"/>
    <col min="7194" max="7194" width="8.5703125" style="1" bestFit="1" customWidth="1"/>
    <col min="7195" max="7195" width="3.7109375" style="1" customWidth="1"/>
    <col min="7196" max="7424" width="9.140625" style="1"/>
    <col min="7425" max="7425" width="3.85546875" style="1" bestFit="1" customWidth="1"/>
    <col min="7426" max="7426" width="29.28515625" style="1" bestFit="1" customWidth="1"/>
    <col min="7427" max="7427" width="6.140625" style="1" bestFit="1" customWidth="1"/>
    <col min="7428" max="7428" width="7.28515625" style="1" bestFit="1" customWidth="1"/>
    <col min="7429" max="7429" width="11.7109375" style="1" bestFit="1" customWidth="1"/>
    <col min="7430" max="7430" width="10.42578125" style="1" bestFit="1" customWidth="1"/>
    <col min="7431" max="7431" width="10.5703125" style="1" bestFit="1" customWidth="1"/>
    <col min="7432" max="7432" width="7.5703125" style="1" bestFit="1" customWidth="1"/>
    <col min="7433" max="7433" width="6.42578125" style="1" bestFit="1" customWidth="1"/>
    <col min="7434" max="7434" width="7.28515625" style="1" bestFit="1" customWidth="1"/>
    <col min="7435" max="7435" width="8.28515625" style="1" bestFit="1" customWidth="1"/>
    <col min="7436" max="7437" width="20.28515625" style="1" bestFit="1" customWidth="1"/>
    <col min="7438" max="7438" width="9.7109375" style="1" bestFit="1" customWidth="1"/>
    <col min="7439" max="7440" width="9" style="1" bestFit="1" customWidth="1"/>
    <col min="7441" max="7441" width="7" style="1" bestFit="1" customWidth="1"/>
    <col min="7442" max="7442" width="7.85546875" style="1" bestFit="1" customWidth="1"/>
    <col min="7443" max="7443" width="7.140625" style="1" bestFit="1" customWidth="1"/>
    <col min="7444" max="7444" width="8.140625" style="1" bestFit="1" customWidth="1"/>
    <col min="7445" max="7445" width="9.5703125" style="1" bestFit="1" customWidth="1"/>
    <col min="7446" max="7446" width="10.28515625" style="1" bestFit="1" customWidth="1"/>
    <col min="7447" max="7447" width="8.140625" style="1" bestFit="1" customWidth="1"/>
    <col min="7448" max="7448" width="5.5703125" style="1" bestFit="1" customWidth="1"/>
    <col min="7449" max="7449" width="10.28515625" style="1" bestFit="1" customWidth="1"/>
    <col min="7450" max="7450" width="8.5703125" style="1" bestFit="1" customWidth="1"/>
    <col min="7451" max="7451" width="3.7109375" style="1" customWidth="1"/>
    <col min="7452" max="7680" width="9.140625" style="1"/>
    <col min="7681" max="7681" width="3.85546875" style="1" bestFit="1" customWidth="1"/>
    <col min="7682" max="7682" width="29.28515625" style="1" bestFit="1" customWidth="1"/>
    <col min="7683" max="7683" width="6.140625" style="1" bestFit="1" customWidth="1"/>
    <col min="7684" max="7684" width="7.28515625" style="1" bestFit="1" customWidth="1"/>
    <col min="7685" max="7685" width="11.7109375" style="1" bestFit="1" customWidth="1"/>
    <col min="7686" max="7686" width="10.42578125" style="1" bestFit="1" customWidth="1"/>
    <col min="7687" max="7687" width="10.5703125" style="1" bestFit="1" customWidth="1"/>
    <col min="7688" max="7688" width="7.5703125" style="1" bestFit="1" customWidth="1"/>
    <col min="7689" max="7689" width="6.42578125" style="1" bestFit="1" customWidth="1"/>
    <col min="7690" max="7690" width="7.28515625" style="1" bestFit="1" customWidth="1"/>
    <col min="7691" max="7691" width="8.28515625" style="1" bestFit="1" customWidth="1"/>
    <col min="7692" max="7693" width="20.28515625" style="1" bestFit="1" customWidth="1"/>
    <col min="7694" max="7694" width="9.7109375" style="1" bestFit="1" customWidth="1"/>
    <col min="7695" max="7696" width="9" style="1" bestFit="1" customWidth="1"/>
    <col min="7697" max="7697" width="7" style="1" bestFit="1" customWidth="1"/>
    <col min="7698" max="7698" width="7.85546875" style="1" bestFit="1" customWidth="1"/>
    <col min="7699" max="7699" width="7.140625" style="1" bestFit="1" customWidth="1"/>
    <col min="7700" max="7700" width="8.140625" style="1" bestFit="1" customWidth="1"/>
    <col min="7701" max="7701" width="9.5703125" style="1" bestFit="1" customWidth="1"/>
    <col min="7702" max="7702" width="10.28515625" style="1" bestFit="1" customWidth="1"/>
    <col min="7703" max="7703" width="8.140625" style="1" bestFit="1" customWidth="1"/>
    <col min="7704" max="7704" width="5.5703125" style="1" bestFit="1" customWidth="1"/>
    <col min="7705" max="7705" width="10.28515625" style="1" bestFit="1" customWidth="1"/>
    <col min="7706" max="7706" width="8.5703125" style="1" bestFit="1" customWidth="1"/>
    <col min="7707" max="7707" width="3.7109375" style="1" customWidth="1"/>
    <col min="7708" max="7936" width="9.140625" style="1"/>
    <col min="7937" max="7937" width="3.85546875" style="1" bestFit="1" customWidth="1"/>
    <col min="7938" max="7938" width="29.28515625" style="1" bestFit="1" customWidth="1"/>
    <col min="7939" max="7939" width="6.140625" style="1" bestFit="1" customWidth="1"/>
    <col min="7940" max="7940" width="7.28515625" style="1" bestFit="1" customWidth="1"/>
    <col min="7941" max="7941" width="11.7109375" style="1" bestFit="1" customWidth="1"/>
    <col min="7942" max="7942" width="10.42578125" style="1" bestFit="1" customWidth="1"/>
    <col min="7943" max="7943" width="10.5703125" style="1" bestFit="1" customWidth="1"/>
    <col min="7944" max="7944" width="7.5703125" style="1" bestFit="1" customWidth="1"/>
    <col min="7945" max="7945" width="6.42578125" style="1" bestFit="1" customWidth="1"/>
    <col min="7946" max="7946" width="7.28515625" style="1" bestFit="1" customWidth="1"/>
    <col min="7947" max="7947" width="8.28515625" style="1" bestFit="1" customWidth="1"/>
    <col min="7948" max="7949" width="20.28515625" style="1" bestFit="1" customWidth="1"/>
    <col min="7950" max="7950" width="9.7109375" style="1" bestFit="1" customWidth="1"/>
    <col min="7951" max="7952" width="9" style="1" bestFit="1" customWidth="1"/>
    <col min="7953" max="7953" width="7" style="1" bestFit="1" customWidth="1"/>
    <col min="7954" max="7954" width="7.85546875" style="1" bestFit="1" customWidth="1"/>
    <col min="7955" max="7955" width="7.140625" style="1" bestFit="1" customWidth="1"/>
    <col min="7956" max="7956" width="8.140625" style="1" bestFit="1" customWidth="1"/>
    <col min="7957" max="7957" width="9.5703125" style="1" bestFit="1" customWidth="1"/>
    <col min="7958" max="7958" width="10.28515625" style="1" bestFit="1" customWidth="1"/>
    <col min="7959" max="7959" width="8.140625" style="1" bestFit="1" customWidth="1"/>
    <col min="7960" max="7960" width="5.5703125" style="1" bestFit="1" customWidth="1"/>
    <col min="7961" max="7961" width="10.28515625" style="1" bestFit="1" customWidth="1"/>
    <col min="7962" max="7962" width="8.5703125" style="1" bestFit="1" customWidth="1"/>
    <col min="7963" max="7963" width="3.7109375" style="1" customWidth="1"/>
    <col min="7964" max="8192" width="9.140625" style="1"/>
    <col min="8193" max="8193" width="3.85546875" style="1" bestFit="1" customWidth="1"/>
    <col min="8194" max="8194" width="29.28515625" style="1" bestFit="1" customWidth="1"/>
    <col min="8195" max="8195" width="6.140625" style="1" bestFit="1" customWidth="1"/>
    <col min="8196" max="8196" width="7.28515625" style="1" bestFit="1" customWidth="1"/>
    <col min="8197" max="8197" width="11.7109375" style="1" bestFit="1" customWidth="1"/>
    <col min="8198" max="8198" width="10.42578125" style="1" bestFit="1" customWidth="1"/>
    <col min="8199" max="8199" width="10.5703125" style="1" bestFit="1" customWidth="1"/>
    <col min="8200" max="8200" width="7.5703125" style="1" bestFit="1" customWidth="1"/>
    <col min="8201" max="8201" width="6.42578125" style="1" bestFit="1" customWidth="1"/>
    <col min="8202" max="8202" width="7.28515625" style="1" bestFit="1" customWidth="1"/>
    <col min="8203" max="8203" width="8.28515625" style="1" bestFit="1" customWidth="1"/>
    <col min="8204" max="8205" width="20.28515625" style="1" bestFit="1" customWidth="1"/>
    <col min="8206" max="8206" width="9.7109375" style="1" bestFit="1" customWidth="1"/>
    <col min="8207" max="8208" width="9" style="1" bestFit="1" customWidth="1"/>
    <col min="8209" max="8209" width="7" style="1" bestFit="1" customWidth="1"/>
    <col min="8210" max="8210" width="7.85546875" style="1" bestFit="1" customWidth="1"/>
    <col min="8211" max="8211" width="7.140625" style="1" bestFit="1" customWidth="1"/>
    <col min="8212" max="8212" width="8.140625" style="1" bestFit="1" customWidth="1"/>
    <col min="8213" max="8213" width="9.5703125" style="1" bestFit="1" customWidth="1"/>
    <col min="8214" max="8214" width="10.28515625" style="1" bestFit="1" customWidth="1"/>
    <col min="8215" max="8215" width="8.140625" style="1" bestFit="1" customWidth="1"/>
    <col min="8216" max="8216" width="5.5703125" style="1" bestFit="1" customWidth="1"/>
    <col min="8217" max="8217" width="10.28515625" style="1" bestFit="1" customWidth="1"/>
    <col min="8218" max="8218" width="8.5703125" style="1" bestFit="1" customWidth="1"/>
    <col min="8219" max="8219" width="3.7109375" style="1" customWidth="1"/>
    <col min="8220" max="8448" width="9.140625" style="1"/>
    <col min="8449" max="8449" width="3.85546875" style="1" bestFit="1" customWidth="1"/>
    <col min="8450" max="8450" width="29.28515625" style="1" bestFit="1" customWidth="1"/>
    <col min="8451" max="8451" width="6.140625" style="1" bestFit="1" customWidth="1"/>
    <col min="8452" max="8452" width="7.28515625" style="1" bestFit="1" customWidth="1"/>
    <col min="8453" max="8453" width="11.7109375" style="1" bestFit="1" customWidth="1"/>
    <col min="8454" max="8454" width="10.42578125" style="1" bestFit="1" customWidth="1"/>
    <col min="8455" max="8455" width="10.5703125" style="1" bestFit="1" customWidth="1"/>
    <col min="8456" max="8456" width="7.5703125" style="1" bestFit="1" customWidth="1"/>
    <col min="8457" max="8457" width="6.42578125" style="1" bestFit="1" customWidth="1"/>
    <col min="8458" max="8458" width="7.28515625" style="1" bestFit="1" customWidth="1"/>
    <col min="8459" max="8459" width="8.28515625" style="1" bestFit="1" customWidth="1"/>
    <col min="8460" max="8461" width="20.28515625" style="1" bestFit="1" customWidth="1"/>
    <col min="8462" max="8462" width="9.7109375" style="1" bestFit="1" customWidth="1"/>
    <col min="8463" max="8464" width="9" style="1" bestFit="1" customWidth="1"/>
    <col min="8465" max="8465" width="7" style="1" bestFit="1" customWidth="1"/>
    <col min="8466" max="8466" width="7.85546875" style="1" bestFit="1" customWidth="1"/>
    <col min="8467" max="8467" width="7.140625" style="1" bestFit="1" customWidth="1"/>
    <col min="8468" max="8468" width="8.140625" style="1" bestFit="1" customWidth="1"/>
    <col min="8469" max="8469" width="9.5703125" style="1" bestFit="1" customWidth="1"/>
    <col min="8470" max="8470" width="10.28515625" style="1" bestFit="1" customWidth="1"/>
    <col min="8471" max="8471" width="8.140625" style="1" bestFit="1" customWidth="1"/>
    <col min="8472" max="8472" width="5.5703125" style="1" bestFit="1" customWidth="1"/>
    <col min="8473" max="8473" width="10.28515625" style="1" bestFit="1" customWidth="1"/>
    <col min="8474" max="8474" width="8.5703125" style="1" bestFit="1" customWidth="1"/>
    <col min="8475" max="8475" width="3.7109375" style="1" customWidth="1"/>
    <col min="8476" max="8704" width="9.140625" style="1"/>
    <col min="8705" max="8705" width="3.85546875" style="1" bestFit="1" customWidth="1"/>
    <col min="8706" max="8706" width="29.28515625" style="1" bestFit="1" customWidth="1"/>
    <col min="8707" max="8707" width="6.140625" style="1" bestFit="1" customWidth="1"/>
    <col min="8708" max="8708" width="7.28515625" style="1" bestFit="1" customWidth="1"/>
    <col min="8709" max="8709" width="11.7109375" style="1" bestFit="1" customWidth="1"/>
    <col min="8710" max="8710" width="10.42578125" style="1" bestFit="1" customWidth="1"/>
    <col min="8711" max="8711" width="10.5703125" style="1" bestFit="1" customWidth="1"/>
    <col min="8712" max="8712" width="7.5703125" style="1" bestFit="1" customWidth="1"/>
    <col min="8713" max="8713" width="6.42578125" style="1" bestFit="1" customWidth="1"/>
    <col min="8714" max="8714" width="7.28515625" style="1" bestFit="1" customWidth="1"/>
    <col min="8715" max="8715" width="8.28515625" style="1" bestFit="1" customWidth="1"/>
    <col min="8716" max="8717" width="20.28515625" style="1" bestFit="1" customWidth="1"/>
    <col min="8718" max="8718" width="9.7109375" style="1" bestFit="1" customWidth="1"/>
    <col min="8719" max="8720" width="9" style="1" bestFit="1" customWidth="1"/>
    <col min="8721" max="8721" width="7" style="1" bestFit="1" customWidth="1"/>
    <col min="8722" max="8722" width="7.85546875" style="1" bestFit="1" customWidth="1"/>
    <col min="8723" max="8723" width="7.140625" style="1" bestFit="1" customWidth="1"/>
    <col min="8724" max="8724" width="8.140625" style="1" bestFit="1" customWidth="1"/>
    <col min="8725" max="8725" width="9.5703125" style="1" bestFit="1" customWidth="1"/>
    <col min="8726" max="8726" width="10.28515625" style="1" bestFit="1" customWidth="1"/>
    <col min="8727" max="8727" width="8.140625" style="1" bestFit="1" customWidth="1"/>
    <col min="8728" max="8728" width="5.5703125" style="1" bestFit="1" customWidth="1"/>
    <col min="8729" max="8729" width="10.28515625" style="1" bestFit="1" customWidth="1"/>
    <col min="8730" max="8730" width="8.5703125" style="1" bestFit="1" customWidth="1"/>
    <col min="8731" max="8731" width="3.7109375" style="1" customWidth="1"/>
    <col min="8732" max="8960" width="9.140625" style="1"/>
    <col min="8961" max="8961" width="3.85546875" style="1" bestFit="1" customWidth="1"/>
    <col min="8962" max="8962" width="29.28515625" style="1" bestFit="1" customWidth="1"/>
    <col min="8963" max="8963" width="6.140625" style="1" bestFit="1" customWidth="1"/>
    <col min="8964" max="8964" width="7.28515625" style="1" bestFit="1" customWidth="1"/>
    <col min="8965" max="8965" width="11.7109375" style="1" bestFit="1" customWidth="1"/>
    <col min="8966" max="8966" width="10.42578125" style="1" bestFit="1" customWidth="1"/>
    <col min="8967" max="8967" width="10.5703125" style="1" bestFit="1" customWidth="1"/>
    <col min="8968" max="8968" width="7.5703125" style="1" bestFit="1" customWidth="1"/>
    <col min="8969" max="8969" width="6.42578125" style="1" bestFit="1" customWidth="1"/>
    <col min="8970" max="8970" width="7.28515625" style="1" bestFit="1" customWidth="1"/>
    <col min="8971" max="8971" width="8.28515625" style="1" bestFit="1" customWidth="1"/>
    <col min="8972" max="8973" width="20.28515625" style="1" bestFit="1" customWidth="1"/>
    <col min="8974" max="8974" width="9.7109375" style="1" bestFit="1" customWidth="1"/>
    <col min="8975" max="8976" width="9" style="1" bestFit="1" customWidth="1"/>
    <col min="8977" max="8977" width="7" style="1" bestFit="1" customWidth="1"/>
    <col min="8978" max="8978" width="7.85546875" style="1" bestFit="1" customWidth="1"/>
    <col min="8979" max="8979" width="7.140625" style="1" bestFit="1" customWidth="1"/>
    <col min="8980" max="8980" width="8.140625" style="1" bestFit="1" customWidth="1"/>
    <col min="8981" max="8981" width="9.5703125" style="1" bestFit="1" customWidth="1"/>
    <col min="8982" max="8982" width="10.28515625" style="1" bestFit="1" customWidth="1"/>
    <col min="8983" max="8983" width="8.140625" style="1" bestFit="1" customWidth="1"/>
    <col min="8984" max="8984" width="5.5703125" style="1" bestFit="1" customWidth="1"/>
    <col min="8985" max="8985" width="10.28515625" style="1" bestFit="1" customWidth="1"/>
    <col min="8986" max="8986" width="8.5703125" style="1" bestFit="1" customWidth="1"/>
    <col min="8987" max="8987" width="3.7109375" style="1" customWidth="1"/>
    <col min="8988" max="9216" width="9.140625" style="1"/>
    <col min="9217" max="9217" width="3.85546875" style="1" bestFit="1" customWidth="1"/>
    <col min="9218" max="9218" width="29.28515625" style="1" bestFit="1" customWidth="1"/>
    <col min="9219" max="9219" width="6.140625" style="1" bestFit="1" customWidth="1"/>
    <col min="9220" max="9220" width="7.28515625" style="1" bestFit="1" customWidth="1"/>
    <col min="9221" max="9221" width="11.7109375" style="1" bestFit="1" customWidth="1"/>
    <col min="9222" max="9222" width="10.42578125" style="1" bestFit="1" customWidth="1"/>
    <col min="9223" max="9223" width="10.5703125" style="1" bestFit="1" customWidth="1"/>
    <col min="9224" max="9224" width="7.5703125" style="1" bestFit="1" customWidth="1"/>
    <col min="9225" max="9225" width="6.42578125" style="1" bestFit="1" customWidth="1"/>
    <col min="9226" max="9226" width="7.28515625" style="1" bestFit="1" customWidth="1"/>
    <col min="9227" max="9227" width="8.28515625" style="1" bestFit="1" customWidth="1"/>
    <col min="9228" max="9229" width="20.28515625" style="1" bestFit="1" customWidth="1"/>
    <col min="9230" max="9230" width="9.7109375" style="1" bestFit="1" customWidth="1"/>
    <col min="9231" max="9232" width="9" style="1" bestFit="1" customWidth="1"/>
    <col min="9233" max="9233" width="7" style="1" bestFit="1" customWidth="1"/>
    <col min="9234" max="9234" width="7.85546875" style="1" bestFit="1" customWidth="1"/>
    <col min="9235" max="9235" width="7.140625" style="1" bestFit="1" customWidth="1"/>
    <col min="9236" max="9236" width="8.140625" style="1" bestFit="1" customWidth="1"/>
    <col min="9237" max="9237" width="9.5703125" style="1" bestFit="1" customWidth="1"/>
    <col min="9238" max="9238" width="10.28515625" style="1" bestFit="1" customWidth="1"/>
    <col min="9239" max="9239" width="8.140625" style="1" bestFit="1" customWidth="1"/>
    <col min="9240" max="9240" width="5.5703125" style="1" bestFit="1" customWidth="1"/>
    <col min="9241" max="9241" width="10.28515625" style="1" bestFit="1" customWidth="1"/>
    <col min="9242" max="9242" width="8.5703125" style="1" bestFit="1" customWidth="1"/>
    <col min="9243" max="9243" width="3.7109375" style="1" customWidth="1"/>
    <col min="9244" max="9472" width="9.140625" style="1"/>
    <col min="9473" max="9473" width="3.85546875" style="1" bestFit="1" customWidth="1"/>
    <col min="9474" max="9474" width="29.28515625" style="1" bestFit="1" customWidth="1"/>
    <col min="9475" max="9475" width="6.140625" style="1" bestFit="1" customWidth="1"/>
    <col min="9476" max="9476" width="7.28515625" style="1" bestFit="1" customWidth="1"/>
    <col min="9477" max="9477" width="11.7109375" style="1" bestFit="1" customWidth="1"/>
    <col min="9478" max="9478" width="10.42578125" style="1" bestFit="1" customWidth="1"/>
    <col min="9479" max="9479" width="10.5703125" style="1" bestFit="1" customWidth="1"/>
    <col min="9480" max="9480" width="7.5703125" style="1" bestFit="1" customWidth="1"/>
    <col min="9481" max="9481" width="6.42578125" style="1" bestFit="1" customWidth="1"/>
    <col min="9482" max="9482" width="7.28515625" style="1" bestFit="1" customWidth="1"/>
    <col min="9483" max="9483" width="8.28515625" style="1" bestFit="1" customWidth="1"/>
    <col min="9484" max="9485" width="20.28515625" style="1" bestFit="1" customWidth="1"/>
    <col min="9486" max="9486" width="9.7109375" style="1" bestFit="1" customWidth="1"/>
    <col min="9487" max="9488" width="9" style="1" bestFit="1" customWidth="1"/>
    <col min="9489" max="9489" width="7" style="1" bestFit="1" customWidth="1"/>
    <col min="9490" max="9490" width="7.85546875" style="1" bestFit="1" customWidth="1"/>
    <col min="9491" max="9491" width="7.140625" style="1" bestFit="1" customWidth="1"/>
    <col min="9492" max="9492" width="8.140625" style="1" bestFit="1" customWidth="1"/>
    <col min="9493" max="9493" width="9.5703125" style="1" bestFit="1" customWidth="1"/>
    <col min="9494" max="9494" width="10.28515625" style="1" bestFit="1" customWidth="1"/>
    <col min="9495" max="9495" width="8.140625" style="1" bestFit="1" customWidth="1"/>
    <col min="9496" max="9496" width="5.5703125" style="1" bestFit="1" customWidth="1"/>
    <col min="9497" max="9497" width="10.28515625" style="1" bestFit="1" customWidth="1"/>
    <col min="9498" max="9498" width="8.5703125" style="1" bestFit="1" customWidth="1"/>
    <col min="9499" max="9499" width="3.7109375" style="1" customWidth="1"/>
    <col min="9500" max="9728" width="9.140625" style="1"/>
    <col min="9729" max="9729" width="3.85546875" style="1" bestFit="1" customWidth="1"/>
    <col min="9730" max="9730" width="29.28515625" style="1" bestFit="1" customWidth="1"/>
    <col min="9731" max="9731" width="6.140625" style="1" bestFit="1" customWidth="1"/>
    <col min="9732" max="9732" width="7.28515625" style="1" bestFit="1" customWidth="1"/>
    <col min="9733" max="9733" width="11.7109375" style="1" bestFit="1" customWidth="1"/>
    <col min="9734" max="9734" width="10.42578125" style="1" bestFit="1" customWidth="1"/>
    <col min="9735" max="9735" width="10.5703125" style="1" bestFit="1" customWidth="1"/>
    <col min="9736" max="9736" width="7.5703125" style="1" bestFit="1" customWidth="1"/>
    <col min="9737" max="9737" width="6.42578125" style="1" bestFit="1" customWidth="1"/>
    <col min="9738" max="9738" width="7.28515625" style="1" bestFit="1" customWidth="1"/>
    <col min="9739" max="9739" width="8.28515625" style="1" bestFit="1" customWidth="1"/>
    <col min="9740" max="9741" width="20.28515625" style="1" bestFit="1" customWidth="1"/>
    <col min="9742" max="9742" width="9.7109375" style="1" bestFit="1" customWidth="1"/>
    <col min="9743" max="9744" width="9" style="1" bestFit="1" customWidth="1"/>
    <col min="9745" max="9745" width="7" style="1" bestFit="1" customWidth="1"/>
    <col min="9746" max="9746" width="7.85546875" style="1" bestFit="1" customWidth="1"/>
    <col min="9747" max="9747" width="7.140625" style="1" bestFit="1" customWidth="1"/>
    <col min="9748" max="9748" width="8.140625" style="1" bestFit="1" customWidth="1"/>
    <col min="9749" max="9749" width="9.5703125" style="1" bestFit="1" customWidth="1"/>
    <col min="9750" max="9750" width="10.28515625" style="1" bestFit="1" customWidth="1"/>
    <col min="9751" max="9751" width="8.140625" style="1" bestFit="1" customWidth="1"/>
    <col min="9752" max="9752" width="5.5703125" style="1" bestFit="1" customWidth="1"/>
    <col min="9753" max="9753" width="10.28515625" style="1" bestFit="1" customWidth="1"/>
    <col min="9754" max="9754" width="8.5703125" style="1" bestFit="1" customWidth="1"/>
    <col min="9755" max="9755" width="3.7109375" style="1" customWidth="1"/>
    <col min="9756" max="9984" width="9.140625" style="1"/>
    <col min="9985" max="9985" width="3.85546875" style="1" bestFit="1" customWidth="1"/>
    <col min="9986" max="9986" width="29.28515625" style="1" bestFit="1" customWidth="1"/>
    <col min="9987" max="9987" width="6.140625" style="1" bestFit="1" customWidth="1"/>
    <col min="9988" max="9988" width="7.28515625" style="1" bestFit="1" customWidth="1"/>
    <col min="9989" max="9989" width="11.7109375" style="1" bestFit="1" customWidth="1"/>
    <col min="9990" max="9990" width="10.42578125" style="1" bestFit="1" customWidth="1"/>
    <col min="9991" max="9991" width="10.5703125" style="1" bestFit="1" customWidth="1"/>
    <col min="9992" max="9992" width="7.5703125" style="1" bestFit="1" customWidth="1"/>
    <col min="9993" max="9993" width="6.42578125" style="1" bestFit="1" customWidth="1"/>
    <col min="9994" max="9994" width="7.28515625" style="1" bestFit="1" customWidth="1"/>
    <col min="9995" max="9995" width="8.28515625" style="1" bestFit="1" customWidth="1"/>
    <col min="9996" max="9997" width="20.28515625" style="1" bestFit="1" customWidth="1"/>
    <col min="9998" max="9998" width="9.7109375" style="1" bestFit="1" customWidth="1"/>
    <col min="9999" max="10000" width="9" style="1" bestFit="1" customWidth="1"/>
    <col min="10001" max="10001" width="7" style="1" bestFit="1" customWidth="1"/>
    <col min="10002" max="10002" width="7.85546875" style="1" bestFit="1" customWidth="1"/>
    <col min="10003" max="10003" width="7.140625" style="1" bestFit="1" customWidth="1"/>
    <col min="10004" max="10004" width="8.140625" style="1" bestFit="1" customWidth="1"/>
    <col min="10005" max="10005" width="9.5703125" style="1" bestFit="1" customWidth="1"/>
    <col min="10006" max="10006" width="10.28515625" style="1" bestFit="1" customWidth="1"/>
    <col min="10007" max="10007" width="8.140625" style="1" bestFit="1" customWidth="1"/>
    <col min="10008" max="10008" width="5.5703125" style="1" bestFit="1" customWidth="1"/>
    <col min="10009" max="10009" width="10.28515625" style="1" bestFit="1" customWidth="1"/>
    <col min="10010" max="10010" width="8.5703125" style="1" bestFit="1" customWidth="1"/>
    <col min="10011" max="10011" width="3.7109375" style="1" customWidth="1"/>
    <col min="10012" max="10240" width="9.140625" style="1"/>
    <col min="10241" max="10241" width="3.85546875" style="1" bestFit="1" customWidth="1"/>
    <col min="10242" max="10242" width="29.28515625" style="1" bestFit="1" customWidth="1"/>
    <col min="10243" max="10243" width="6.140625" style="1" bestFit="1" customWidth="1"/>
    <col min="10244" max="10244" width="7.28515625" style="1" bestFit="1" customWidth="1"/>
    <col min="10245" max="10245" width="11.7109375" style="1" bestFit="1" customWidth="1"/>
    <col min="10246" max="10246" width="10.42578125" style="1" bestFit="1" customWidth="1"/>
    <col min="10247" max="10247" width="10.5703125" style="1" bestFit="1" customWidth="1"/>
    <col min="10248" max="10248" width="7.5703125" style="1" bestFit="1" customWidth="1"/>
    <col min="10249" max="10249" width="6.42578125" style="1" bestFit="1" customWidth="1"/>
    <col min="10250" max="10250" width="7.28515625" style="1" bestFit="1" customWidth="1"/>
    <col min="10251" max="10251" width="8.28515625" style="1" bestFit="1" customWidth="1"/>
    <col min="10252" max="10253" width="20.28515625" style="1" bestFit="1" customWidth="1"/>
    <col min="10254" max="10254" width="9.7109375" style="1" bestFit="1" customWidth="1"/>
    <col min="10255" max="10256" width="9" style="1" bestFit="1" customWidth="1"/>
    <col min="10257" max="10257" width="7" style="1" bestFit="1" customWidth="1"/>
    <col min="10258" max="10258" width="7.85546875" style="1" bestFit="1" customWidth="1"/>
    <col min="10259" max="10259" width="7.140625" style="1" bestFit="1" customWidth="1"/>
    <col min="10260" max="10260" width="8.140625" style="1" bestFit="1" customWidth="1"/>
    <col min="10261" max="10261" width="9.5703125" style="1" bestFit="1" customWidth="1"/>
    <col min="10262" max="10262" width="10.28515625" style="1" bestFit="1" customWidth="1"/>
    <col min="10263" max="10263" width="8.140625" style="1" bestFit="1" customWidth="1"/>
    <col min="10264" max="10264" width="5.5703125" style="1" bestFit="1" customWidth="1"/>
    <col min="10265" max="10265" width="10.28515625" style="1" bestFit="1" customWidth="1"/>
    <col min="10266" max="10266" width="8.5703125" style="1" bestFit="1" customWidth="1"/>
    <col min="10267" max="10267" width="3.7109375" style="1" customWidth="1"/>
    <col min="10268" max="10496" width="9.140625" style="1"/>
    <col min="10497" max="10497" width="3.85546875" style="1" bestFit="1" customWidth="1"/>
    <col min="10498" max="10498" width="29.28515625" style="1" bestFit="1" customWidth="1"/>
    <col min="10499" max="10499" width="6.140625" style="1" bestFit="1" customWidth="1"/>
    <col min="10500" max="10500" width="7.28515625" style="1" bestFit="1" customWidth="1"/>
    <col min="10501" max="10501" width="11.7109375" style="1" bestFit="1" customWidth="1"/>
    <col min="10502" max="10502" width="10.42578125" style="1" bestFit="1" customWidth="1"/>
    <col min="10503" max="10503" width="10.5703125" style="1" bestFit="1" customWidth="1"/>
    <col min="10504" max="10504" width="7.5703125" style="1" bestFit="1" customWidth="1"/>
    <col min="10505" max="10505" width="6.42578125" style="1" bestFit="1" customWidth="1"/>
    <col min="10506" max="10506" width="7.28515625" style="1" bestFit="1" customWidth="1"/>
    <col min="10507" max="10507" width="8.28515625" style="1" bestFit="1" customWidth="1"/>
    <col min="10508" max="10509" width="20.28515625" style="1" bestFit="1" customWidth="1"/>
    <col min="10510" max="10510" width="9.7109375" style="1" bestFit="1" customWidth="1"/>
    <col min="10511" max="10512" width="9" style="1" bestFit="1" customWidth="1"/>
    <col min="10513" max="10513" width="7" style="1" bestFit="1" customWidth="1"/>
    <col min="10514" max="10514" width="7.85546875" style="1" bestFit="1" customWidth="1"/>
    <col min="10515" max="10515" width="7.140625" style="1" bestFit="1" customWidth="1"/>
    <col min="10516" max="10516" width="8.140625" style="1" bestFit="1" customWidth="1"/>
    <col min="10517" max="10517" width="9.5703125" style="1" bestFit="1" customWidth="1"/>
    <col min="10518" max="10518" width="10.28515625" style="1" bestFit="1" customWidth="1"/>
    <col min="10519" max="10519" width="8.140625" style="1" bestFit="1" customWidth="1"/>
    <col min="10520" max="10520" width="5.5703125" style="1" bestFit="1" customWidth="1"/>
    <col min="10521" max="10521" width="10.28515625" style="1" bestFit="1" customWidth="1"/>
    <col min="10522" max="10522" width="8.5703125" style="1" bestFit="1" customWidth="1"/>
    <col min="10523" max="10523" width="3.7109375" style="1" customWidth="1"/>
    <col min="10524" max="10752" width="9.140625" style="1"/>
    <col min="10753" max="10753" width="3.85546875" style="1" bestFit="1" customWidth="1"/>
    <col min="10754" max="10754" width="29.28515625" style="1" bestFit="1" customWidth="1"/>
    <col min="10755" max="10755" width="6.140625" style="1" bestFit="1" customWidth="1"/>
    <col min="10756" max="10756" width="7.28515625" style="1" bestFit="1" customWidth="1"/>
    <col min="10757" max="10757" width="11.7109375" style="1" bestFit="1" customWidth="1"/>
    <col min="10758" max="10758" width="10.42578125" style="1" bestFit="1" customWidth="1"/>
    <col min="10759" max="10759" width="10.5703125" style="1" bestFit="1" customWidth="1"/>
    <col min="10760" max="10760" width="7.5703125" style="1" bestFit="1" customWidth="1"/>
    <col min="10761" max="10761" width="6.42578125" style="1" bestFit="1" customWidth="1"/>
    <col min="10762" max="10762" width="7.28515625" style="1" bestFit="1" customWidth="1"/>
    <col min="10763" max="10763" width="8.28515625" style="1" bestFit="1" customWidth="1"/>
    <col min="10764" max="10765" width="20.28515625" style="1" bestFit="1" customWidth="1"/>
    <col min="10766" max="10766" width="9.7109375" style="1" bestFit="1" customWidth="1"/>
    <col min="10767" max="10768" width="9" style="1" bestFit="1" customWidth="1"/>
    <col min="10769" max="10769" width="7" style="1" bestFit="1" customWidth="1"/>
    <col min="10770" max="10770" width="7.85546875" style="1" bestFit="1" customWidth="1"/>
    <col min="10771" max="10771" width="7.140625" style="1" bestFit="1" customWidth="1"/>
    <col min="10772" max="10772" width="8.140625" style="1" bestFit="1" customWidth="1"/>
    <col min="10773" max="10773" width="9.5703125" style="1" bestFit="1" customWidth="1"/>
    <col min="10774" max="10774" width="10.28515625" style="1" bestFit="1" customWidth="1"/>
    <col min="10775" max="10775" width="8.140625" style="1" bestFit="1" customWidth="1"/>
    <col min="10776" max="10776" width="5.5703125" style="1" bestFit="1" customWidth="1"/>
    <col min="10777" max="10777" width="10.28515625" style="1" bestFit="1" customWidth="1"/>
    <col min="10778" max="10778" width="8.5703125" style="1" bestFit="1" customWidth="1"/>
    <col min="10779" max="10779" width="3.7109375" style="1" customWidth="1"/>
    <col min="10780" max="11008" width="9.140625" style="1"/>
    <col min="11009" max="11009" width="3.85546875" style="1" bestFit="1" customWidth="1"/>
    <col min="11010" max="11010" width="29.28515625" style="1" bestFit="1" customWidth="1"/>
    <col min="11011" max="11011" width="6.140625" style="1" bestFit="1" customWidth="1"/>
    <col min="11012" max="11012" width="7.28515625" style="1" bestFit="1" customWidth="1"/>
    <col min="11013" max="11013" width="11.7109375" style="1" bestFit="1" customWidth="1"/>
    <col min="11014" max="11014" width="10.42578125" style="1" bestFit="1" customWidth="1"/>
    <col min="11015" max="11015" width="10.5703125" style="1" bestFit="1" customWidth="1"/>
    <col min="11016" max="11016" width="7.5703125" style="1" bestFit="1" customWidth="1"/>
    <col min="11017" max="11017" width="6.42578125" style="1" bestFit="1" customWidth="1"/>
    <col min="11018" max="11018" width="7.28515625" style="1" bestFit="1" customWidth="1"/>
    <col min="11019" max="11019" width="8.28515625" style="1" bestFit="1" customWidth="1"/>
    <col min="11020" max="11021" width="20.28515625" style="1" bestFit="1" customWidth="1"/>
    <col min="11022" max="11022" width="9.7109375" style="1" bestFit="1" customWidth="1"/>
    <col min="11023" max="11024" width="9" style="1" bestFit="1" customWidth="1"/>
    <col min="11025" max="11025" width="7" style="1" bestFit="1" customWidth="1"/>
    <col min="11026" max="11026" width="7.85546875" style="1" bestFit="1" customWidth="1"/>
    <col min="11027" max="11027" width="7.140625" style="1" bestFit="1" customWidth="1"/>
    <col min="11028" max="11028" width="8.140625" style="1" bestFit="1" customWidth="1"/>
    <col min="11029" max="11029" width="9.5703125" style="1" bestFit="1" customWidth="1"/>
    <col min="11030" max="11030" width="10.28515625" style="1" bestFit="1" customWidth="1"/>
    <col min="11031" max="11031" width="8.140625" style="1" bestFit="1" customWidth="1"/>
    <col min="11032" max="11032" width="5.5703125" style="1" bestFit="1" customWidth="1"/>
    <col min="11033" max="11033" width="10.28515625" style="1" bestFit="1" customWidth="1"/>
    <col min="11034" max="11034" width="8.5703125" style="1" bestFit="1" customWidth="1"/>
    <col min="11035" max="11035" width="3.7109375" style="1" customWidth="1"/>
    <col min="11036" max="11264" width="9.140625" style="1"/>
    <col min="11265" max="11265" width="3.85546875" style="1" bestFit="1" customWidth="1"/>
    <col min="11266" max="11266" width="29.28515625" style="1" bestFit="1" customWidth="1"/>
    <col min="11267" max="11267" width="6.140625" style="1" bestFit="1" customWidth="1"/>
    <col min="11268" max="11268" width="7.28515625" style="1" bestFit="1" customWidth="1"/>
    <col min="11269" max="11269" width="11.7109375" style="1" bestFit="1" customWidth="1"/>
    <col min="11270" max="11270" width="10.42578125" style="1" bestFit="1" customWidth="1"/>
    <col min="11271" max="11271" width="10.5703125" style="1" bestFit="1" customWidth="1"/>
    <col min="11272" max="11272" width="7.5703125" style="1" bestFit="1" customWidth="1"/>
    <col min="11273" max="11273" width="6.42578125" style="1" bestFit="1" customWidth="1"/>
    <col min="11274" max="11274" width="7.28515625" style="1" bestFit="1" customWidth="1"/>
    <col min="11275" max="11275" width="8.28515625" style="1" bestFit="1" customWidth="1"/>
    <col min="11276" max="11277" width="20.28515625" style="1" bestFit="1" customWidth="1"/>
    <col min="11278" max="11278" width="9.7109375" style="1" bestFit="1" customWidth="1"/>
    <col min="11279" max="11280" width="9" style="1" bestFit="1" customWidth="1"/>
    <col min="11281" max="11281" width="7" style="1" bestFit="1" customWidth="1"/>
    <col min="11282" max="11282" width="7.85546875" style="1" bestFit="1" customWidth="1"/>
    <col min="11283" max="11283" width="7.140625" style="1" bestFit="1" customWidth="1"/>
    <col min="11284" max="11284" width="8.140625" style="1" bestFit="1" customWidth="1"/>
    <col min="11285" max="11285" width="9.5703125" style="1" bestFit="1" customWidth="1"/>
    <col min="11286" max="11286" width="10.28515625" style="1" bestFit="1" customWidth="1"/>
    <col min="11287" max="11287" width="8.140625" style="1" bestFit="1" customWidth="1"/>
    <col min="11288" max="11288" width="5.5703125" style="1" bestFit="1" customWidth="1"/>
    <col min="11289" max="11289" width="10.28515625" style="1" bestFit="1" customWidth="1"/>
    <col min="11290" max="11290" width="8.5703125" style="1" bestFit="1" customWidth="1"/>
    <col min="11291" max="11291" width="3.7109375" style="1" customWidth="1"/>
    <col min="11292" max="11520" width="9.140625" style="1"/>
    <col min="11521" max="11521" width="3.85546875" style="1" bestFit="1" customWidth="1"/>
    <col min="11522" max="11522" width="29.28515625" style="1" bestFit="1" customWidth="1"/>
    <col min="11523" max="11523" width="6.140625" style="1" bestFit="1" customWidth="1"/>
    <col min="11524" max="11524" width="7.28515625" style="1" bestFit="1" customWidth="1"/>
    <col min="11525" max="11525" width="11.7109375" style="1" bestFit="1" customWidth="1"/>
    <col min="11526" max="11526" width="10.42578125" style="1" bestFit="1" customWidth="1"/>
    <col min="11527" max="11527" width="10.5703125" style="1" bestFit="1" customWidth="1"/>
    <col min="11528" max="11528" width="7.5703125" style="1" bestFit="1" customWidth="1"/>
    <col min="11529" max="11529" width="6.42578125" style="1" bestFit="1" customWidth="1"/>
    <col min="11530" max="11530" width="7.28515625" style="1" bestFit="1" customWidth="1"/>
    <col min="11531" max="11531" width="8.28515625" style="1" bestFit="1" customWidth="1"/>
    <col min="11532" max="11533" width="20.28515625" style="1" bestFit="1" customWidth="1"/>
    <col min="11534" max="11534" width="9.7109375" style="1" bestFit="1" customWidth="1"/>
    <col min="11535" max="11536" width="9" style="1" bestFit="1" customWidth="1"/>
    <col min="11537" max="11537" width="7" style="1" bestFit="1" customWidth="1"/>
    <col min="11538" max="11538" width="7.85546875" style="1" bestFit="1" customWidth="1"/>
    <col min="11539" max="11539" width="7.140625" style="1" bestFit="1" customWidth="1"/>
    <col min="11540" max="11540" width="8.140625" style="1" bestFit="1" customWidth="1"/>
    <col min="11541" max="11541" width="9.5703125" style="1" bestFit="1" customWidth="1"/>
    <col min="11542" max="11542" width="10.28515625" style="1" bestFit="1" customWidth="1"/>
    <col min="11543" max="11543" width="8.140625" style="1" bestFit="1" customWidth="1"/>
    <col min="11544" max="11544" width="5.5703125" style="1" bestFit="1" customWidth="1"/>
    <col min="11545" max="11545" width="10.28515625" style="1" bestFit="1" customWidth="1"/>
    <col min="11546" max="11546" width="8.5703125" style="1" bestFit="1" customWidth="1"/>
    <col min="11547" max="11547" width="3.7109375" style="1" customWidth="1"/>
    <col min="11548" max="11776" width="9.140625" style="1"/>
    <col min="11777" max="11777" width="3.85546875" style="1" bestFit="1" customWidth="1"/>
    <col min="11778" max="11778" width="29.28515625" style="1" bestFit="1" customWidth="1"/>
    <col min="11779" max="11779" width="6.140625" style="1" bestFit="1" customWidth="1"/>
    <col min="11780" max="11780" width="7.28515625" style="1" bestFit="1" customWidth="1"/>
    <col min="11781" max="11781" width="11.7109375" style="1" bestFit="1" customWidth="1"/>
    <col min="11782" max="11782" width="10.42578125" style="1" bestFit="1" customWidth="1"/>
    <col min="11783" max="11783" width="10.5703125" style="1" bestFit="1" customWidth="1"/>
    <col min="11784" max="11784" width="7.5703125" style="1" bestFit="1" customWidth="1"/>
    <col min="11785" max="11785" width="6.42578125" style="1" bestFit="1" customWidth="1"/>
    <col min="11786" max="11786" width="7.28515625" style="1" bestFit="1" customWidth="1"/>
    <col min="11787" max="11787" width="8.28515625" style="1" bestFit="1" customWidth="1"/>
    <col min="11788" max="11789" width="20.28515625" style="1" bestFit="1" customWidth="1"/>
    <col min="11790" max="11790" width="9.7109375" style="1" bestFit="1" customWidth="1"/>
    <col min="11791" max="11792" width="9" style="1" bestFit="1" customWidth="1"/>
    <col min="11793" max="11793" width="7" style="1" bestFit="1" customWidth="1"/>
    <col min="11794" max="11794" width="7.85546875" style="1" bestFit="1" customWidth="1"/>
    <col min="11795" max="11795" width="7.140625" style="1" bestFit="1" customWidth="1"/>
    <col min="11796" max="11796" width="8.140625" style="1" bestFit="1" customWidth="1"/>
    <col min="11797" max="11797" width="9.5703125" style="1" bestFit="1" customWidth="1"/>
    <col min="11798" max="11798" width="10.28515625" style="1" bestFit="1" customWidth="1"/>
    <col min="11799" max="11799" width="8.140625" style="1" bestFit="1" customWidth="1"/>
    <col min="11800" max="11800" width="5.5703125" style="1" bestFit="1" customWidth="1"/>
    <col min="11801" max="11801" width="10.28515625" style="1" bestFit="1" customWidth="1"/>
    <col min="11802" max="11802" width="8.5703125" style="1" bestFit="1" customWidth="1"/>
    <col min="11803" max="11803" width="3.7109375" style="1" customWidth="1"/>
    <col min="11804" max="12032" width="9.140625" style="1"/>
    <col min="12033" max="12033" width="3.85546875" style="1" bestFit="1" customWidth="1"/>
    <col min="12034" max="12034" width="29.28515625" style="1" bestFit="1" customWidth="1"/>
    <col min="12035" max="12035" width="6.140625" style="1" bestFit="1" customWidth="1"/>
    <col min="12036" max="12036" width="7.28515625" style="1" bestFit="1" customWidth="1"/>
    <col min="12037" max="12037" width="11.7109375" style="1" bestFit="1" customWidth="1"/>
    <col min="12038" max="12038" width="10.42578125" style="1" bestFit="1" customWidth="1"/>
    <col min="12039" max="12039" width="10.5703125" style="1" bestFit="1" customWidth="1"/>
    <col min="12040" max="12040" width="7.5703125" style="1" bestFit="1" customWidth="1"/>
    <col min="12041" max="12041" width="6.42578125" style="1" bestFit="1" customWidth="1"/>
    <col min="12042" max="12042" width="7.28515625" style="1" bestFit="1" customWidth="1"/>
    <col min="12043" max="12043" width="8.28515625" style="1" bestFit="1" customWidth="1"/>
    <col min="12044" max="12045" width="20.28515625" style="1" bestFit="1" customWidth="1"/>
    <col min="12046" max="12046" width="9.7109375" style="1" bestFit="1" customWidth="1"/>
    <col min="12047" max="12048" width="9" style="1" bestFit="1" customWidth="1"/>
    <col min="12049" max="12049" width="7" style="1" bestFit="1" customWidth="1"/>
    <col min="12050" max="12050" width="7.85546875" style="1" bestFit="1" customWidth="1"/>
    <col min="12051" max="12051" width="7.140625" style="1" bestFit="1" customWidth="1"/>
    <col min="12052" max="12052" width="8.140625" style="1" bestFit="1" customWidth="1"/>
    <col min="12053" max="12053" width="9.5703125" style="1" bestFit="1" customWidth="1"/>
    <col min="12054" max="12054" width="10.28515625" style="1" bestFit="1" customWidth="1"/>
    <col min="12055" max="12055" width="8.140625" style="1" bestFit="1" customWidth="1"/>
    <col min="12056" max="12056" width="5.5703125" style="1" bestFit="1" customWidth="1"/>
    <col min="12057" max="12057" width="10.28515625" style="1" bestFit="1" customWidth="1"/>
    <col min="12058" max="12058" width="8.5703125" style="1" bestFit="1" customWidth="1"/>
    <col min="12059" max="12059" width="3.7109375" style="1" customWidth="1"/>
    <col min="12060" max="12288" width="9.140625" style="1"/>
    <col min="12289" max="12289" width="3.85546875" style="1" bestFit="1" customWidth="1"/>
    <col min="12290" max="12290" width="29.28515625" style="1" bestFit="1" customWidth="1"/>
    <col min="12291" max="12291" width="6.140625" style="1" bestFit="1" customWidth="1"/>
    <col min="12292" max="12292" width="7.28515625" style="1" bestFit="1" customWidth="1"/>
    <col min="12293" max="12293" width="11.7109375" style="1" bestFit="1" customWidth="1"/>
    <col min="12294" max="12294" width="10.42578125" style="1" bestFit="1" customWidth="1"/>
    <col min="12295" max="12295" width="10.5703125" style="1" bestFit="1" customWidth="1"/>
    <col min="12296" max="12296" width="7.5703125" style="1" bestFit="1" customWidth="1"/>
    <col min="12297" max="12297" width="6.42578125" style="1" bestFit="1" customWidth="1"/>
    <col min="12298" max="12298" width="7.28515625" style="1" bestFit="1" customWidth="1"/>
    <col min="12299" max="12299" width="8.28515625" style="1" bestFit="1" customWidth="1"/>
    <col min="12300" max="12301" width="20.28515625" style="1" bestFit="1" customWidth="1"/>
    <col min="12302" max="12302" width="9.7109375" style="1" bestFit="1" customWidth="1"/>
    <col min="12303" max="12304" width="9" style="1" bestFit="1" customWidth="1"/>
    <col min="12305" max="12305" width="7" style="1" bestFit="1" customWidth="1"/>
    <col min="12306" max="12306" width="7.85546875" style="1" bestFit="1" customWidth="1"/>
    <col min="12307" max="12307" width="7.140625" style="1" bestFit="1" customWidth="1"/>
    <col min="12308" max="12308" width="8.140625" style="1" bestFit="1" customWidth="1"/>
    <col min="12309" max="12309" width="9.5703125" style="1" bestFit="1" customWidth="1"/>
    <col min="12310" max="12310" width="10.28515625" style="1" bestFit="1" customWidth="1"/>
    <col min="12311" max="12311" width="8.140625" style="1" bestFit="1" customWidth="1"/>
    <col min="12312" max="12312" width="5.5703125" style="1" bestFit="1" customWidth="1"/>
    <col min="12313" max="12313" width="10.28515625" style="1" bestFit="1" customWidth="1"/>
    <col min="12314" max="12314" width="8.5703125" style="1" bestFit="1" customWidth="1"/>
    <col min="12315" max="12315" width="3.7109375" style="1" customWidth="1"/>
    <col min="12316" max="12544" width="9.140625" style="1"/>
    <col min="12545" max="12545" width="3.85546875" style="1" bestFit="1" customWidth="1"/>
    <col min="12546" max="12546" width="29.28515625" style="1" bestFit="1" customWidth="1"/>
    <col min="12547" max="12547" width="6.140625" style="1" bestFit="1" customWidth="1"/>
    <col min="12548" max="12548" width="7.28515625" style="1" bestFit="1" customWidth="1"/>
    <col min="12549" max="12549" width="11.7109375" style="1" bestFit="1" customWidth="1"/>
    <col min="12550" max="12550" width="10.42578125" style="1" bestFit="1" customWidth="1"/>
    <col min="12551" max="12551" width="10.5703125" style="1" bestFit="1" customWidth="1"/>
    <col min="12552" max="12552" width="7.5703125" style="1" bestFit="1" customWidth="1"/>
    <col min="12553" max="12553" width="6.42578125" style="1" bestFit="1" customWidth="1"/>
    <col min="12554" max="12554" width="7.28515625" style="1" bestFit="1" customWidth="1"/>
    <col min="12555" max="12555" width="8.28515625" style="1" bestFit="1" customWidth="1"/>
    <col min="12556" max="12557" width="20.28515625" style="1" bestFit="1" customWidth="1"/>
    <col min="12558" max="12558" width="9.7109375" style="1" bestFit="1" customWidth="1"/>
    <col min="12559" max="12560" width="9" style="1" bestFit="1" customWidth="1"/>
    <col min="12561" max="12561" width="7" style="1" bestFit="1" customWidth="1"/>
    <col min="12562" max="12562" width="7.85546875" style="1" bestFit="1" customWidth="1"/>
    <col min="12563" max="12563" width="7.140625" style="1" bestFit="1" customWidth="1"/>
    <col min="12564" max="12564" width="8.140625" style="1" bestFit="1" customWidth="1"/>
    <col min="12565" max="12565" width="9.5703125" style="1" bestFit="1" customWidth="1"/>
    <col min="12566" max="12566" width="10.28515625" style="1" bestFit="1" customWidth="1"/>
    <col min="12567" max="12567" width="8.140625" style="1" bestFit="1" customWidth="1"/>
    <col min="12568" max="12568" width="5.5703125" style="1" bestFit="1" customWidth="1"/>
    <col min="12569" max="12569" width="10.28515625" style="1" bestFit="1" customWidth="1"/>
    <col min="12570" max="12570" width="8.5703125" style="1" bestFit="1" customWidth="1"/>
    <col min="12571" max="12571" width="3.7109375" style="1" customWidth="1"/>
    <col min="12572" max="12800" width="9.140625" style="1"/>
    <col min="12801" max="12801" width="3.85546875" style="1" bestFit="1" customWidth="1"/>
    <col min="12802" max="12802" width="29.28515625" style="1" bestFit="1" customWidth="1"/>
    <col min="12803" max="12803" width="6.140625" style="1" bestFit="1" customWidth="1"/>
    <col min="12804" max="12804" width="7.28515625" style="1" bestFit="1" customWidth="1"/>
    <col min="12805" max="12805" width="11.7109375" style="1" bestFit="1" customWidth="1"/>
    <col min="12806" max="12806" width="10.42578125" style="1" bestFit="1" customWidth="1"/>
    <col min="12807" max="12807" width="10.5703125" style="1" bestFit="1" customWidth="1"/>
    <col min="12808" max="12808" width="7.5703125" style="1" bestFit="1" customWidth="1"/>
    <col min="12809" max="12809" width="6.42578125" style="1" bestFit="1" customWidth="1"/>
    <col min="12810" max="12810" width="7.28515625" style="1" bestFit="1" customWidth="1"/>
    <col min="12811" max="12811" width="8.28515625" style="1" bestFit="1" customWidth="1"/>
    <col min="12812" max="12813" width="20.28515625" style="1" bestFit="1" customWidth="1"/>
    <col min="12814" max="12814" width="9.7109375" style="1" bestFit="1" customWidth="1"/>
    <col min="12815" max="12816" width="9" style="1" bestFit="1" customWidth="1"/>
    <col min="12817" max="12817" width="7" style="1" bestFit="1" customWidth="1"/>
    <col min="12818" max="12818" width="7.85546875" style="1" bestFit="1" customWidth="1"/>
    <col min="12819" max="12819" width="7.140625" style="1" bestFit="1" customWidth="1"/>
    <col min="12820" max="12820" width="8.140625" style="1" bestFit="1" customWidth="1"/>
    <col min="12821" max="12821" width="9.5703125" style="1" bestFit="1" customWidth="1"/>
    <col min="12822" max="12822" width="10.28515625" style="1" bestFit="1" customWidth="1"/>
    <col min="12823" max="12823" width="8.140625" style="1" bestFit="1" customWidth="1"/>
    <col min="12824" max="12824" width="5.5703125" style="1" bestFit="1" customWidth="1"/>
    <col min="12825" max="12825" width="10.28515625" style="1" bestFit="1" customWidth="1"/>
    <col min="12826" max="12826" width="8.5703125" style="1" bestFit="1" customWidth="1"/>
    <col min="12827" max="12827" width="3.7109375" style="1" customWidth="1"/>
    <col min="12828" max="13056" width="9.140625" style="1"/>
    <col min="13057" max="13057" width="3.85546875" style="1" bestFit="1" customWidth="1"/>
    <col min="13058" max="13058" width="29.28515625" style="1" bestFit="1" customWidth="1"/>
    <col min="13059" max="13059" width="6.140625" style="1" bestFit="1" customWidth="1"/>
    <col min="13060" max="13060" width="7.28515625" style="1" bestFit="1" customWidth="1"/>
    <col min="13061" max="13061" width="11.7109375" style="1" bestFit="1" customWidth="1"/>
    <col min="13062" max="13062" width="10.42578125" style="1" bestFit="1" customWidth="1"/>
    <col min="13063" max="13063" width="10.5703125" style="1" bestFit="1" customWidth="1"/>
    <col min="13064" max="13064" width="7.5703125" style="1" bestFit="1" customWidth="1"/>
    <col min="13065" max="13065" width="6.42578125" style="1" bestFit="1" customWidth="1"/>
    <col min="13066" max="13066" width="7.28515625" style="1" bestFit="1" customWidth="1"/>
    <col min="13067" max="13067" width="8.28515625" style="1" bestFit="1" customWidth="1"/>
    <col min="13068" max="13069" width="20.28515625" style="1" bestFit="1" customWidth="1"/>
    <col min="13070" max="13070" width="9.7109375" style="1" bestFit="1" customWidth="1"/>
    <col min="13071" max="13072" width="9" style="1" bestFit="1" customWidth="1"/>
    <col min="13073" max="13073" width="7" style="1" bestFit="1" customWidth="1"/>
    <col min="13074" max="13074" width="7.85546875" style="1" bestFit="1" customWidth="1"/>
    <col min="13075" max="13075" width="7.140625" style="1" bestFit="1" customWidth="1"/>
    <col min="13076" max="13076" width="8.140625" style="1" bestFit="1" customWidth="1"/>
    <col min="13077" max="13077" width="9.5703125" style="1" bestFit="1" customWidth="1"/>
    <col min="13078" max="13078" width="10.28515625" style="1" bestFit="1" customWidth="1"/>
    <col min="13079" max="13079" width="8.140625" style="1" bestFit="1" customWidth="1"/>
    <col min="13080" max="13080" width="5.5703125" style="1" bestFit="1" customWidth="1"/>
    <col min="13081" max="13081" width="10.28515625" style="1" bestFit="1" customWidth="1"/>
    <col min="13082" max="13082" width="8.5703125" style="1" bestFit="1" customWidth="1"/>
    <col min="13083" max="13083" width="3.7109375" style="1" customWidth="1"/>
    <col min="13084" max="13312" width="9.140625" style="1"/>
    <col min="13313" max="13313" width="3.85546875" style="1" bestFit="1" customWidth="1"/>
    <col min="13314" max="13314" width="29.28515625" style="1" bestFit="1" customWidth="1"/>
    <col min="13315" max="13315" width="6.140625" style="1" bestFit="1" customWidth="1"/>
    <col min="13316" max="13316" width="7.28515625" style="1" bestFit="1" customWidth="1"/>
    <col min="13317" max="13317" width="11.7109375" style="1" bestFit="1" customWidth="1"/>
    <col min="13318" max="13318" width="10.42578125" style="1" bestFit="1" customWidth="1"/>
    <col min="13319" max="13319" width="10.5703125" style="1" bestFit="1" customWidth="1"/>
    <col min="13320" max="13320" width="7.5703125" style="1" bestFit="1" customWidth="1"/>
    <col min="13321" max="13321" width="6.42578125" style="1" bestFit="1" customWidth="1"/>
    <col min="13322" max="13322" width="7.28515625" style="1" bestFit="1" customWidth="1"/>
    <col min="13323" max="13323" width="8.28515625" style="1" bestFit="1" customWidth="1"/>
    <col min="13324" max="13325" width="20.28515625" style="1" bestFit="1" customWidth="1"/>
    <col min="13326" max="13326" width="9.7109375" style="1" bestFit="1" customWidth="1"/>
    <col min="13327" max="13328" width="9" style="1" bestFit="1" customWidth="1"/>
    <col min="13329" max="13329" width="7" style="1" bestFit="1" customWidth="1"/>
    <col min="13330" max="13330" width="7.85546875" style="1" bestFit="1" customWidth="1"/>
    <col min="13331" max="13331" width="7.140625" style="1" bestFit="1" customWidth="1"/>
    <col min="13332" max="13332" width="8.140625" style="1" bestFit="1" customWidth="1"/>
    <col min="13333" max="13333" width="9.5703125" style="1" bestFit="1" customWidth="1"/>
    <col min="13334" max="13334" width="10.28515625" style="1" bestFit="1" customWidth="1"/>
    <col min="13335" max="13335" width="8.140625" style="1" bestFit="1" customWidth="1"/>
    <col min="13336" max="13336" width="5.5703125" style="1" bestFit="1" customWidth="1"/>
    <col min="13337" max="13337" width="10.28515625" style="1" bestFit="1" customWidth="1"/>
    <col min="13338" max="13338" width="8.5703125" style="1" bestFit="1" customWidth="1"/>
    <col min="13339" max="13339" width="3.7109375" style="1" customWidth="1"/>
    <col min="13340" max="13568" width="9.140625" style="1"/>
    <col min="13569" max="13569" width="3.85546875" style="1" bestFit="1" customWidth="1"/>
    <col min="13570" max="13570" width="29.28515625" style="1" bestFit="1" customWidth="1"/>
    <col min="13571" max="13571" width="6.140625" style="1" bestFit="1" customWidth="1"/>
    <col min="13572" max="13572" width="7.28515625" style="1" bestFit="1" customWidth="1"/>
    <col min="13573" max="13573" width="11.7109375" style="1" bestFit="1" customWidth="1"/>
    <col min="13574" max="13574" width="10.42578125" style="1" bestFit="1" customWidth="1"/>
    <col min="13575" max="13575" width="10.5703125" style="1" bestFit="1" customWidth="1"/>
    <col min="13576" max="13576" width="7.5703125" style="1" bestFit="1" customWidth="1"/>
    <col min="13577" max="13577" width="6.42578125" style="1" bestFit="1" customWidth="1"/>
    <col min="13578" max="13578" width="7.28515625" style="1" bestFit="1" customWidth="1"/>
    <col min="13579" max="13579" width="8.28515625" style="1" bestFit="1" customWidth="1"/>
    <col min="13580" max="13581" width="20.28515625" style="1" bestFit="1" customWidth="1"/>
    <col min="13582" max="13582" width="9.7109375" style="1" bestFit="1" customWidth="1"/>
    <col min="13583" max="13584" width="9" style="1" bestFit="1" customWidth="1"/>
    <col min="13585" max="13585" width="7" style="1" bestFit="1" customWidth="1"/>
    <col min="13586" max="13586" width="7.85546875" style="1" bestFit="1" customWidth="1"/>
    <col min="13587" max="13587" width="7.140625" style="1" bestFit="1" customWidth="1"/>
    <col min="13588" max="13588" width="8.140625" style="1" bestFit="1" customWidth="1"/>
    <col min="13589" max="13589" width="9.5703125" style="1" bestFit="1" customWidth="1"/>
    <col min="13590" max="13590" width="10.28515625" style="1" bestFit="1" customWidth="1"/>
    <col min="13591" max="13591" width="8.140625" style="1" bestFit="1" customWidth="1"/>
    <col min="13592" max="13592" width="5.5703125" style="1" bestFit="1" customWidth="1"/>
    <col min="13593" max="13593" width="10.28515625" style="1" bestFit="1" customWidth="1"/>
    <col min="13594" max="13594" width="8.5703125" style="1" bestFit="1" customWidth="1"/>
    <col min="13595" max="13595" width="3.7109375" style="1" customWidth="1"/>
    <col min="13596" max="13824" width="9.140625" style="1"/>
    <col min="13825" max="13825" width="3.85546875" style="1" bestFit="1" customWidth="1"/>
    <col min="13826" max="13826" width="29.28515625" style="1" bestFit="1" customWidth="1"/>
    <col min="13827" max="13827" width="6.140625" style="1" bestFit="1" customWidth="1"/>
    <col min="13828" max="13828" width="7.28515625" style="1" bestFit="1" customWidth="1"/>
    <col min="13829" max="13829" width="11.7109375" style="1" bestFit="1" customWidth="1"/>
    <col min="13830" max="13830" width="10.42578125" style="1" bestFit="1" customWidth="1"/>
    <col min="13831" max="13831" width="10.5703125" style="1" bestFit="1" customWidth="1"/>
    <col min="13832" max="13832" width="7.5703125" style="1" bestFit="1" customWidth="1"/>
    <col min="13833" max="13833" width="6.42578125" style="1" bestFit="1" customWidth="1"/>
    <col min="13834" max="13834" width="7.28515625" style="1" bestFit="1" customWidth="1"/>
    <col min="13835" max="13835" width="8.28515625" style="1" bestFit="1" customWidth="1"/>
    <col min="13836" max="13837" width="20.28515625" style="1" bestFit="1" customWidth="1"/>
    <col min="13838" max="13838" width="9.7109375" style="1" bestFit="1" customWidth="1"/>
    <col min="13839" max="13840" width="9" style="1" bestFit="1" customWidth="1"/>
    <col min="13841" max="13841" width="7" style="1" bestFit="1" customWidth="1"/>
    <col min="13842" max="13842" width="7.85546875" style="1" bestFit="1" customWidth="1"/>
    <col min="13843" max="13843" width="7.140625" style="1" bestFit="1" customWidth="1"/>
    <col min="13844" max="13844" width="8.140625" style="1" bestFit="1" customWidth="1"/>
    <col min="13845" max="13845" width="9.5703125" style="1" bestFit="1" customWidth="1"/>
    <col min="13846" max="13846" width="10.28515625" style="1" bestFit="1" customWidth="1"/>
    <col min="13847" max="13847" width="8.140625" style="1" bestFit="1" customWidth="1"/>
    <col min="13848" max="13848" width="5.5703125" style="1" bestFit="1" customWidth="1"/>
    <col min="13849" max="13849" width="10.28515625" style="1" bestFit="1" customWidth="1"/>
    <col min="13850" max="13850" width="8.5703125" style="1" bestFit="1" customWidth="1"/>
    <col min="13851" max="13851" width="3.7109375" style="1" customWidth="1"/>
    <col min="13852" max="14080" width="9.140625" style="1"/>
    <col min="14081" max="14081" width="3.85546875" style="1" bestFit="1" customWidth="1"/>
    <col min="14082" max="14082" width="29.28515625" style="1" bestFit="1" customWidth="1"/>
    <col min="14083" max="14083" width="6.140625" style="1" bestFit="1" customWidth="1"/>
    <col min="14084" max="14084" width="7.28515625" style="1" bestFit="1" customWidth="1"/>
    <col min="14085" max="14085" width="11.7109375" style="1" bestFit="1" customWidth="1"/>
    <col min="14086" max="14086" width="10.42578125" style="1" bestFit="1" customWidth="1"/>
    <col min="14087" max="14087" width="10.5703125" style="1" bestFit="1" customWidth="1"/>
    <col min="14088" max="14088" width="7.5703125" style="1" bestFit="1" customWidth="1"/>
    <col min="14089" max="14089" width="6.42578125" style="1" bestFit="1" customWidth="1"/>
    <col min="14090" max="14090" width="7.28515625" style="1" bestFit="1" customWidth="1"/>
    <col min="14091" max="14091" width="8.28515625" style="1" bestFit="1" customWidth="1"/>
    <col min="14092" max="14093" width="20.28515625" style="1" bestFit="1" customWidth="1"/>
    <col min="14094" max="14094" width="9.7109375" style="1" bestFit="1" customWidth="1"/>
    <col min="14095" max="14096" width="9" style="1" bestFit="1" customWidth="1"/>
    <col min="14097" max="14097" width="7" style="1" bestFit="1" customWidth="1"/>
    <col min="14098" max="14098" width="7.85546875" style="1" bestFit="1" customWidth="1"/>
    <col min="14099" max="14099" width="7.140625" style="1" bestFit="1" customWidth="1"/>
    <col min="14100" max="14100" width="8.140625" style="1" bestFit="1" customWidth="1"/>
    <col min="14101" max="14101" width="9.5703125" style="1" bestFit="1" customWidth="1"/>
    <col min="14102" max="14102" width="10.28515625" style="1" bestFit="1" customWidth="1"/>
    <col min="14103" max="14103" width="8.140625" style="1" bestFit="1" customWidth="1"/>
    <col min="14104" max="14104" width="5.5703125" style="1" bestFit="1" customWidth="1"/>
    <col min="14105" max="14105" width="10.28515625" style="1" bestFit="1" customWidth="1"/>
    <col min="14106" max="14106" width="8.5703125" style="1" bestFit="1" customWidth="1"/>
    <col min="14107" max="14107" width="3.7109375" style="1" customWidth="1"/>
    <col min="14108" max="14336" width="9.140625" style="1"/>
    <col min="14337" max="14337" width="3.85546875" style="1" bestFit="1" customWidth="1"/>
    <col min="14338" max="14338" width="29.28515625" style="1" bestFit="1" customWidth="1"/>
    <col min="14339" max="14339" width="6.140625" style="1" bestFit="1" customWidth="1"/>
    <col min="14340" max="14340" width="7.28515625" style="1" bestFit="1" customWidth="1"/>
    <col min="14341" max="14341" width="11.7109375" style="1" bestFit="1" customWidth="1"/>
    <col min="14342" max="14342" width="10.42578125" style="1" bestFit="1" customWidth="1"/>
    <col min="14343" max="14343" width="10.5703125" style="1" bestFit="1" customWidth="1"/>
    <col min="14344" max="14344" width="7.5703125" style="1" bestFit="1" customWidth="1"/>
    <col min="14345" max="14345" width="6.42578125" style="1" bestFit="1" customWidth="1"/>
    <col min="14346" max="14346" width="7.28515625" style="1" bestFit="1" customWidth="1"/>
    <col min="14347" max="14347" width="8.28515625" style="1" bestFit="1" customWidth="1"/>
    <col min="14348" max="14349" width="20.28515625" style="1" bestFit="1" customWidth="1"/>
    <col min="14350" max="14350" width="9.7109375" style="1" bestFit="1" customWidth="1"/>
    <col min="14351" max="14352" width="9" style="1" bestFit="1" customWidth="1"/>
    <col min="14353" max="14353" width="7" style="1" bestFit="1" customWidth="1"/>
    <col min="14354" max="14354" width="7.85546875" style="1" bestFit="1" customWidth="1"/>
    <col min="14355" max="14355" width="7.140625" style="1" bestFit="1" customWidth="1"/>
    <col min="14356" max="14356" width="8.140625" style="1" bestFit="1" customWidth="1"/>
    <col min="14357" max="14357" width="9.5703125" style="1" bestFit="1" customWidth="1"/>
    <col min="14358" max="14358" width="10.28515625" style="1" bestFit="1" customWidth="1"/>
    <col min="14359" max="14359" width="8.140625" style="1" bestFit="1" customWidth="1"/>
    <col min="14360" max="14360" width="5.5703125" style="1" bestFit="1" customWidth="1"/>
    <col min="14361" max="14361" width="10.28515625" style="1" bestFit="1" customWidth="1"/>
    <col min="14362" max="14362" width="8.5703125" style="1" bestFit="1" customWidth="1"/>
    <col min="14363" max="14363" width="3.7109375" style="1" customWidth="1"/>
    <col min="14364" max="14592" width="9.140625" style="1"/>
    <col min="14593" max="14593" width="3.85546875" style="1" bestFit="1" customWidth="1"/>
    <col min="14594" max="14594" width="29.28515625" style="1" bestFit="1" customWidth="1"/>
    <col min="14595" max="14595" width="6.140625" style="1" bestFit="1" customWidth="1"/>
    <col min="14596" max="14596" width="7.28515625" style="1" bestFit="1" customWidth="1"/>
    <col min="14597" max="14597" width="11.7109375" style="1" bestFit="1" customWidth="1"/>
    <col min="14598" max="14598" width="10.42578125" style="1" bestFit="1" customWidth="1"/>
    <col min="14599" max="14599" width="10.5703125" style="1" bestFit="1" customWidth="1"/>
    <col min="14600" max="14600" width="7.5703125" style="1" bestFit="1" customWidth="1"/>
    <col min="14601" max="14601" width="6.42578125" style="1" bestFit="1" customWidth="1"/>
    <col min="14602" max="14602" width="7.28515625" style="1" bestFit="1" customWidth="1"/>
    <col min="14603" max="14603" width="8.28515625" style="1" bestFit="1" customWidth="1"/>
    <col min="14604" max="14605" width="20.28515625" style="1" bestFit="1" customWidth="1"/>
    <col min="14606" max="14606" width="9.7109375" style="1" bestFit="1" customWidth="1"/>
    <col min="14607" max="14608" width="9" style="1" bestFit="1" customWidth="1"/>
    <col min="14609" max="14609" width="7" style="1" bestFit="1" customWidth="1"/>
    <col min="14610" max="14610" width="7.85546875" style="1" bestFit="1" customWidth="1"/>
    <col min="14611" max="14611" width="7.140625" style="1" bestFit="1" customWidth="1"/>
    <col min="14612" max="14612" width="8.140625" style="1" bestFit="1" customWidth="1"/>
    <col min="14613" max="14613" width="9.5703125" style="1" bestFit="1" customWidth="1"/>
    <col min="14614" max="14614" width="10.28515625" style="1" bestFit="1" customWidth="1"/>
    <col min="14615" max="14615" width="8.140625" style="1" bestFit="1" customWidth="1"/>
    <col min="14616" max="14616" width="5.5703125" style="1" bestFit="1" customWidth="1"/>
    <col min="14617" max="14617" width="10.28515625" style="1" bestFit="1" customWidth="1"/>
    <col min="14618" max="14618" width="8.5703125" style="1" bestFit="1" customWidth="1"/>
    <col min="14619" max="14619" width="3.7109375" style="1" customWidth="1"/>
    <col min="14620" max="14848" width="9.140625" style="1"/>
    <col min="14849" max="14849" width="3.85546875" style="1" bestFit="1" customWidth="1"/>
    <col min="14850" max="14850" width="29.28515625" style="1" bestFit="1" customWidth="1"/>
    <col min="14851" max="14851" width="6.140625" style="1" bestFit="1" customWidth="1"/>
    <col min="14852" max="14852" width="7.28515625" style="1" bestFit="1" customWidth="1"/>
    <col min="14853" max="14853" width="11.7109375" style="1" bestFit="1" customWidth="1"/>
    <col min="14854" max="14854" width="10.42578125" style="1" bestFit="1" customWidth="1"/>
    <col min="14855" max="14855" width="10.5703125" style="1" bestFit="1" customWidth="1"/>
    <col min="14856" max="14856" width="7.5703125" style="1" bestFit="1" customWidth="1"/>
    <col min="14857" max="14857" width="6.42578125" style="1" bestFit="1" customWidth="1"/>
    <col min="14858" max="14858" width="7.28515625" style="1" bestFit="1" customWidth="1"/>
    <col min="14859" max="14859" width="8.28515625" style="1" bestFit="1" customWidth="1"/>
    <col min="14860" max="14861" width="20.28515625" style="1" bestFit="1" customWidth="1"/>
    <col min="14862" max="14862" width="9.7109375" style="1" bestFit="1" customWidth="1"/>
    <col min="14863" max="14864" width="9" style="1" bestFit="1" customWidth="1"/>
    <col min="14865" max="14865" width="7" style="1" bestFit="1" customWidth="1"/>
    <col min="14866" max="14866" width="7.85546875" style="1" bestFit="1" customWidth="1"/>
    <col min="14867" max="14867" width="7.140625" style="1" bestFit="1" customWidth="1"/>
    <col min="14868" max="14868" width="8.140625" style="1" bestFit="1" customWidth="1"/>
    <col min="14869" max="14869" width="9.5703125" style="1" bestFit="1" customWidth="1"/>
    <col min="14870" max="14870" width="10.28515625" style="1" bestFit="1" customWidth="1"/>
    <col min="14871" max="14871" width="8.140625" style="1" bestFit="1" customWidth="1"/>
    <col min="14872" max="14872" width="5.5703125" style="1" bestFit="1" customWidth="1"/>
    <col min="14873" max="14873" width="10.28515625" style="1" bestFit="1" customWidth="1"/>
    <col min="14874" max="14874" width="8.5703125" style="1" bestFit="1" customWidth="1"/>
    <col min="14875" max="14875" width="3.7109375" style="1" customWidth="1"/>
    <col min="14876" max="15104" width="9.140625" style="1"/>
    <col min="15105" max="15105" width="3.85546875" style="1" bestFit="1" customWidth="1"/>
    <col min="15106" max="15106" width="29.28515625" style="1" bestFit="1" customWidth="1"/>
    <col min="15107" max="15107" width="6.140625" style="1" bestFit="1" customWidth="1"/>
    <col min="15108" max="15108" width="7.28515625" style="1" bestFit="1" customWidth="1"/>
    <col min="15109" max="15109" width="11.7109375" style="1" bestFit="1" customWidth="1"/>
    <col min="15110" max="15110" width="10.42578125" style="1" bestFit="1" customWidth="1"/>
    <col min="15111" max="15111" width="10.5703125" style="1" bestFit="1" customWidth="1"/>
    <col min="15112" max="15112" width="7.5703125" style="1" bestFit="1" customWidth="1"/>
    <col min="15113" max="15113" width="6.42578125" style="1" bestFit="1" customWidth="1"/>
    <col min="15114" max="15114" width="7.28515625" style="1" bestFit="1" customWidth="1"/>
    <col min="15115" max="15115" width="8.28515625" style="1" bestFit="1" customWidth="1"/>
    <col min="15116" max="15117" width="20.28515625" style="1" bestFit="1" customWidth="1"/>
    <col min="15118" max="15118" width="9.7109375" style="1" bestFit="1" customWidth="1"/>
    <col min="15119" max="15120" width="9" style="1" bestFit="1" customWidth="1"/>
    <col min="15121" max="15121" width="7" style="1" bestFit="1" customWidth="1"/>
    <col min="15122" max="15122" width="7.85546875" style="1" bestFit="1" customWidth="1"/>
    <col min="15123" max="15123" width="7.140625" style="1" bestFit="1" customWidth="1"/>
    <col min="15124" max="15124" width="8.140625" style="1" bestFit="1" customWidth="1"/>
    <col min="15125" max="15125" width="9.5703125" style="1" bestFit="1" customWidth="1"/>
    <col min="15126" max="15126" width="10.28515625" style="1" bestFit="1" customWidth="1"/>
    <col min="15127" max="15127" width="8.140625" style="1" bestFit="1" customWidth="1"/>
    <col min="15128" max="15128" width="5.5703125" style="1" bestFit="1" customWidth="1"/>
    <col min="15129" max="15129" width="10.28515625" style="1" bestFit="1" customWidth="1"/>
    <col min="15130" max="15130" width="8.5703125" style="1" bestFit="1" customWidth="1"/>
    <col min="15131" max="15131" width="3.7109375" style="1" customWidth="1"/>
    <col min="15132" max="15360" width="9.140625" style="1"/>
    <col min="15361" max="15361" width="3.85546875" style="1" bestFit="1" customWidth="1"/>
    <col min="15362" max="15362" width="29.28515625" style="1" bestFit="1" customWidth="1"/>
    <col min="15363" max="15363" width="6.140625" style="1" bestFit="1" customWidth="1"/>
    <col min="15364" max="15364" width="7.28515625" style="1" bestFit="1" customWidth="1"/>
    <col min="15365" max="15365" width="11.7109375" style="1" bestFit="1" customWidth="1"/>
    <col min="15366" max="15366" width="10.42578125" style="1" bestFit="1" customWidth="1"/>
    <col min="15367" max="15367" width="10.5703125" style="1" bestFit="1" customWidth="1"/>
    <col min="15368" max="15368" width="7.5703125" style="1" bestFit="1" customWidth="1"/>
    <col min="15369" max="15369" width="6.42578125" style="1" bestFit="1" customWidth="1"/>
    <col min="15370" max="15370" width="7.28515625" style="1" bestFit="1" customWidth="1"/>
    <col min="15371" max="15371" width="8.28515625" style="1" bestFit="1" customWidth="1"/>
    <col min="15372" max="15373" width="20.28515625" style="1" bestFit="1" customWidth="1"/>
    <col min="15374" max="15374" width="9.7109375" style="1" bestFit="1" customWidth="1"/>
    <col min="15375" max="15376" width="9" style="1" bestFit="1" customWidth="1"/>
    <col min="15377" max="15377" width="7" style="1" bestFit="1" customWidth="1"/>
    <col min="15378" max="15378" width="7.85546875" style="1" bestFit="1" customWidth="1"/>
    <col min="15379" max="15379" width="7.140625" style="1" bestFit="1" customWidth="1"/>
    <col min="15380" max="15380" width="8.140625" style="1" bestFit="1" customWidth="1"/>
    <col min="15381" max="15381" width="9.5703125" style="1" bestFit="1" customWidth="1"/>
    <col min="15382" max="15382" width="10.28515625" style="1" bestFit="1" customWidth="1"/>
    <col min="15383" max="15383" width="8.140625" style="1" bestFit="1" customWidth="1"/>
    <col min="15384" max="15384" width="5.5703125" style="1" bestFit="1" customWidth="1"/>
    <col min="15385" max="15385" width="10.28515625" style="1" bestFit="1" customWidth="1"/>
    <col min="15386" max="15386" width="8.5703125" style="1" bestFit="1" customWidth="1"/>
    <col min="15387" max="15387" width="3.7109375" style="1" customWidth="1"/>
    <col min="15388" max="15616" width="9.140625" style="1"/>
    <col min="15617" max="15617" width="3.85546875" style="1" bestFit="1" customWidth="1"/>
    <col min="15618" max="15618" width="29.28515625" style="1" bestFit="1" customWidth="1"/>
    <col min="15619" max="15619" width="6.140625" style="1" bestFit="1" customWidth="1"/>
    <col min="15620" max="15620" width="7.28515625" style="1" bestFit="1" customWidth="1"/>
    <col min="15621" max="15621" width="11.7109375" style="1" bestFit="1" customWidth="1"/>
    <col min="15622" max="15622" width="10.42578125" style="1" bestFit="1" customWidth="1"/>
    <col min="15623" max="15623" width="10.5703125" style="1" bestFit="1" customWidth="1"/>
    <col min="15624" max="15624" width="7.5703125" style="1" bestFit="1" customWidth="1"/>
    <col min="15625" max="15625" width="6.42578125" style="1" bestFit="1" customWidth="1"/>
    <col min="15626" max="15626" width="7.28515625" style="1" bestFit="1" customWidth="1"/>
    <col min="15627" max="15627" width="8.28515625" style="1" bestFit="1" customWidth="1"/>
    <col min="15628" max="15629" width="20.28515625" style="1" bestFit="1" customWidth="1"/>
    <col min="15630" max="15630" width="9.7109375" style="1" bestFit="1" customWidth="1"/>
    <col min="15631" max="15632" width="9" style="1" bestFit="1" customWidth="1"/>
    <col min="15633" max="15633" width="7" style="1" bestFit="1" customWidth="1"/>
    <col min="15634" max="15634" width="7.85546875" style="1" bestFit="1" customWidth="1"/>
    <col min="15635" max="15635" width="7.140625" style="1" bestFit="1" customWidth="1"/>
    <col min="15636" max="15636" width="8.140625" style="1" bestFit="1" customWidth="1"/>
    <col min="15637" max="15637" width="9.5703125" style="1" bestFit="1" customWidth="1"/>
    <col min="15638" max="15638" width="10.28515625" style="1" bestFit="1" customWidth="1"/>
    <col min="15639" max="15639" width="8.140625" style="1" bestFit="1" customWidth="1"/>
    <col min="15640" max="15640" width="5.5703125" style="1" bestFit="1" customWidth="1"/>
    <col min="15641" max="15641" width="10.28515625" style="1" bestFit="1" customWidth="1"/>
    <col min="15642" max="15642" width="8.5703125" style="1" bestFit="1" customWidth="1"/>
    <col min="15643" max="15643" width="3.7109375" style="1" customWidth="1"/>
    <col min="15644" max="15872" width="9.140625" style="1"/>
    <col min="15873" max="15873" width="3.85546875" style="1" bestFit="1" customWidth="1"/>
    <col min="15874" max="15874" width="29.28515625" style="1" bestFit="1" customWidth="1"/>
    <col min="15875" max="15875" width="6.140625" style="1" bestFit="1" customWidth="1"/>
    <col min="15876" max="15876" width="7.28515625" style="1" bestFit="1" customWidth="1"/>
    <col min="15877" max="15877" width="11.7109375" style="1" bestFit="1" customWidth="1"/>
    <col min="15878" max="15878" width="10.42578125" style="1" bestFit="1" customWidth="1"/>
    <col min="15879" max="15879" width="10.5703125" style="1" bestFit="1" customWidth="1"/>
    <col min="15880" max="15880" width="7.5703125" style="1" bestFit="1" customWidth="1"/>
    <col min="15881" max="15881" width="6.42578125" style="1" bestFit="1" customWidth="1"/>
    <col min="15882" max="15882" width="7.28515625" style="1" bestFit="1" customWidth="1"/>
    <col min="15883" max="15883" width="8.28515625" style="1" bestFit="1" customWidth="1"/>
    <col min="15884" max="15885" width="20.28515625" style="1" bestFit="1" customWidth="1"/>
    <col min="15886" max="15886" width="9.7109375" style="1" bestFit="1" customWidth="1"/>
    <col min="15887" max="15888" width="9" style="1" bestFit="1" customWidth="1"/>
    <col min="15889" max="15889" width="7" style="1" bestFit="1" customWidth="1"/>
    <col min="15890" max="15890" width="7.85546875" style="1" bestFit="1" customWidth="1"/>
    <col min="15891" max="15891" width="7.140625" style="1" bestFit="1" customWidth="1"/>
    <col min="15892" max="15892" width="8.140625" style="1" bestFit="1" customWidth="1"/>
    <col min="15893" max="15893" width="9.5703125" style="1" bestFit="1" customWidth="1"/>
    <col min="15894" max="15894" width="10.28515625" style="1" bestFit="1" customWidth="1"/>
    <col min="15895" max="15895" width="8.140625" style="1" bestFit="1" customWidth="1"/>
    <col min="15896" max="15896" width="5.5703125" style="1" bestFit="1" customWidth="1"/>
    <col min="15897" max="15897" width="10.28515625" style="1" bestFit="1" customWidth="1"/>
    <col min="15898" max="15898" width="8.5703125" style="1" bestFit="1" customWidth="1"/>
    <col min="15899" max="15899" width="3.7109375" style="1" customWidth="1"/>
    <col min="15900" max="16128" width="9.140625" style="1"/>
    <col min="16129" max="16129" width="3.85546875" style="1" bestFit="1" customWidth="1"/>
    <col min="16130" max="16130" width="29.28515625" style="1" bestFit="1" customWidth="1"/>
    <col min="16131" max="16131" width="6.140625" style="1" bestFit="1" customWidth="1"/>
    <col min="16132" max="16132" width="7.28515625" style="1" bestFit="1" customWidth="1"/>
    <col min="16133" max="16133" width="11.7109375" style="1" bestFit="1" customWidth="1"/>
    <col min="16134" max="16134" width="10.42578125" style="1" bestFit="1" customWidth="1"/>
    <col min="16135" max="16135" width="10.5703125" style="1" bestFit="1" customWidth="1"/>
    <col min="16136" max="16136" width="7.5703125" style="1" bestFit="1" customWidth="1"/>
    <col min="16137" max="16137" width="6.42578125" style="1" bestFit="1" customWidth="1"/>
    <col min="16138" max="16138" width="7.28515625" style="1" bestFit="1" customWidth="1"/>
    <col min="16139" max="16139" width="8.28515625" style="1" bestFit="1" customWidth="1"/>
    <col min="16140" max="16141" width="20.28515625" style="1" bestFit="1" customWidth="1"/>
    <col min="16142" max="16142" width="9.7109375" style="1" bestFit="1" customWidth="1"/>
    <col min="16143" max="16144" width="9" style="1" bestFit="1" customWidth="1"/>
    <col min="16145" max="16145" width="7" style="1" bestFit="1" customWidth="1"/>
    <col min="16146" max="16146" width="7.85546875" style="1" bestFit="1" customWidth="1"/>
    <col min="16147" max="16147" width="7.140625" style="1" bestFit="1" customWidth="1"/>
    <col min="16148" max="16148" width="8.140625" style="1" bestFit="1" customWidth="1"/>
    <col min="16149" max="16149" width="9.5703125" style="1" bestFit="1" customWidth="1"/>
    <col min="16150" max="16150" width="10.28515625" style="1" bestFit="1" customWidth="1"/>
    <col min="16151" max="16151" width="8.140625" style="1" bestFit="1" customWidth="1"/>
    <col min="16152" max="16152" width="5.5703125" style="1" bestFit="1" customWidth="1"/>
    <col min="16153" max="16153" width="10.28515625" style="1" bestFit="1" customWidth="1"/>
    <col min="16154" max="16154" width="8.5703125" style="1" bestFit="1" customWidth="1"/>
    <col min="16155" max="16155" width="3.7109375" style="1" customWidth="1"/>
    <col min="16156" max="16384" width="9.140625" style="1"/>
  </cols>
  <sheetData>
    <row r="1" spans="1:27" ht="45" x14ac:dyDescent="0.25">
      <c r="A1" s="6" t="s">
        <v>125</v>
      </c>
      <c r="B1" s="6" t="s">
        <v>227</v>
      </c>
      <c r="C1" s="6" t="s">
        <v>56</v>
      </c>
      <c r="D1" s="6" t="s">
        <v>55</v>
      </c>
      <c r="E1" s="6" t="s">
        <v>0</v>
      </c>
      <c r="F1" s="6" t="s">
        <v>1</v>
      </c>
      <c r="G1" s="6" t="s">
        <v>2</v>
      </c>
      <c r="H1" s="6" t="s">
        <v>3</v>
      </c>
      <c r="I1" s="6" t="s">
        <v>4</v>
      </c>
      <c r="J1" s="6" t="s">
        <v>5</v>
      </c>
      <c r="K1" s="6" t="s">
        <v>6</v>
      </c>
      <c r="L1" s="7" t="s">
        <v>7</v>
      </c>
      <c r="M1" s="201" t="s">
        <v>8</v>
      </c>
      <c r="N1" s="6" t="s">
        <v>133</v>
      </c>
      <c r="O1" s="6" t="s">
        <v>124</v>
      </c>
      <c r="P1" s="6" t="s">
        <v>9</v>
      </c>
      <c r="Q1" s="6" t="s">
        <v>10</v>
      </c>
      <c r="R1" s="6" t="s">
        <v>58</v>
      </c>
      <c r="S1" s="6" t="s">
        <v>59</v>
      </c>
      <c r="T1" s="6" t="s">
        <v>60</v>
      </c>
      <c r="U1" s="6" t="s">
        <v>11</v>
      </c>
      <c r="V1" s="6" t="s">
        <v>12</v>
      </c>
      <c r="W1" s="6" t="s">
        <v>57</v>
      </c>
      <c r="X1" s="123">
        <v>100</v>
      </c>
      <c r="Y1" s="6" t="s">
        <v>13</v>
      </c>
      <c r="Z1" s="7" t="s">
        <v>14</v>
      </c>
      <c r="AA1" s="2" t="s">
        <v>284</v>
      </c>
    </row>
    <row r="2" spans="1:27" x14ac:dyDescent="0.25">
      <c r="A2" s="71">
        <v>1</v>
      </c>
      <c r="B2" s="72" t="s">
        <v>188</v>
      </c>
      <c r="C2" s="71">
        <v>1</v>
      </c>
      <c r="D2" s="71">
        <v>43200</v>
      </c>
      <c r="E2" s="72" t="b">
        <v>0</v>
      </c>
      <c r="F2" s="72" t="b">
        <v>0</v>
      </c>
      <c r="G2" s="15">
        <v>3</v>
      </c>
      <c r="H2" s="15">
        <v>6</v>
      </c>
      <c r="I2" s="15">
        <v>3</v>
      </c>
      <c r="J2" s="15">
        <v>5</v>
      </c>
      <c r="K2" s="12">
        <v>5</v>
      </c>
      <c r="L2" s="70">
        <v>42919.302083333336</v>
      </c>
      <c r="M2" s="70">
        <v>42923.541666666664</v>
      </c>
      <c r="N2" s="70"/>
      <c r="O2" s="240">
        <v>0</v>
      </c>
      <c r="P2" s="241">
        <v>0</v>
      </c>
      <c r="Q2" s="241">
        <v>0</v>
      </c>
      <c r="R2" s="241">
        <v>0</v>
      </c>
      <c r="S2" s="241">
        <v>0</v>
      </c>
      <c r="T2" s="241">
        <v>0</v>
      </c>
      <c r="U2" s="63">
        <v>1525.3</v>
      </c>
      <c r="V2" s="40">
        <v>-98.3</v>
      </c>
      <c r="W2" s="14">
        <v>16</v>
      </c>
      <c r="X2" s="52">
        <f>W2/$X$1</f>
        <v>0.16</v>
      </c>
      <c r="Y2" s="40">
        <v>1373.2</v>
      </c>
      <c r="Z2" s="41">
        <v>111.07</v>
      </c>
    </row>
    <row r="3" spans="1:27" x14ac:dyDescent="0.25">
      <c r="A3" s="71">
        <v>1</v>
      </c>
      <c r="B3" s="72" t="s">
        <v>188</v>
      </c>
      <c r="C3" s="71">
        <v>1</v>
      </c>
      <c r="D3" s="71">
        <v>43200</v>
      </c>
      <c r="E3" s="72" t="b">
        <v>0</v>
      </c>
      <c r="F3" s="72" t="b">
        <v>0</v>
      </c>
      <c r="G3" s="15">
        <v>3</v>
      </c>
      <c r="H3" s="15">
        <v>6</v>
      </c>
      <c r="I3" s="15">
        <v>3</v>
      </c>
      <c r="J3" s="15">
        <v>5</v>
      </c>
      <c r="K3" s="12">
        <v>5</v>
      </c>
      <c r="L3" s="70">
        <v>42919.302083333336</v>
      </c>
      <c r="M3" s="70">
        <v>42930.541666666664</v>
      </c>
      <c r="N3" s="70"/>
      <c r="O3" s="240">
        <v>0</v>
      </c>
      <c r="P3" s="241">
        <v>0</v>
      </c>
      <c r="Q3" s="241">
        <v>0</v>
      </c>
      <c r="R3" s="241">
        <v>0</v>
      </c>
      <c r="S3" s="241">
        <v>0</v>
      </c>
      <c r="T3" s="241">
        <v>0</v>
      </c>
      <c r="U3" s="63">
        <v>1529.5</v>
      </c>
      <c r="V3" s="40">
        <v>-98.3</v>
      </c>
      <c r="W3" s="14">
        <v>16</v>
      </c>
      <c r="X3" s="52">
        <f>W3/$X$1</f>
        <v>0.16</v>
      </c>
      <c r="Y3" s="40">
        <v>247.9</v>
      </c>
      <c r="Z3" s="41">
        <v>6.96</v>
      </c>
    </row>
    <row r="4" spans="1:27" x14ac:dyDescent="0.25">
      <c r="A4" s="71">
        <v>1</v>
      </c>
      <c r="B4" s="72" t="s">
        <v>188</v>
      </c>
      <c r="C4" s="71">
        <v>1</v>
      </c>
      <c r="D4" s="71">
        <v>43200</v>
      </c>
      <c r="E4" s="72" t="b">
        <v>0</v>
      </c>
      <c r="F4" s="72" t="b">
        <v>0</v>
      </c>
      <c r="G4" s="15">
        <v>3</v>
      </c>
      <c r="H4" s="15">
        <v>6</v>
      </c>
      <c r="I4" s="15">
        <v>3</v>
      </c>
      <c r="J4" s="15">
        <v>5</v>
      </c>
      <c r="K4" s="12">
        <v>5</v>
      </c>
      <c r="L4" s="70">
        <v>42919.302083333336</v>
      </c>
      <c r="M4" s="70">
        <v>42937.541666666664</v>
      </c>
      <c r="N4" s="70"/>
      <c r="O4" s="240">
        <v>0</v>
      </c>
      <c r="P4" s="241">
        <v>0</v>
      </c>
      <c r="Q4" s="241">
        <v>0</v>
      </c>
      <c r="R4" s="241">
        <v>0</v>
      </c>
      <c r="S4" s="241">
        <v>0</v>
      </c>
      <c r="T4" s="241">
        <v>0</v>
      </c>
      <c r="U4" s="63" t="s">
        <v>70</v>
      </c>
      <c r="V4" s="63" t="s">
        <v>70</v>
      </c>
      <c r="W4" s="14">
        <v>16</v>
      </c>
      <c r="X4" s="52">
        <f>W4/$X$1</f>
        <v>0.16</v>
      </c>
      <c r="Y4" s="40">
        <v>2362.4</v>
      </c>
      <c r="Z4" s="41">
        <v>203.03</v>
      </c>
    </row>
    <row r="5" spans="1:27" x14ac:dyDescent="0.25">
      <c r="A5" s="71">
        <v>1</v>
      </c>
      <c r="B5" s="72" t="s">
        <v>188</v>
      </c>
      <c r="C5" s="71">
        <v>1</v>
      </c>
      <c r="D5" s="71">
        <v>43200</v>
      </c>
      <c r="E5" s="72" t="b">
        <v>0</v>
      </c>
      <c r="F5" s="72" t="b">
        <v>0</v>
      </c>
      <c r="G5" s="15">
        <v>3</v>
      </c>
      <c r="H5" s="15">
        <v>6</v>
      </c>
      <c r="I5" s="15">
        <v>3</v>
      </c>
      <c r="J5" s="15">
        <v>5</v>
      </c>
      <c r="K5" s="12">
        <v>5</v>
      </c>
      <c r="L5" s="70">
        <v>42919.302083333336</v>
      </c>
      <c r="M5" s="331">
        <v>42944.555277777778</v>
      </c>
      <c r="N5" s="70"/>
      <c r="O5" s="240">
        <v>0</v>
      </c>
      <c r="P5" s="241">
        <v>0</v>
      </c>
      <c r="Q5" s="241">
        <v>0</v>
      </c>
      <c r="R5" s="241">
        <v>0</v>
      </c>
      <c r="S5" s="241">
        <v>0</v>
      </c>
      <c r="T5" s="241">
        <v>0</v>
      </c>
      <c r="U5" s="63">
        <v>2362.4</v>
      </c>
      <c r="V5" s="63" t="s">
        <v>70</v>
      </c>
      <c r="W5" s="14">
        <v>16</v>
      </c>
      <c r="X5" s="52">
        <f>W5/$X$1</f>
        <v>0.16</v>
      </c>
      <c r="Y5" s="40">
        <v>1379.4</v>
      </c>
      <c r="Z5" s="41">
        <v>103.2</v>
      </c>
    </row>
    <row r="6" spans="1:27" x14ac:dyDescent="0.25">
      <c r="A6" s="71">
        <v>1</v>
      </c>
      <c r="B6" s="72" t="s">
        <v>188</v>
      </c>
      <c r="C6" s="71">
        <v>1</v>
      </c>
      <c r="D6" s="71">
        <v>43200</v>
      </c>
      <c r="E6" s="72" t="b">
        <v>0</v>
      </c>
      <c r="F6" s="72" t="b">
        <v>0</v>
      </c>
      <c r="G6" s="15">
        <v>3</v>
      </c>
      <c r="H6" s="15">
        <v>6</v>
      </c>
      <c r="I6" s="15">
        <v>3</v>
      </c>
      <c r="J6" s="15">
        <v>5</v>
      </c>
      <c r="K6" s="12">
        <v>5</v>
      </c>
      <c r="L6" s="70">
        <v>42919.302083333336</v>
      </c>
      <c r="M6" s="70">
        <v>42947.541666666664</v>
      </c>
      <c r="N6" s="70"/>
      <c r="O6" s="240">
        <v>0</v>
      </c>
      <c r="P6" s="241">
        <v>0</v>
      </c>
      <c r="Q6" s="241">
        <v>0</v>
      </c>
      <c r="R6" s="241">
        <v>0</v>
      </c>
      <c r="S6" s="241">
        <v>0</v>
      </c>
      <c r="T6" s="241">
        <v>0</v>
      </c>
      <c r="U6" s="235"/>
      <c r="V6" s="238"/>
      <c r="W6" s="236"/>
      <c r="X6" s="237">
        <f>W6/$X$1</f>
        <v>0</v>
      </c>
      <c r="Y6" s="238"/>
      <c r="Z6" s="239"/>
    </row>
    <row r="7" spans="1:27" ht="15.75" thickBot="1" x14ac:dyDescent="0.3">
      <c r="A7" s="34"/>
      <c r="B7" s="35"/>
      <c r="C7" s="36"/>
      <c r="D7" s="36"/>
      <c r="E7" s="35"/>
      <c r="F7" s="35"/>
      <c r="G7" s="37"/>
      <c r="H7" s="37"/>
      <c r="I7" s="37"/>
      <c r="J7" s="37"/>
      <c r="K7" s="37"/>
      <c r="L7" s="38"/>
      <c r="M7" s="38"/>
      <c r="N7" s="38"/>
      <c r="O7" s="203"/>
      <c r="P7" s="39"/>
      <c r="Q7" s="39"/>
      <c r="R7" s="39"/>
      <c r="S7" s="39"/>
      <c r="T7" s="39"/>
      <c r="U7" s="42"/>
      <c r="V7" s="43"/>
      <c r="W7" s="50"/>
      <c r="X7" s="53"/>
      <c r="Y7" s="44">
        <f>SUM(Y5)</f>
        <v>1379.4</v>
      </c>
      <c r="Z7" s="45">
        <f>SUM(Z5)</f>
        <v>103.2</v>
      </c>
    </row>
    <row r="8" spans="1:27" ht="15" x14ac:dyDescent="0.25">
      <c r="A8" s="79">
        <v>1</v>
      </c>
      <c r="B8" s="75" t="s">
        <v>188</v>
      </c>
      <c r="C8" s="71">
        <v>1</v>
      </c>
      <c r="D8" s="71">
        <v>43200</v>
      </c>
      <c r="E8" s="72" t="b">
        <v>0</v>
      </c>
      <c r="F8" s="72" t="b">
        <v>0</v>
      </c>
      <c r="G8" s="15">
        <v>3</v>
      </c>
      <c r="H8" s="15">
        <v>6</v>
      </c>
      <c r="I8" s="15">
        <v>3</v>
      </c>
      <c r="J8" s="15">
        <v>5</v>
      </c>
      <c r="K8" s="12">
        <v>5</v>
      </c>
      <c r="L8" s="70">
        <v>42948.302083333336</v>
      </c>
      <c r="M8" s="70">
        <v>42951.541666666664</v>
      </c>
      <c r="N8" s="70"/>
      <c r="O8" s="240">
        <v>0</v>
      </c>
      <c r="P8" s="241">
        <v>0</v>
      </c>
      <c r="Q8" s="241">
        <v>0</v>
      </c>
      <c r="R8" s="241">
        <v>0</v>
      </c>
      <c r="S8" s="241">
        <v>0</v>
      </c>
      <c r="T8" s="241">
        <v>0</v>
      </c>
      <c r="U8" s="63"/>
      <c r="V8" s="40">
        <v>-2017.8</v>
      </c>
      <c r="W8" s="14">
        <v>15</v>
      </c>
      <c r="X8" s="52">
        <f>W8/$X$1</f>
        <v>0.15</v>
      </c>
      <c r="Y8" s="40"/>
      <c r="Z8" s="41"/>
    </row>
    <row r="9" spans="1:27" x14ac:dyDescent="0.25">
      <c r="A9" s="71">
        <v>1</v>
      </c>
      <c r="B9" s="72" t="s">
        <v>188</v>
      </c>
      <c r="C9" s="71">
        <v>1</v>
      </c>
      <c r="D9" s="71">
        <v>43200</v>
      </c>
      <c r="E9" s="72" t="b">
        <v>0</v>
      </c>
      <c r="F9" s="72" t="b">
        <v>0</v>
      </c>
      <c r="G9" s="15">
        <v>3</v>
      </c>
      <c r="H9" s="15">
        <v>6</v>
      </c>
      <c r="I9" s="15">
        <v>3</v>
      </c>
      <c r="J9" s="15">
        <v>5</v>
      </c>
      <c r="K9" s="12">
        <v>5</v>
      </c>
      <c r="L9" s="70">
        <v>42948.302083333336</v>
      </c>
      <c r="M9" s="70">
        <v>42958.541666666664</v>
      </c>
      <c r="N9" s="70"/>
      <c r="O9" s="240">
        <v>0</v>
      </c>
      <c r="P9" s="241">
        <v>0</v>
      </c>
      <c r="Q9" s="241">
        <v>0</v>
      </c>
      <c r="R9" s="241">
        <v>0</v>
      </c>
      <c r="S9" s="241">
        <v>0</v>
      </c>
      <c r="T9" s="241">
        <v>0</v>
      </c>
      <c r="U9" s="63"/>
      <c r="V9" s="40"/>
      <c r="W9" s="14"/>
      <c r="X9" s="52">
        <f>W9/$X$1</f>
        <v>0</v>
      </c>
      <c r="Y9" s="40"/>
      <c r="Z9" s="41"/>
    </row>
    <row r="10" spans="1:27" x14ac:dyDescent="0.25">
      <c r="A10" s="71">
        <v>1</v>
      </c>
      <c r="B10" s="72" t="s">
        <v>188</v>
      </c>
      <c r="C10" s="71">
        <v>1</v>
      </c>
      <c r="D10" s="71">
        <v>43200</v>
      </c>
      <c r="E10" s="72" t="b">
        <v>0</v>
      </c>
      <c r="F10" s="72" t="b">
        <v>0</v>
      </c>
      <c r="G10" s="15">
        <v>3</v>
      </c>
      <c r="H10" s="15">
        <v>6</v>
      </c>
      <c r="I10" s="15">
        <v>3</v>
      </c>
      <c r="J10" s="15">
        <v>5</v>
      </c>
      <c r="K10" s="12">
        <v>5</v>
      </c>
      <c r="L10" s="70">
        <v>42948.302083333336</v>
      </c>
      <c r="M10" s="70">
        <v>42965.541666666664</v>
      </c>
      <c r="N10" s="70"/>
      <c r="O10" s="240">
        <v>0</v>
      </c>
      <c r="P10" s="241">
        <v>0</v>
      </c>
      <c r="Q10" s="241">
        <v>0</v>
      </c>
      <c r="R10" s="241">
        <v>0</v>
      </c>
      <c r="S10" s="241">
        <v>0</v>
      </c>
      <c r="T10" s="241">
        <v>0</v>
      </c>
      <c r="U10" s="63"/>
      <c r="V10" s="40"/>
      <c r="W10" s="14"/>
      <c r="X10" s="52">
        <f>W10/$X$1</f>
        <v>0</v>
      </c>
      <c r="Y10" s="40"/>
      <c r="Z10" s="41"/>
    </row>
    <row r="11" spans="1:27" x14ac:dyDescent="0.25">
      <c r="A11" s="71">
        <v>1</v>
      </c>
      <c r="B11" s="72" t="s">
        <v>188</v>
      </c>
      <c r="C11" s="71">
        <v>1</v>
      </c>
      <c r="D11" s="71">
        <v>43200</v>
      </c>
      <c r="E11" s="72" t="b">
        <v>0</v>
      </c>
      <c r="F11" s="72" t="b">
        <v>0</v>
      </c>
      <c r="G11" s="15">
        <v>3</v>
      </c>
      <c r="H11" s="15">
        <v>6</v>
      </c>
      <c r="I11" s="15">
        <v>3</v>
      </c>
      <c r="J11" s="15">
        <v>5</v>
      </c>
      <c r="K11" s="12">
        <v>5</v>
      </c>
      <c r="L11" s="70">
        <v>42948.302083333336</v>
      </c>
      <c r="M11" s="70">
        <v>42972.541666608799</v>
      </c>
      <c r="N11" s="70"/>
      <c r="O11" s="240">
        <v>0</v>
      </c>
      <c r="P11" s="241">
        <v>0</v>
      </c>
      <c r="Q11" s="241">
        <v>0</v>
      </c>
      <c r="R11" s="241">
        <v>0</v>
      </c>
      <c r="S11" s="241">
        <v>0</v>
      </c>
      <c r="T11" s="241">
        <v>0</v>
      </c>
      <c r="U11" s="63"/>
      <c r="V11" s="40"/>
      <c r="W11" s="14"/>
      <c r="X11" s="52">
        <f>W11/$X$1</f>
        <v>0</v>
      </c>
      <c r="Y11" s="40"/>
      <c r="Z11" s="41"/>
    </row>
    <row r="12" spans="1:27" x14ac:dyDescent="0.25">
      <c r="A12" s="71">
        <v>1</v>
      </c>
      <c r="B12" s="72" t="s">
        <v>188</v>
      </c>
      <c r="C12" s="71">
        <v>1</v>
      </c>
      <c r="D12" s="71">
        <v>43200</v>
      </c>
      <c r="E12" s="72" t="b">
        <v>0</v>
      </c>
      <c r="F12" s="72" t="b">
        <v>0</v>
      </c>
      <c r="G12" s="15">
        <v>3</v>
      </c>
      <c r="H12" s="15">
        <v>6</v>
      </c>
      <c r="I12" s="15">
        <v>3</v>
      </c>
      <c r="J12" s="15">
        <v>5</v>
      </c>
      <c r="K12" s="12">
        <v>5</v>
      </c>
      <c r="L12" s="70">
        <v>42948.302083333336</v>
      </c>
      <c r="M12" s="70">
        <v>42978.541666666664</v>
      </c>
      <c r="N12" s="70"/>
      <c r="O12" s="240">
        <v>0</v>
      </c>
      <c r="P12" s="241">
        <v>0</v>
      </c>
      <c r="Q12" s="241">
        <v>0</v>
      </c>
      <c r="R12" s="241">
        <v>0</v>
      </c>
      <c r="S12" s="241">
        <v>0</v>
      </c>
      <c r="T12" s="241">
        <v>0</v>
      </c>
      <c r="U12" s="63"/>
      <c r="V12" s="40"/>
      <c r="W12" s="14"/>
      <c r="X12" s="52">
        <f>W12/$X$1</f>
        <v>0</v>
      </c>
      <c r="Y12" s="40"/>
      <c r="Z12" s="41"/>
    </row>
    <row r="13" spans="1:27" ht="15.75" thickBot="1" x14ac:dyDescent="0.3">
      <c r="A13" s="34"/>
      <c r="B13" s="35"/>
      <c r="C13" s="36"/>
      <c r="D13" s="36"/>
      <c r="E13" s="35"/>
      <c r="F13" s="35"/>
      <c r="G13" s="37"/>
      <c r="H13" s="37"/>
      <c r="I13" s="37"/>
      <c r="J13" s="37"/>
      <c r="K13" s="37"/>
      <c r="L13" s="38"/>
      <c r="M13" s="38"/>
      <c r="N13" s="38"/>
      <c r="O13" s="203"/>
      <c r="P13" s="39"/>
      <c r="Q13" s="39"/>
      <c r="R13" s="39"/>
      <c r="S13" s="39"/>
      <c r="T13" s="39"/>
      <c r="U13" s="42"/>
      <c r="V13" s="43"/>
      <c r="W13" s="50"/>
      <c r="X13" s="53"/>
      <c r="Y13" s="44">
        <f>SUM(Y12)</f>
        <v>0</v>
      </c>
      <c r="Z13" s="45">
        <f>SUM(Z12)</f>
        <v>0</v>
      </c>
    </row>
    <row r="14" spans="1:27" x14ac:dyDescent="0.25">
      <c r="A14" s="268">
        <v>2</v>
      </c>
      <c r="B14" s="269" t="s">
        <v>189</v>
      </c>
      <c r="C14" s="71">
        <v>1</v>
      </c>
      <c r="D14" s="71">
        <v>43200</v>
      </c>
      <c r="E14" s="72" t="b">
        <v>0</v>
      </c>
      <c r="F14" s="72" t="b">
        <v>0</v>
      </c>
      <c r="G14" s="15">
        <v>3</v>
      </c>
      <c r="H14" s="15">
        <v>6</v>
      </c>
      <c r="I14" s="15">
        <v>3</v>
      </c>
      <c r="J14" s="15">
        <v>5</v>
      </c>
      <c r="K14" s="12">
        <v>5</v>
      </c>
      <c r="L14" s="70">
        <v>42919.302083333336</v>
      </c>
      <c r="M14" s="305">
        <v>42923.625</v>
      </c>
      <c r="N14" s="70"/>
      <c r="O14" s="240">
        <v>0</v>
      </c>
      <c r="P14" s="241">
        <v>0</v>
      </c>
      <c r="Q14" s="241">
        <v>0</v>
      </c>
      <c r="R14" s="241">
        <v>0</v>
      </c>
      <c r="S14" s="241">
        <v>0</v>
      </c>
      <c r="T14" s="241">
        <v>0</v>
      </c>
      <c r="U14" s="63">
        <v>1524</v>
      </c>
      <c r="V14" s="40">
        <v>-99.6</v>
      </c>
      <c r="W14" s="14">
        <v>16</v>
      </c>
      <c r="X14" s="52">
        <f>W14/$X$1</f>
        <v>0.16</v>
      </c>
      <c r="Y14" s="40">
        <v>1371.9</v>
      </c>
      <c r="Z14" s="41">
        <v>110.95</v>
      </c>
    </row>
    <row r="15" spans="1:27" x14ac:dyDescent="0.25">
      <c r="A15" s="268">
        <v>2</v>
      </c>
      <c r="B15" s="269" t="s">
        <v>189</v>
      </c>
      <c r="C15" s="71">
        <v>1</v>
      </c>
      <c r="D15" s="71">
        <v>43200</v>
      </c>
      <c r="E15" s="72" t="b">
        <v>0</v>
      </c>
      <c r="F15" s="72" t="b">
        <v>0</v>
      </c>
      <c r="G15" s="15">
        <v>3</v>
      </c>
      <c r="H15" s="15">
        <v>6</v>
      </c>
      <c r="I15" s="15">
        <v>3</v>
      </c>
      <c r="J15" s="15">
        <v>5</v>
      </c>
      <c r="K15" s="12">
        <v>5</v>
      </c>
      <c r="L15" s="70">
        <v>42919.302083333336</v>
      </c>
      <c r="M15" s="305">
        <v>42930.625</v>
      </c>
      <c r="N15" s="70"/>
      <c r="O15" s="240">
        <v>0</v>
      </c>
      <c r="P15" s="241">
        <v>0</v>
      </c>
      <c r="Q15" s="241">
        <v>0</v>
      </c>
      <c r="R15" s="241">
        <v>0</v>
      </c>
      <c r="S15" s="241">
        <v>0</v>
      </c>
      <c r="T15" s="241">
        <v>0</v>
      </c>
      <c r="U15" s="63">
        <v>1528.3</v>
      </c>
      <c r="V15" s="40">
        <v>-99.6</v>
      </c>
      <c r="W15" s="14">
        <v>16</v>
      </c>
      <c r="X15" s="52">
        <f>W15/$X$1</f>
        <v>0.16</v>
      </c>
      <c r="Y15" s="40">
        <v>246.6</v>
      </c>
      <c r="Z15" s="41">
        <v>6.83</v>
      </c>
    </row>
    <row r="16" spans="1:27" x14ac:dyDescent="0.25">
      <c r="A16" s="268">
        <v>2</v>
      </c>
      <c r="B16" s="269" t="s">
        <v>189</v>
      </c>
      <c r="C16" s="71">
        <v>1</v>
      </c>
      <c r="D16" s="71">
        <v>43200</v>
      </c>
      <c r="E16" s="72" t="b">
        <v>0</v>
      </c>
      <c r="F16" s="72" t="b">
        <v>0</v>
      </c>
      <c r="G16" s="15">
        <v>3</v>
      </c>
      <c r="H16" s="15">
        <v>6</v>
      </c>
      <c r="I16" s="15">
        <v>3</v>
      </c>
      <c r="J16" s="15">
        <v>5</v>
      </c>
      <c r="K16" s="12">
        <v>5</v>
      </c>
      <c r="L16" s="70">
        <v>42919.302083333336</v>
      </c>
      <c r="M16" s="305">
        <v>42937.625</v>
      </c>
      <c r="N16" s="70"/>
      <c r="O16" s="240">
        <v>0</v>
      </c>
      <c r="P16" s="241">
        <v>0</v>
      </c>
      <c r="Q16" s="241">
        <v>0</v>
      </c>
      <c r="R16" s="241">
        <v>0</v>
      </c>
      <c r="S16" s="241">
        <v>0</v>
      </c>
      <c r="T16" s="241">
        <v>0</v>
      </c>
      <c r="U16" s="63" t="s">
        <v>70</v>
      </c>
      <c r="V16" s="63" t="s">
        <v>70</v>
      </c>
      <c r="W16" s="14">
        <v>16</v>
      </c>
      <c r="X16" s="52">
        <f>W16/$X$1</f>
        <v>0.16</v>
      </c>
      <c r="Y16" s="40">
        <v>2361.1</v>
      </c>
      <c r="Z16" s="41">
        <v>202.93</v>
      </c>
    </row>
    <row r="17" spans="1:26" x14ac:dyDescent="0.25">
      <c r="A17" s="268">
        <v>2</v>
      </c>
      <c r="B17" s="269" t="s">
        <v>189</v>
      </c>
      <c r="C17" s="71">
        <v>1</v>
      </c>
      <c r="D17" s="71">
        <v>43200</v>
      </c>
      <c r="E17" s="72" t="b">
        <v>0</v>
      </c>
      <c r="F17" s="72" t="b">
        <v>0</v>
      </c>
      <c r="G17" s="15">
        <v>3</v>
      </c>
      <c r="H17" s="15">
        <v>6</v>
      </c>
      <c r="I17" s="15">
        <v>3</v>
      </c>
      <c r="J17" s="15">
        <v>5</v>
      </c>
      <c r="K17" s="12">
        <v>5</v>
      </c>
      <c r="L17" s="70">
        <v>42919.302083333336</v>
      </c>
      <c r="M17" s="331">
        <v>42944.555312500001</v>
      </c>
      <c r="N17" s="70"/>
      <c r="O17" s="240">
        <v>0</v>
      </c>
      <c r="P17" s="241">
        <v>0</v>
      </c>
      <c r="Q17" s="241">
        <v>0</v>
      </c>
      <c r="R17" s="241">
        <v>0</v>
      </c>
      <c r="S17" s="241">
        <v>0</v>
      </c>
      <c r="T17" s="241">
        <v>0</v>
      </c>
      <c r="U17" s="40">
        <v>2361.1</v>
      </c>
      <c r="V17" s="63" t="s">
        <v>70</v>
      </c>
      <c r="W17" s="14">
        <v>16</v>
      </c>
      <c r="X17" s="52">
        <f>W17/$X$1</f>
        <v>0.16</v>
      </c>
      <c r="Y17" s="40">
        <v>1378.9</v>
      </c>
      <c r="Z17" s="41">
        <v>103.13</v>
      </c>
    </row>
    <row r="18" spans="1:26" x14ac:dyDescent="0.25">
      <c r="A18" s="268">
        <v>2</v>
      </c>
      <c r="B18" s="269" t="s">
        <v>189</v>
      </c>
      <c r="C18" s="71">
        <v>1</v>
      </c>
      <c r="D18" s="71">
        <v>43200</v>
      </c>
      <c r="E18" s="72" t="b">
        <v>0</v>
      </c>
      <c r="F18" s="72" t="b">
        <v>0</v>
      </c>
      <c r="G18" s="15">
        <v>3</v>
      </c>
      <c r="H18" s="15">
        <v>6</v>
      </c>
      <c r="I18" s="15">
        <v>3</v>
      </c>
      <c r="J18" s="15">
        <v>5</v>
      </c>
      <c r="K18" s="12">
        <v>5</v>
      </c>
      <c r="L18" s="70">
        <v>42919.302083333336</v>
      </c>
      <c r="M18" s="305">
        <v>42947.625</v>
      </c>
      <c r="N18" s="70"/>
      <c r="O18" s="240">
        <v>0</v>
      </c>
      <c r="P18" s="241">
        <v>0</v>
      </c>
      <c r="Q18" s="241">
        <v>0</v>
      </c>
      <c r="R18" s="241">
        <v>0</v>
      </c>
      <c r="S18" s="241">
        <v>0</v>
      </c>
      <c r="T18" s="241">
        <v>0</v>
      </c>
      <c r="U18" s="235"/>
      <c r="V18" s="238"/>
      <c r="W18" s="236"/>
      <c r="X18" s="237">
        <f>W18/$X$1</f>
        <v>0</v>
      </c>
      <c r="Y18" s="238"/>
      <c r="Z18" s="239"/>
    </row>
    <row r="19" spans="1:26" ht="15.75" thickBot="1" x14ac:dyDescent="0.3">
      <c r="A19" s="34"/>
      <c r="B19" s="35"/>
      <c r="C19" s="36"/>
      <c r="D19" s="36"/>
      <c r="E19" s="35"/>
      <c r="F19" s="35"/>
      <c r="G19" s="37"/>
      <c r="H19" s="37"/>
      <c r="I19" s="37"/>
      <c r="J19" s="37"/>
      <c r="K19" s="37"/>
      <c r="L19" s="38"/>
      <c r="M19" s="38"/>
      <c r="N19" s="38"/>
      <c r="O19" s="203"/>
      <c r="P19" s="39"/>
      <c r="Q19" s="39"/>
      <c r="R19" s="39"/>
      <c r="S19" s="39"/>
      <c r="T19" s="39"/>
      <c r="U19" s="42"/>
      <c r="V19" s="43"/>
      <c r="W19" s="50"/>
      <c r="X19" s="53"/>
      <c r="Y19" s="44">
        <f>SUM(Y17)</f>
        <v>1378.9</v>
      </c>
      <c r="Z19" s="45">
        <f>SUM(Z17)</f>
        <v>103.13</v>
      </c>
    </row>
    <row r="20" spans="1:26" ht="15" x14ac:dyDescent="0.25">
      <c r="A20" s="78">
        <v>2</v>
      </c>
      <c r="B20" s="74" t="s">
        <v>189</v>
      </c>
      <c r="C20" s="71">
        <v>1</v>
      </c>
      <c r="D20" s="71">
        <v>43200</v>
      </c>
      <c r="E20" s="72" t="b">
        <v>0</v>
      </c>
      <c r="F20" s="72" t="b">
        <v>0</v>
      </c>
      <c r="G20" s="15">
        <v>3</v>
      </c>
      <c r="H20" s="15">
        <v>6</v>
      </c>
      <c r="I20" s="15">
        <v>3</v>
      </c>
      <c r="J20" s="15">
        <v>5</v>
      </c>
      <c r="K20" s="12">
        <v>5</v>
      </c>
      <c r="L20" s="70">
        <v>42948.302083333336</v>
      </c>
      <c r="M20" s="305">
        <v>42951.625</v>
      </c>
      <c r="N20" s="70"/>
      <c r="O20" s="240">
        <v>0</v>
      </c>
      <c r="P20" s="241">
        <v>0</v>
      </c>
      <c r="Q20" s="241">
        <v>0</v>
      </c>
      <c r="R20" s="241">
        <v>0</v>
      </c>
      <c r="S20" s="241">
        <v>0</v>
      </c>
      <c r="T20" s="241">
        <v>0</v>
      </c>
      <c r="U20" s="63"/>
      <c r="V20" s="40">
        <v>-2017.8</v>
      </c>
      <c r="W20" s="14">
        <v>15</v>
      </c>
      <c r="X20" s="52">
        <f>W20/$X$1</f>
        <v>0.15</v>
      </c>
      <c r="Y20" s="40"/>
      <c r="Z20" s="41"/>
    </row>
    <row r="21" spans="1:26" x14ac:dyDescent="0.25">
      <c r="A21" s="268">
        <v>2</v>
      </c>
      <c r="B21" s="269" t="s">
        <v>189</v>
      </c>
      <c r="C21" s="71">
        <v>1</v>
      </c>
      <c r="D21" s="71">
        <v>43200</v>
      </c>
      <c r="E21" s="72" t="b">
        <v>0</v>
      </c>
      <c r="F21" s="72" t="b">
        <v>0</v>
      </c>
      <c r="G21" s="15">
        <v>3</v>
      </c>
      <c r="H21" s="15">
        <v>6</v>
      </c>
      <c r="I21" s="15">
        <v>3</v>
      </c>
      <c r="J21" s="15">
        <v>5</v>
      </c>
      <c r="K21" s="12">
        <v>5</v>
      </c>
      <c r="L21" s="70">
        <v>42948.302083333336</v>
      </c>
      <c r="M21" s="305">
        <v>42958.625</v>
      </c>
      <c r="N21" s="70"/>
      <c r="O21" s="240">
        <v>0</v>
      </c>
      <c r="P21" s="241">
        <v>0</v>
      </c>
      <c r="Q21" s="241">
        <v>0</v>
      </c>
      <c r="R21" s="241">
        <v>0</v>
      </c>
      <c r="S21" s="241">
        <v>0</v>
      </c>
      <c r="T21" s="241">
        <v>0</v>
      </c>
      <c r="U21" s="63"/>
      <c r="V21" s="40"/>
      <c r="W21" s="14"/>
      <c r="X21" s="52">
        <f>W21/$X$1</f>
        <v>0</v>
      </c>
      <c r="Y21" s="40"/>
      <c r="Z21" s="41"/>
    </row>
    <row r="22" spans="1:26" x14ac:dyDescent="0.25">
      <c r="A22" s="268">
        <v>2</v>
      </c>
      <c r="B22" s="269" t="s">
        <v>189</v>
      </c>
      <c r="C22" s="71">
        <v>1</v>
      </c>
      <c r="D22" s="71">
        <v>43200</v>
      </c>
      <c r="E22" s="72" t="b">
        <v>0</v>
      </c>
      <c r="F22" s="72" t="b">
        <v>0</v>
      </c>
      <c r="G22" s="15">
        <v>3</v>
      </c>
      <c r="H22" s="15">
        <v>6</v>
      </c>
      <c r="I22" s="15">
        <v>3</v>
      </c>
      <c r="J22" s="15">
        <v>5</v>
      </c>
      <c r="K22" s="12">
        <v>5</v>
      </c>
      <c r="L22" s="70">
        <v>42948.302083333336</v>
      </c>
      <c r="M22" s="305">
        <v>42965.625</v>
      </c>
      <c r="N22" s="70"/>
      <c r="O22" s="240">
        <v>0</v>
      </c>
      <c r="P22" s="241">
        <v>0</v>
      </c>
      <c r="Q22" s="241">
        <v>0</v>
      </c>
      <c r="R22" s="241">
        <v>0</v>
      </c>
      <c r="S22" s="241">
        <v>0</v>
      </c>
      <c r="T22" s="241">
        <v>0</v>
      </c>
      <c r="U22" s="63"/>
      <c r="V22" s="40"/>
      <c r="W22" s="14"/>
      <c r="X22" s="52">
        <f>W22/$X$1</f>
        <v>0</v>
      </c>
      <c r="Y22" s="40"/>
      <c r="Z22" s="41"/>
    </row>
    <row r="23" spans="1:26" x14ac:dyDescent="0.25">
      <c r="A23" s="268">
        <v>2</v>
      </c>
      <c r="B23" s="269" t="s">
        <v>189</v>
      </c>
      <c r="C23" s="71">
        <v>1</v>
      </c>
      <c r="D23" s="71">
        <v>43200</v>
      </c>
      <c r="E23" s="72" t="b">
        <v>0</v>
      </c>
      <c r="F23" s="72" t="b">
        <v>0</v>
      </c>
      <c r="G23" s="15">
        <v>3</v>
      </c>
      <c r="H23" s="15">
        <v>6</v>
      </c>
      <c r="I23" s="15">
        <v>3</v>
      </c>
      <c r="J23" s="15">
        <v>5</v>
      </c>
      <c r="K23" s="12">
        <v>5</v>
      </c>
      <c r="L23" s="70">
        <v>42948.302083333336</v>
      </c>
      <c r="M23" s="305">
        <v>42972.625</v>
      </c>
      <c r="N23" s="70"/>
      <c r="O23" s="240">
        <v>0</v>
      </c>
      <c r="P23" s="241">
        <v>0</v>
      </c>
      <c r="Q23" s="241">
        <v>0</v>
      </c>
      <c r="R23" s="241">
        <v>0</v>
      </c>
      <c r="S23" s="241">
        <v>0</v>
      </c>
      <c r="T23" s="241">
        <v>0</v>
      </c>
      <c r="U23" s="40"/>
      <c r="V23" s="63"/>
      <c r="W23" s="14"/>
      <c r="X23" s="52">
        <f>W23/$X$1</f>
        <v>0</v>
      </c>
      <c r="Y23" s="40"/>
      <c r="Z23" s="41"/>
    </row>
    <row r="24" spans="1:26" x14ac:dyDescent="0.25">
      <c r="A24" s="268">
        <v>2</v>
      </c>
      <c r="B24" s="269" t="s">
        <v>189</v>
      </c>
      <c r="C24" s="71">
        <v>1</v>
      </c>
      <c r="D24" s="71">
        <v>43200</v>
      </c>
      <c r="E24" s="72" t="b">
        <v>0</v>
      </c>
      <c r="F24" s="72" t="b">
        <v>0</v>
      </c>
      <c r="G24" s="15">
        <v>3</v>
      </c>
      <c r="H24" s="15">
        <v>6</v>
      </c>
      <c r="I24" s="15">
        <v>3</v>
      </c>
      <c r="J24" s="15">
        <v>5</v>
      </c>
      <c r="K24" s="12">
        <v>5</v>
      </c>
      <c r="L24" s="70">
        <v>42948.302083333336</v>
      </c>
      <c r="M24" s="305">
        <v>42978.625</v>
      </c>
      <c r="N24" s="70"/>
      <c r="O24" s="240">
        <v>0</v>
      </c>
      <c r="P24" s="241">
        <v>0</v>
      </c>
      <c r="Q24" s="241">
        <v>0</v>
      </c>
      <c r="R24" s="241">
        <v>0</v>
      </c>
      <c r="S24" s="241">
        <v>0</v>
      </c>
      <c r="T24" s="241">
        <v>0</v>
      </c>
      <c r="U24" s="63"/>
      <c r="V24" s="40"/>
      <c r="W24" s="14"/>
      <c r="X24" s="52">
        <f>W24/$X$1</f>
        <v>0</v>
      </c>
      <c r="Y24" s="40"/>
      <c r="Z24" s="41"/>
    </row>
    <row r="25" spans="1:26" ht="15.75" thickBot="1" x14ac:dyDescent="0.3">
      <c r="A25" s="34"/>
      <c r="B25" s="35"/>
      <c r="C25" s="36"/>
      <c r="D25" s="36"/>
      <c r="E25" s="35"/>
      <c r="F25" s="35"/>
      <c r="G25" s="37"/>
      <c r="H25" s="37"/>
      <c r="I25" s="37"/>
      <c r="J25" s="37"/>
      <c r="K25" s="37"/>
      <c r="L25" s="38"/>
      <c r="M25" s="38"/>
      <c r="N25" s="38"/>
      <c r="O25" s="203"/>
      <c r="P25" s="39"/>
      <c r="Q25" s="39"/>
      <c r="R25" s="39"/>
      <c r="S25" s="39"/>
      <c r="T25" s="39"/>
      <c r="U25" s="42"/>
      <c r="V25" s="43"/>
      <c r="W25" s="50"/>
      <c r="X25" s="53"/>
      <c r="Y25" s="44">
        <f>SUM(Y24)</f>
        <v>0</v>
      </c>
      <c r="Z25" s="45">
        <f>SUM(Z24)</f>
        <v>0</v>
      </c>
    </row>
    <row r="26" spans="1:26" x14ac:dyDescent="0.25">
      <c r="A26" s="10">
        <v>3</v>
      </c>
      <c r="B26" s="11" t="s">
        <v>190</v>
      </c>
      <c r="C26" s="71">
        <v>1</v>
      </c>
      <c r="D26" s="71">
        <v>43200</v>
      </c>
      <c r="E26" s="72" t="b">
        <v>0</v>
      </c>
      <c r="F26" s="72" t="b">
        <v>0</v>
      </c>
      <c r="G26" s="15">
        <v>3</v>
      </c>
      <c r="H26" s="15">
        <v>6</v>
      </c>
      <c r="I26" s="15">
        <v>3</v>
      </c>
      <c r="J26" s="15">
        <v>5</v>
      </c>
      <c r="K26" s="12">
        <v>5</v>
      </c>
      <c r="L26" s="70">
        <v>42919.302083333336</v>
      </c>
      <c r="M26" s="295">
        <v>42923.791666666664</v>
      </c>
      <c r="N26" s="70"/>
      <c r="O26" s="240">
        <v>0</v>
      </c>
      <c r="P26" s="241">
        <v>0</v>
      </c>
      <c r="Q26" s="241">
        <v>0</v>
      </c>
      <c r="R26" s="241">
        <v>0</v>
      </c>
      <c r="S26" s="241">
        <v>0</v>
      </c>
      <c r="T26" s="241">
        <v>0</v>
      </c>
      <c r="U26" s="63">
        <v>1525.2</v>
      </c>
      <c r="V26" s="40">
        <v>-98.4</v>
      </c>
      <c r="W26" s="14">
        <v>16</v>
      </c>
      <c r="X26" s="52">
        <f>W26/$X$1</f>
        <v>0.16</v>
      </c>
      <c r="Y26" s="40">
        <v>1373.1</v>
      </c>
      <c r="Z26" s="41">
        <v>111.06</v>
      </c>
    </row>
    <row r="27" spans="1:26" x14ac:dyDescent="0.25">
      <c r="A27" s="10">
        <v>3</v>
      </c>
      <c r="B27" s="11" t="s">
        <v>190</v>
      </c>
      <c r="C27" s="71">
        <v>1</v>
      </c>
      <c r="D27" s="71">
        <v>43200</v>
      </c>
      <c r="E27" s="72" t="b">
        <v>0</v>
      </c>
      <c r="F27" s="72" t="b">
        <v>0</v>
      </c>
      <c r="G27" s="15">
        <v>3</v>
      </c>
      <c r="H27" s="15">
        <v>6</v>
      </c>
      <c r="I27" s="15">
        <v>3</v>
      </c>
      <c r="J27" s="15">
        <v>5</v>
      </c>
      <c r="K27" s="12">
        <v>5</v>
      </c>
      <c r="L27" s="70">
        <v>42919.302083333336</v>
      </c>
      <c r="M27" s="295">
        <v>42930.791666666664</v>
      </c>
      <c r="N27" s="70"/>
      <c r="O27" s="240">
        <v>0</v>
      </c>
      <c r="P27" s="241">
        <v>0</v>
      </c>
      <c r="Q27" s="241">
        <v>0</v>
      </c>
      <c r="R27" s="241">
        <v>0</v>
      </c>
      <c r="S27" s="241">
        <v>0</v>
      </c>
      <c r="T27" s="241">
        <v>0</v>
      </c>
      <c r="U27" s="63">
        <v>1529.4</v>
      </c>
      <c r="V27" s="40">
        <v>-98.4</v>
      </c>
      <c r="W27" s="14">
        <v>16</v>
      </c>
      <c r="X27" s="52">
        <f>W27/$X$1</f>
        <v>0.16</v>
      </c>
      <c r="Y27" s="40">
        <v>247.8</v>
      </c>
      <c r="Z27" s="41">
        <v>6.95</v>
      </c>
    </row>
    <row r="28" spans="1:26" x14ac:dyDescent="0.25">
      <c r="A28" s="10">
        <v>3</v>
      </c>
      <c r="B28" s="11" t="s">
        <v>190</v>
      </c>
      <c r="C28" s="71">
        <v>1</v>
      </c>
      <c r="D28" s="71">
        <v>43200</v>
      </c>
      <c r="E28" s="72" t="b">
        <v>0</v>
      </c>
      <c r="F28" s="72" t="b">
        <v>0</v>
      </c>
      <c r="G28" s="15">
        <v>3</v>
      </c>
      <c r="H28" s="15">
        <v>6</v>
      </c>
      <c r="I28" s="15">
        <v>3</v>
      </c>
      <c r="J28" s="15">
        <v>5</v>
      </c>
      <c r="K28" s="12">
        <v>5</v>
      </c>
      <c r="L28" s="70">
        <v>42919.302083333336</v>
      </c>
      <c r="M28" s="295">
        <v>42937.791666666664</v>
      </c>
      <c r="N28" s="70"/>
      <c r="O28" s="240">
        <v>0</v>
      </c>
      <c r="P28" s="241">
        <v>0</v>
      </c>
      <c r="Q28" s="241">
        <v>0</v>
      </c>
      <c r="R28" s="241">
        <v>0</v>
      </c>
      <c r="S28" s="241">
        <v>0</v>
      </c>
      <c r="T28" s="241">
        <v>0</v>
      </c>
      <c r="U28" s="63" t="s">
        <v>70</v>
      </c>
      <c r="V28" s="63" t="s">
        <v>70</v>
      </c>
      <c r="W28" s="14">
        <v>16</v>
      </c>
      <c r="X28" s="52">
        <f>W28/$X$1</f>
        <v>0.16</v>
      </c>
      <c r="Y28" s="40">
        <v>2362.3000000000002</v>
      </c>
      <c r="Z28" s="41">
        <v>203.02</v>
      </c>
    </row>
    <row r="29" spans="1:26" x14ac:dyDescent="0.25">
      <c r="A29" s="10">
        <v>3</v>
      </c>
      <c r="B29" s="11" t="s">
        <v>190</v>
      </c>
      <c r="C29" s="71">
        <v>1</v>
      </c>
      <c r="D29" s="71">
        <v>43200</v>
      </c>
      <c r="E29" s="72" t="b">
        <v>0</v>
      </c>
      <c r="F29" s="72" t="b">
        <v>0</v>
      </c>
      <c r="G29" s="15">
        <v>3</v>
      </c>
      <c r="H29" s="15">
        <v>6</v>
      </c>
      <c r="I29" s="15">
        <v>3</v>
      </c>
      <c r="J29" s="15">
        <v>5</v>
      </c>
      <c r="K29" s="12">
        <v>5</v>
      </c>
      <c r="L29" s="70">
        <v>42919.302083333336</v>
      </c>
      <c r="M29" s="331">
        <v>42944.55537037037</v>
      </c>
      <c r="N29" s="70"/>
      <c r="O29" s="240">
        <v>0</v>
      </c>
      <c r="P29" s="241">
        <v>0</v>
      </c>
      <c r="Q29" s="241">
        <v>0</v>
      </c>
      <c r="R29" s="241">
        <v>0</v>
      </c>
      <c r="S29" s="241">
        <v>0</v>
      </c>
      <c r="T29" s="241">
        <v>0</v>
      </c>
      <c r="U29" s="40">
        <v>2362.3000000000002</v>
      </c>
      <c r="V29" s="63" t="s">
        <v>70</v>
      </c>
      <c r="W29" s="14"/>
      <c r="X29" s="52">
        <f>W29/$X$1</f>
        <v>0</v>
      </c>
      <c r="Y29" s="40">
        <v>1375.6</v>
      </c>
      <c r="Z29" s="41">
        <v>102.78</v>
      </c>
    </row>
    <row r="30" spans="1:26" x14ac:dyDescent="0.25">
      <c r="A30" s="10">
        <v>3</v>
      </c>
      <c r="B30" s="11" t="s">
        <v>190</v>
      </c>
      <c r="C30" s="71">
        <v>1</v>
      </c>
      <c r="D30" s="71">
        <v>43200</v>
      </c>
      <c r="E30" s="72" t="b">
        <v>0</v>
      </c>
      <c r="F30" s="72" t="b">
        <v>0</v>
      </c>
      <c r="G30" s="15">
        <v>3</v>
      </c>
      <c r="H30" s="15">
        <v>6</v>
      </c>
      <c r="I30" s="15">
        <v>3</v>
      </c>
      <c r="J30" s="15">
        <v>5</v>
      </c>
      <c r="K30" s="12">
        <v>5</v>
      </c>
      <c r="L30" s="70">
        <v>42919.302083333336</v>
      </c>
      <c r="M30" s="295">
        <v>42947.791666666664</v>
      </c>
      <c r="N30" s="70"/>
      <c r="O30" s="240">
        <v>0</v>
      </c>
      <c r="P30" s="241">
        <v>0</v>
      </c>
      <c r="Q30" s="241">
        <v>0</v>
      </c>
      <c r="R30" s="241">
        <v>0</v>
      </c>
      <c r="S30" s="241">
        <v>0</v>
      </c>
      <c r="T30" s="241">
        <v>0</v>
      </c>
      <c r="U30" s="235"/>
      <c r="V30" s="238"/>
      <c r="W30" s="236"/>
      <c r="X30" s="237">
        <f>W30/$X$1</f>
        <v>0</v>
      </c>
      <c r="Y30" s="238"/>
      <c r="Z30" s="239"/>
    </row>
    <row r="31" spans="1:26" ht="15.75" thickBot="1" x14ac:dyDescent="0.3">
      <c r="A31" s="34"/>
      <c r="B31" s="35"/>
      <c r="C31" s="36"/>
      <c r="D31" s="36"/>
      <c r="E31" s="35"/>
      <c r="F31" s="35"/>
      <c r="G31" s="37"/>
      <c r="H31" s="37"/>
      <c r="I31" s="37"/>
      <c r="J31" s="37"/>
      <c r="K31" s="37"/>
      <c r="L31" s="38"/>
      <c r="M31" s="38"/>
      <c r="N31" s="38"/>
      <c r="O31" s="203"/>
      <c r="P31" s="39"/>
      <c r="Q31" s="39"/>
      <c r="R31" s="39"/>
      <c r="S31" s="39"/>
      <c r="T31" s="39"/>
      <c r="U31" s="42"/>
      <c r="V31" s="43"/>
      <c r="W31" s="50"/>
      <c r="X31" s="53"/>
      <c r="Y31" s="44">
        <f>SUM(Y29)</f>
        <v>1375.6</v>
      </c>
      <c r="Z31" s="45">
        <f>SUM(Z29)</f>
        <v>102.78</v>
      </c>
    </row>
    <row r="32" spans="1:26" ht="15" x14ac:dyDescent="0.25">
      <c r="A32" s="8">
        <v>3</v>
      </c>
      <c r="B32" s="9" t="s">
        <v>190</v>
      </c>
      <c r="C32" s="71">
        <v>1</v>
      </c>
      <c r="D32" s="71">
        <v>43200</v>
      </c>
      <c r="E32" s="72" t="b">
        <v>0</v>
      </c>
      <c r="F32" s="72" t="b">
        <v>0</v>
      </c>
      <c r="G32" s="15">
        <v>3</v>
      </c>
      <c r="H32" s="15">
        <v>6</v>
      </c>
      <c r="I32" s="15">
        <v>3</v>
      </c>
      <c r="J32" s="15">
        <v>5</v>
      </c>
      <c r="K32" s="12">
        <v>5</v>
      </c>
      <c r="L32" s="70">
        <v>42948.302083333336</v>
      </c>
      <c r="M32" s="295">
        <v>42951.791666666664</v>
      </c>
      <c r="N32" s="70"/>
      <c r="O32" s="240">
        <v>0</v>
      </c>
      <c r="P32" s="241">
        <v>0</v>
      </c>
      <c r="Q32" s="241">
        <v>0</v>
      </c>
      <c r="R32" s="241">
        <v>0</v>
      </c>
      <c r="S32" s="241">
        <v>0</v>
      </c>
      <c r="T32" s="241">
        <v>0</v>
      </c>
      <c r="U32" s="63"/>
      <c r="V32" s="40">
        <v>-2018.6</v>
      </c>
      <c r="W32" s="14">
        <v>15</v>
      </c>
      <c r="X32" s="52">
        <f>W32/$X$1</f>
        <v>0.15</v>
      </c>
      <c r="Y32" s="40"/>
      <c r="Z32" s="41"/>
    </row>
    <row r="33" spans="1:26" x14ac:dyDescent="0.25">
      <c r="A33" s="10">
        <v>3</v>
      </c>
      <c r="B33" s="11" t="s">
        <v>190</v>
      </c>
      <c r="C33" s="71">
        <v>1</v>
      </c>
      <c r="D33" s="71">
        <v>43200</v>
      </c>
      <c r="E33" s="72" t="b">
        <v>0</v>
      </c>
      <c r="F33" s="72" t="b">
        <v>0</v>
      </c>
      <c r="G33" s="15">
        <v>3</v>
      </c>
      <c r="H33" s="15">
        <v>6</v>
      </c>
      <c r="I33" s="15">
        <v>3</v>
      </c>
      <c r="J33" s="15">
        <v>5</v>
      </c>
      <c r="K33" s="12">
        <v>5</v>
      </c>
      <c r="L33" s="70">
        <v>42948.302083333336</v>
      </c>
      <c r="M33" s="295">
        <v>42958.791666666664</v>
      </c>
      <c r="N33" s="70"/>
      <c r="O33" s="240">
        <v>0</v>
      </c>
      <c r="P33" s="241">
        <v>0</v>
      </c>
      <c r="Q33" s="241">
        <v>0</v>
      </c>
      <c r="R33" s="241">
        <v>0</v>
      </c>
      <c r="S33" s="241">
        <v>0</v>
      </c>
      <c r="T33" s="241">
        <v>0</v>
      </c>
      <c r="U33" s="63"/>
      <c r="V33" s="40"/>
      <c r="W33" s="14"/>
      <c r="X33" s="52">
        <f>W33/$X$1</f>
        <v>0</v>
      </c>
      <c r="Y33" s="40"/>
      <c r="Z33" s="41"/>
    </row>
    <row r="34" spans="1:26" x14ac:dyDescent="0.25">
      <c r="A34" s="10">
        <v>3</v>
      </c>
      <c r="B34" s="11" t="s">
        <v>190</v>
      </c>
      <c r="C34" s="71">
        <v>1</v>
      </c>
      <c r="D34" s="71">
        <v>43200</v>
      </c>
      <c r="E34" s="72" t="b">
        <v>0</v>
      </c>
      <c r="F34" s="72" t="b">
        <v>0</v>
      </c>
      <c r="G34" s="15">
        <v>3</v>
      </c>
      <c r="H34" s="15">
        <v>6</v>
      </c>
      <c r="I34" s="15">
        <v>3</v>
      </c>
      <c r="J34" s="15">
        <v>5</v>
      </c>
      <c r="K34" s="12">
        <v>5</v>
      </c>
      <c r="L34" s="70">
        <v>42948.302083333336</v>
      </c>
      <c r="M34" s="295">
        <v>42965.791666666664</v>
      </c>
      <c r="N34" s="70"/>
      <c r="O34" s="240">
        <v>0</v>
      </c>
      <c r="P34" s="241">
        <v>0</v>
      </c>
      <c r="Q34" s="241">
        <v>0</v>
      </c>
      <c r="R34" s="241">
        <v>0</v>
      </c>
      <c r="S34" s="241">
        <v>0</v>
      </c>
      <c r="T34" s="241">
        <v>0</v>
      </c>
      <c r="U34" s="63"/>
      <c r="V34" s="40"/>
      <c r="W34" s="14"/>
      <c r="X34" s="52">
        <f>W34/$X$1</f>
        <v>0</v>
      </c>
      <c r="Y34" s="40"/>
      <c r="Z34" s="41"/>
    </row>
    <row r="35" spans="1:26" x14ac:dyDescent="0.25">
      <c r="A35" s="10">
        <v>3</v>
      </c>
      <c r="B35" s="11" t="s">
        <v>190</v>
      </c>
      <c r="C35" s="71">
        <v>1</v>
      </c>
      <c r="D35" s="71">
        <v>43200</v>
      </c>
      <c r="E35" s="72" t="b">
        <v>0</v>
      </c>
      <c r="F35" s="72" t="b">
        <v>0</v>
      </c>
      <c r="G35" s="15">
        <v>3</v>
      </c>
      <c r="H35" s="15">
        <v>6</v>
      </c>
      <c r="I35" s="15">
        <v>3</v>
      </c>
      <c r="J35" s="15">
        <v>5</v>
      </c>
      <c r="K35" s="12">
        <v>5</v>
      </c>
      <c r="L35" s="70">
        <v>42948.302083333336</v>
      </c>
      <c r="M35" s="295">
        <v>42972.791666666664</v>
      </c>
      <c r="N35" s="70"/>
      <c r="O35" s="240">
        <v>0</v>
      </c>
      <c r="P35" s="241">
        <v>0</v>
      </c>
      <c r="Q35" s="241">
        <v>0</v>
      </c>
      <c r="R35" s="241">
        <v>0</v>
      </c>
      <c r="S35" s="241">
        <v>0</v>
      </c>
      <c r="T35" s="241">
        <v>0</v>
      </c>
      <c r="U35" s="63"/>
      <c r="V35" s="63"/>
      <c r="W35" s="14"/>
      <c r="X35" s="52">
        <f>W35/$X$1</f>
        <v>0</v>
      </c>
      <c r="Y35" s="40"/>
      <c r="Z35" s="41"/>
    </row>
    <row r="36" spans="1:26" x14ac:dyDescent="0.25">
      <c r="A36" s="10">
        <v>3</v>
      </c>
      <c r="B36" s="11" t="s">
        <v>190</v>
      </c>
      <c r="C36" s="71">
        <v>1</v>
      </c>
      <c r="D36" s="71">
        <v>43200</v>
      </c>
      <c r="E36" s="72" t="b">
        <v>0</v>
      </c>
      <c r="F36" s="72" t="b">
        <v>0</v>
      </c>
      <c r="G36" s="15">
        <v>3</v>
      </c>
      <c r="H36" s="15">
        <v>6</v>
      </c>
      <c r="I36" s="15">
        <v>3</v>
      </c>
      <c r="J36" s="15">
        <v>5</v>
      </c>
      <c r="K36" s="12">
        <v>5</v>
      </c>
      <c r="L36" s="70">
        <v>42948.302083333336</v>
      </c>
      <c r="M36" s="295">
        <v>42978.791666666664</v>
      </c>
      <c r="N36" s="70"/>
      <c r="O36" s="240">
        <v>0</v>
      </c>
      <c r="P36" s="241">
        <v>0</v>
      </c>
      <c r="Q36" s="241">
        <v>0</v>
      </c>
      <c r="R36" s="241">
        <v>0</v>
      </c>
      <c r="S36" s="241">
        <v>0</v>
      </c>
      <c r="T36" s="241">
        <v>0</v>
      </c>
      <c r="U36" s="63"/>
      <c r="V36" s="40"/>
      <c r="W36" s="14"/>
      <c r="X36" s="52">
        <f>W36/$X$1</f>
        <v>0</v>
      </c>
      <c r="Y36" s="40"/>
      <c r="Z36" s="41"/>
    </row>
    <row r="37" spans="1:26" ht="15.75" thickBot="1" x14ac:dyDescent="0.3">
      <c r="A37" s="34"/>
      <c r="B37" s="35"/>
      <c r="C37" s="36"/>
      <c r="D37" s="36"/>
      <c r="E37" s="35"/>
      <c r="F37" s="35"/>
      <c r="G37" s="37"/>
      <c r="H37" s="37"/>
      <c r="I37" s="37"/>
      <c r="J37" s="37"/>
      <c r="K37" s="37"/>
      <c r="L37" s="38"/>
      <c r="M37" s="38"/>
      <c r="N37" s="38"/>
      <c r="O37" s="203"/>
      <c r="P37" s="39"/>
      <c r="Q37" s="39"/>
      <c r="R37" s="39"/>
      <c r="S37" s="39"/>
      <c r="T37" s="39"/>
      <c r="U37" s="42"/>
      <c r="V37" s="43"/>
      <c r="W37" s="50"/>
      <c r="X37" s="53"/>
      <c r="Y37" s="44">
        <f>SUM(Y36)</f>
        <v>0</v>
      </c>
      <c r="Z37" s="45">
        <f>SUM(Z36)</f>
        <v>0</v>
      </c>
    </row>
    <row r="38" spans="1:26" x14ac:dyDescent="0.25">
      <c r="A38" s="279">
        <v>4</v>
      </c>
      <c r="B38" s="280" t="s">
        <v>127</v>
      </c>
      <c r="C38" s="71">
        <v>1</v>
      </c>
      <c r="D38" s="71">
        <v>43200</v>
      </c>
      <c r="E38" s="72" t="b">
        <v>0</v>
      </c>
      <c r="F38" s="72" t="b">
        <v>0</v>
      </c>
      <c r="G38" s="15">
        <v>3</v>
      </c>
      <c r="H38" s="15">
        <v>6</v>
      </c>
      <c r="I38" s="15">
        <v>3</v>
      </c>
      <c r="J38" s="15">
        <v>5</v>
      </c>
      <c r="K38" s="12">
        <v>5</v>
      </c>
      <c r="L38" s="305">
        <v>42919.375</v>
      </c>
      <c r="M38" s="295">
        <v>42923.791666666664</v>
      </c>
      <c r="N38" s="70"/>
      <c r="O38" s="240">
        <v>0</v>
      </c>
      <c r="P38" s="241">
        <v>0</v>
      </c>
      <c r="Q38" s="241">
        <v>0</v>
      </c>
      <c r="R38" s="241">
        <v>0</v>
      </c>
      <c r="S38" s="241">
        <v>0</v>
      </c>
      <c r="T38" s="241">
        <v>0</v>
      </c>
      <c r="U38" s="63">
        <v>1386.6</v>
      </c>
      <c r="V38" s="40">
        <v>-237</v>
      </c>
      <c r="W38" s="14">
        <v>16</v>
      </c>
      <c r="X38" s="52">
        <f>W38/$X$1</f>
        <v>0.16</v>
      </c>
      <c r="Y38" s="40">
        <v>1234.5</v>
      </c>
      <c r="Z38" s="41">
        <v>99.51</v>
      </c>
    </row>
    <row r="39" spans="1:26" x14ac:dyDescent="0.25">
      <c r="A39" s="279">
        <v>4</v>
      </c>
      <c r="B39" s="280" t="s">
        <v>127</v>
      </c>
      <c r="C39" s="71">
        <v>1</v>
      </c>
      <c r="D39" s="71">
        <v>43200</v>
      </c>
      <c r="E39" s="72" t="b">
        <v>0</v>
      </c>
      <c r="F39" s="72" t="b">
        <v>0</v>
      </c>
      <c r="G39" s="15">
        <v>3</v>
      </c>
      <c r="H39" s="15">
        <v>6</v>
      </c>
      <c r="I39" s="15">
        <v>3</v>
      </c>
      <c r="J39" s="15">
        <v>5</v>
      </c>
      <c r="K39" s="12">
        <v>5</v>
      </c>
      <c r="L39" s="305">
        <v>42919.375</v>
      </c>
      <c r="M39" s="295">
        <v>42930.791666666664</v>
      </c>
      <c r="N39" s="70"/>
      <c r="O39" s="240">
        <v>0</v>
      </c>
      <c r="P39" s="241">
        <v>0</v>
      </c>
      <c r="Q39" s="241">
        <v>0</v>
      </c>
      <c r="R39" s="241">
        <v>0</v>
      </c>
      <c r="S39" s="241">
        <v>0</v>
      </c>
      <c r="T39" s="241">
        <v>0</v>
      </c>
      <c r="U39" s="63">
        <v>1390.8</v>
      </c>
      <c r="V39" s="40">
        <v>-237</v>
      </c>
      <c r="W39" s="14">
        <v>16</v>
      </c>
      <c r="X39" s="52">
        <f>W39/$X$1</f>
        <v>0.16</v>
      </c>
      <c r="Y39" s="40">
        <v>109.2</v>
      </c>
      <c r="Z39" s="41">
        <v>-4.8099999999999996</v>
      </c>
    </row>
    <row r="40" spans="1:26" x14ac:dyDescent="0.25">
      <c r="A40" s="279">
        <v>4</v>
      </c>
      <c r="B40" s="280" t="s">
        <v>127</v>
      </c>
      <c r="C40" s="71">
        <v>1</v>
      </c>
      <c r="D40" s="71">
        <v>43200</v>
      </c>
      <c r="E40" s="72" t="b">
        <v>0</v>
      </c>
      <c r="F40" s="72" t="b">
        <v>0</v>
      </c>
      <c r="G40" s="15">
        <v>3</v>
      </c>
      <c r="H40" s="15">
        <v>6</v>
      </c>
      <c r="I40" s="15">
        <v>3</v>
      </c>
      <c r="J40" s="15">
        <v>5</v>
      </c>
      <c r="K40" s="12">
        <v>5</v>
      </c>
      <c r="L40" s="305">
        <v>42919.375</v>
      </c>
      <c r="M40" s="295">
        <v>42937.791666666664</v>
      </c>
      <c r="N40" s="70"/>
      <c r="O40" s="240">
        <v>0</v>
      </c>
      <c r="P40" s="241">
        <v>0</v>
      </c>
      <c r="Q40" s="241">
        <v>0</v>
      </c>
      <c r="R40" s="241">
        <v>0</v>
      </c>
      <c r="S40" s="241">
        <v>0</v>
      </c>
      <c r="T40" s="241">
        <v>0</v>
      </c>
      <c r="U40" s="63" t="s">
        <v>70</v>
      </c>
      <c r="V40" s="63" t="s">
        <v>70</v>
      </c>
      <c r="W40" s="14">
        <v>16</v>
      </c>
      <c r="X40" s="52">
        <f>W40/$X$1</f>
        <v>0.16</v>
      </c>
      <c r="Y40" s="40">
        <v>2223.6999999999998</v>
      </c>
      <c r="Z40" s="41">
        <v>191.11</v>
      </c>
    </row>
    <row r="41" spans="1:26" x14ac:dyDescent="0.25">
      <c r="A41" s="279">
        <v>4</v>
      </c>
      <c r="B41" s="280" t="s">
        <v>127</v>
      </c>
      <c r="C41" s="71">
        <v>1</v>
      </c>
      <c r="D41" s="71">
        <v>43200</v>
      </c>
      <c r="E41" s="72" t="b">
        <v>0</v>
      </c>
      <c r="F41" s="72" t="b">
        <v>0</v>
      </c>
      <c r="G41" s="15">
        <v>3</v>
      </c>
      <c r="H41" s="15">
        <v>6</v>
      </c>
      <c r="I41" s="15">
        <v>3</v>
      </c>
      <c r="J41" s="15">
        <v>5</v>
      </c>
      <c r="K41" s="12">
        <v>5</v>
      </c>
      <c r="L41" s="305">
        <v>42919.375</v>
      </c>
      <c r="M41" s="331">
        <v>42944.55541666667</v>
      </c>
      <c r="N41" s="70"/>
      <c r="O41" s="240">
        <v>0</v>
      </c>
      <c r="P41" s="241">
        <v>0</v>
      </c>
      <c r="Q41" s="241">
        <v>0</v>
      </c>
      <c r="R41" s="241">
        <v>0</v>
      </c>
      <c r="S41" s="241">
        <v>0</v>
      </c>
      <c r="T41" s="241">
        <v>0</v>
      </c>
      <c r="U41" s="40">
        <v>2223.6999999999998</v>
      </c>
      <c r="V41" s="63" t="s">
        <v>70</v>
      </c>
      <c r="W41" s="14">
        <v>16</v>
      </c>
      <c r="X41" s="52">
        <f>W41/$X$1</f>
        <v>0.16</v>
      </c>
      <c r="Y41" s="40">
        <v>1232.2</v>
      </c>
      <c r="Z41" s="41">
        <v>90.45</v>
      </c>
    </row>
    <row r="42" spans="1:26" x14ac:dyDescent="0.25">
      <c r="A42" s="279">
        <v>4</v>
      </c>
      <c r="B42" s="280" t="s">
        <v>127</v>
      </c>
      <c r="C42" s="71">
        <v>1</v>
      </c>
      <c r="D42" s="71">
        <v>43200</v>
      </c>
      <c r="E42" s="72" t="b">
        <v>0</v>
      </c>
      <c r="F42" s="72" t="b">
        <v>0</v>
      </c>
      <c r="G42" s="15">
        <v>3</v>
      </c>
      <c r="H42" s="15">
        <v>6</v>
      </c>
      <c r="I42" s="15">
        <v>3</v>
      </c>
      <c r="J42" s="15">
        <v>5</v>
      </c>
      <c r="K42" s="12">
        <v>5</v>
      </c>
      <c r="L42" s="305">
        <v>42919.375</v>
      </c>
      <c r="M42" s="295">
        <v>42947.791666666664</v>
      </c>
      <c r="N42" s="70"/>
      <c r="O42" s="240">
        <v>0</v>
      </c>
      <c r="P42" s="241">
        <v>0</v>
      </c>
      <c r="Q42" s="241">
        <v>0</v>
      </c>
      <c r="R42" s="241">
        <v>0</v>
      </c>
      <c r="S42" s="241">
        <v>0</v>
      </c>
      <c r="T42" s="241">
        <v>0</v>
      </c>
      <c r="U42" s="235"/>
      <c r="V42" s="238"/>
      <c r="W42" s="236"/>
      <c r="X42" s="237">
        <f>W42/$X$1</f>
        <v>0</v>
      </c>
      <c r="Y42" s="238"/>
      <c r="Z42" s="239"/>
    </row>
    <row r="43" spans="1:26" ht="15.75" thickBot="1" x14ac:dyDescent="0.3">
      <c r="A43" s="34"/>
      <c r="B43" s="35"/>
      <c r="C43" s="36"/>
      <c r="D43" s="36"/>
      <c r="E43" s="35"/>
      <c r="F43" s="35"/>
      <c r="G43" s="37"/>
      <c r="H43" s="37"/>
      <c r="I43" s="37"/>
      <c r="J43" s="37"/>
      <c r="K43" s="37"/>
      <c r="L43" s="38"/>
      <c r="M43" s="38"/>
      <c r="N43" s="38"/>
      <c r="O43" s="203"/>
      <c r="P43" s="39"/>
      <c r="Q43" s="39"/>
      <c r="R43" s="39"/>
      <c r="S43" s="39"/>
      <c r="T43" s="39"/>
      <c r="U43" s="42"/>
      <c r="V43" s="43"/>
      <c r="W43" s="50"/>
      <c r="X43" s="53"/>
      <c r="Y43" s="44">
        <f>SUM(Y41)</f>
        <v>1232.2</v>
      </c>
      <c r="Z43" s="45">
        <f>SUM(Z41)</f>
        <v>90.45</v>
      </c>
    </row>
    <row r="44" spans="1:26" ht="15" x14ac:dyDescent="0.25">
      <c r="A44" s="116">
        <v>4</v>
      </c>
      <c r="B44" s="115" t="s">
        <v>127</v>
      </c>
      <c r="C44" s="71">
        <v>1</v>
      </c>
      <c r="D44" s="71">
        <v>43200</v>
      </c>
      <c r="E44" s="72" t="b">
        <v>0</v>
      </c>
      <c r="F44" s="72" t="b">
        <v>0</v>
      </c>
      <c r="G44" s="15">
        <v>3</v>
      </c>
      <c r="H44" s="15">
        <v>6</v>
      </c>
      <c r="I44" s="15">
        <v>3</v>
      </c>
      <c r="J44" s="15">
        <v>5</v>
      </c>
      <c r="K44" s="12">
        <v>5</v>
      </c>
      <c r="L44" s="305">
        <v>42948.375</v>
      </c>
      <c r="M44" s="295">
        <v>42951.791666666664</v>
      </c>
      <c r="N44" s="70"/>
      <c r="O44" s="240">
        <v>0</v>
      </c>
      <c r="P44" s="241">
        <v>0</v>
      </c>
      <c r="Q44" s="241">
        <v>0</v>
      </c>
      <c r="R44" s="241">
        <v>0</v>
      </c>
      <c r="S44" s="241">
        <v>0</v>
      </c>
      <c r="T44" s="241">
        <v>0</v>
      </c>
      <c r="U44" s="63"/>
      <c r="V44" s="40">
        <v>-1949.7</v>
      </c>
      <c r="W44" s="14">
        <v>15</v>
      </c>
      <c r="X44" s="52">
        <f>W44/$X$1</f>
        <v>0.15</v>
      </c>
      <c r="Y44" s="40"/>
      <c r="Z44" s="41"/>
    </row>
    <row r="45" spans="1:26" x14ac:dyDescent="0.25">
      <c r="A45" s="279">
        <v>4</v>
      </c>
      <c r="B45" s="280" t="s">
        <v>127</v>
      </c>
      <c r="C45" s="71">
        <v>1</v>
      </c>
      <c r="D45" s="71">
        <v>43200</v>
      </c>
      <c r="E45" s="72" t="b">
        <v>0</v>
      </c>
      <c r="F45" s="72" t="b">
        <v>0</v>
      </c>
      <c r="G45" s="15">
        <v>3</v>
      </c>
      <c r="H45" s="15">
        <v>6</v>
      </c>
      <c r="I45" s="15">
        <v>3</v>
      </c>
      <c r="J45" s="15">
        <v>5</v>
      </c>
      <c r="K45" s="12">
        <v>5</v>
      </c>
      <c r="L45" s="305">
        <v>42948.375</v>
      </c>
      <c r="M45" s="295">
        <v>42958.791666666664</v>
      </c>
      <c r="N45" s="70"/>
      <c r="O45" s="240">
        <v>0</v>
      </c>
      <c r="P45" s="241">
        <v>0</v>
      </c>
      <c r="Q45" s="241">
        <v>0</v>
      </c>
      <c r="R45" s="241">
        <v>0</v>
      </c>
      <c r="S45" s="241">
        <v>0</v>
      </c>
      <c r="T45" s="241">
        <v>0</v>
      </c>
      <c r="U45" s="63"/>
      <c r="V45" s="40"/>
      <c r="W45" s="14"/>
      <c r="X45" s="52">
        <f>W45/$X$1</f>
        <v>0</v>
      </c>
      <c r="Y45" s="40"/>
      <c r="Z45" s="41"/>
    </row>
    <row r="46" spans="1:26" x14ac:dyDescent="0.25">
      <c r="A46" s="279">
        <v>4</v>
      </c>
      <c r="B46" s="280" t="s">
        <v>127</v>
      </c>
      <c r="C46" s="71">
        <v>1</v>
      </c>
      <c r="D46" s="71">
        <v>43200</v>
      </c>
      <c r="E46" s="72" t="b">
        <v>0</v>
      </c>
      <c r="F46" s="72" t="b">
        <v>0</v>
      </c>
      <c r="G46" s="15">
        <v>3</v>
      </c>
      <c r="H46" s="15">
        <v>6</v>
      </c>
      <c r="I46" s="15">
        <v>3</v>
      </c>
      <c r="J46" s="15">
        <v>5</v>
      </c>
      <c r="K46" s="12">
        <v>5</v>
      </c>
      <c r="L46" s="305">
        <v>42948.375</v>
      </c>
      <c r="M46" s="295">
        <v>42965.791666666664</v>
      </c>
      <c r="N46" s="70"/>
      <c r="O46" s="240">
        <v>0</v>
      </c>
      <c r="P46" s="241">
        <v>0</v>
      </c>
      <c r="Q46" s="241">
        <v>0</v>
      </c>
      <c r="R46" s="241">
        <v>0</v>
      </c>
      <c r="S46" s="241">
        <v>0</v>
      </c>
      <c r="T46" s="241">
        <v>0</v>
      </c>
      <c r="U46" s="63"/>
      <c r="V46" s="63"/>
      <c r="W46" s="14"/>
      <c r="X46" s="52">
        <f>W46/$X$1</f>
        <v>0</v>
      </c>
      <c r="Y46" s="40"/>
      <c r="Z46" s="41"/>
    </row>
    <row r="47" spans="1:26" x14ac:dyDescent="0.25">
      <c r="A47" s="279">
        <v>4</v>
      </c>
      <c r="B47" s="280" t="s">
        <v>127</v>
      </c>
      <c r="C47" s="71">
        <v>1</v>
      </c>
      <c r="D47" s="71">
        <v>43200</v>
      </c>
      <c r="E47" s="72" t="b">
        <v>0</v>
      </c>
      <c r="F47" s="72" t="b">
        <v>0</v>
      </c>
      <c r="G47" s="15">
        <v>3</v>
      </c>
      <c r="H47" s="15">
        <v>6</v>
      </c>
      <c r="I47" s="15">
        <v>3</v>
      </c>
      <c r="J47" s="15">
        <v>5</v>
      </c>
      <c r="K47" s="12">
        <v>5</v>
      </c>
      <c r="L47" s="305">
        <v>42948.375</v>
      </c>
      <c r="M47" s="295">
        <v>42972.791666666664</v>
      </c>
      <c r="N47" s="70"/>
      <c r="O47" s="240">
        <v>0</v>
      </c>
      <c r="P47" s="241">
        <v>0</v>
      </c>
      <c r="Q47" s="241">
        <v>0</v>
      </c>
      <c r="R47" s="241">
        <v>0</v>
      </c>
      <c r="S47" s="241">
        <v>0</v>
      </c>
      <c r="T47" s="241">
        <v>0</v>
      </c>
      <c r="U47" s="40"/>
      <c r="V47" s="63"/>
      <c r="W47" s="14"/>
      <c r="X47" s="52">
        <f>W47/$X$1</f>
        <v>0</v>
      </c>
      <c r="Y47" s="40"/>
      <c r="Z47" s="41"/>
    </row>
    <row r="48" spans="1:26" x14ac:dyDescent="0.25">
      <c r="A48" s="279">
        <v>4</v>
      </c>
      <c r="B48" s="280" t="s">
        <v>127</v>
      </c>
      <c r="C48" s="71">
        <v>1</v>
      </c>
      <c r="D48" s="71">
        <v>43200</v>
      </c>
      <c r="E48" s="72" t="b">
        <v>0</v>
      </c>
      <c r="F48" s="72" t="b">
        <v>0</v>
      </c>
      <c r="G48" s="15">
        <v>3</v>
      </c>
      <c r="H48" s="15">
        <v>6</v>
      </c>
      <c r="I48" s="15">
        <v>3</v>
      </c>
      <c r="J48" s="15">
        <v>5</v>
      </c>
      <c r="K48" s="12">
        <v>5</v>
      </c>
      <c r="L48" s="305">
        <v>42948.375</v>
      </c>
      <c r="M48" s="295">
        <v>42978.791666666664</v>
      </c>
      <c r="N48" s="70"/>
      <c r="O48" s="240">
        <v>0</v>
      </c>
      <c r="P48" s="241">
        <v>0</v>
      </c>
      <c r="Q48" s="241">
        <v>0</v>
      </c>
      <c r="R48" s="241">
        <v>0</v>
      </c>
      <c r="S48" s="241">
        <v>0</v>
      </c>
      <c r="T48" s="241">
        <v>0</v>
      </c>
      <c r="U48" s="63"/>
      <c r="V48" s="40"/>
      <c r="W48" s="14"/>
      <c r="X48" s="52">
        <f>W48/$X$1</f>
        <v>0</v>
      </c>
      <c r="Y48" s="40"/>
      <c r="Z48" s="41"/>
    </row>
    <row r="49" spans="1:26" ht="15.75" thickBot="1" x14ac:dyDescent="0.3">
      <c r="A49" s="34"/>
      <c r="B49" s="35"/>
      <c r="C49" s="36"/>
      <c r="D49" s="36"/>
      <c r="E49" s="35"/>
      <c r="F49" s="35"/>
      <c r="G49" s="37"/>
      <c r="H49" s="37"/>
      <c r="I49" s="37"/>
      <c r="J49" s="37"/>
      <c r="K49" s="37"/>
      <c r="L49" s="38"/>
      <c r="M49" s="38"/>
      <c r="N49" s="38"/>
      <c r="O49" s="203"/>
      <c r="P49" s="39"/>
      <c r="Q49" s="39"/>
      <c r="R49" s="39"/>
      <c r="S49" s="39"/>
      <c r="T49" s="39"/>
      <c r="U49" s="42"/>
      <c r="V49" s="43"/>
      <c r="W49" s="50"/>
      <c r="X49" s="53"/>
      <c r="Y49" s="44">
        <f>SUM(Y48)</f>
        <v>0</v>
      </c>
      <c r="Z49" s="45">
        <f>SUM(Z48)</f>
        <v>0</v>
      </c>
    </row>
    <row r="50" spans="1:26" x14ac:dyDescent="0.25">
      <c r="A50" s="281">
        <v>5</v>
      </c>
      <c r="B50" s="282" t="s">
        <v>191</v>
      </c>
      <c r="C50" s="71">
        <v>1</v>
      </c>
      <c r="D50" s="71">
        <v>43200</v>
      </c>
      <c r="E50" s="72" t="b">
        <v>0</v>
      </c>
      <c r="F50" s="72" t="b">
        <v>0</v>
      </c>
      <c r="G50" s="15">
        <v>3</v>
      </c>
      <c r="H50" s="15">
        <v>6</v>
      </c>
      <c r="I50" s="15">
        <v>3</v>
      </c>
      <c r="J50" s="15">
        <v>5</v>
      </c>
      <c r="K50" s="12">
        <v>5</v>
      </c>
      <c r="L50" s="295">
        <v>42919.572916666664</v>
      </c>
      <c r="M50" s="295">
        <v>42923.791666666664</v>
      </c>
      <c r="N50" s="70"/>
      <c r="O50" s="240">
        <v>0</v>
      </c>
      <c r="P50" s="241">
        <v>0</v>
      </c>
      <c r="Q50" s="241">
        <v>0</v>
      </c>
      <c r="R50" s="241">
        <v>0</v>
      </c>
      <c r="S50" s="241">
        <v>0</v>
      </c>
      <c r="T50" s="241">
        <v>0</v>
      </c>
      <c r="U50" s="63">
        <v>1445.1</v>
      </c>
      <c r="V50" s="40">
        <v>-178.5</v>
      </c>
      <c r="W50" s="14">
        <v>16</v>
      </c>
      <c r="X50" s="52">
        <f>W50/$X$1</f>
        <v>0.16</v>
      </c>
      <c r="Y50" s="40">
        <v>1293</v>
      </c>
      <c r="Z50" s="41">
        <v>106.11</v>
      </c>
    </row>
    <row r="51" spans="1:26" x14ac:dyDescent="0.25">
      <c r="A51" s="281">
        <v>5</v>
      </c>
      <c r="B51" s="282" t="s">
        <v>191</v>
      </c>
      <c r="C51" s="71">
        <v>1</v>
      </c>
      <c r="D51" s="71">
        <v>43200</v>
      </c>
      <c r="E51" s="72" t="b">
        <v>0</v>
      </c>
      <c r="F51" s="72" t="b">
        <v>0</v>
      </c>
      <c r="G51" s="15">
        <v>3</v>
      </c>
      <c r="H51" s="15">
        <v>6</v>
      </c>
      <c r="I51" s="15">
        <v>3</v>
      </c>
      <c r="J51" s="15">
        <v>5</v>
      </c>
      <c r="K51" s="12">
        <v>5</v>
      </c>
      <c r="L51" s="295">
        <v>42919.572916666664</v>
      </c>
      <c r="M51" s="295">
        <v>42930.791666666664</v>
      </c>
      <c r="N51" s="70"/>
      <c r="O51" s="240">
        <v>0</v>
      </c>
      <c r="P51" s="241">
        <v>0</v>
      </c>
      <c r="Q51" s="241">
        <v>0</v>
      </c>
      <c r="R51" s="241">
        <v>0</v>
      </c>
      <c r="S51" s="241">
        <v>0</v>
      </c>
      <c r="T51" s="241">
        <v>0</v>
      </c>
      <c r="U51" s="63">
        <v>1449.5</v>
      </c>
      <c r="V51" s="40">
        <v>-178.5</v>
      </c>
      <c r="W51" s="14">
        <v>16</v>
      </c>
      <c r="X51" s="52">
        <f>W51/$X$1</f>
        <v>0.16</v>
      </c>
      <c r="Y51" s="40">
        <v>167.7</v>
      </c>
      <c r="Z51" s="41">
        <v>1.77</v>
      </c>
    </row>
    <row r="52" spans="1:26" x14ac:dyDescent="0.25">
      <c r="A52" s="281">
        <v>5</v>
      </c>
      <c r="B52" s="282" t="s">
        <v>191</v>
      </c>
      <c r="C52" s="71">
        <v>1</v>
      </c>
      <c r="D52" s="71">
        <v>43200</v>
      </c>
      <c r="E52" s="72" t="b">
        <v>0</v>
      </c>
      <c r="F52" s="72" t="b">
        <v>0</v>
      </c>
      <c r="G52" s="15">
        <v>3</v>
      </c>
      <c r="H52" s="15">
        <v>6</v>
      </c>
      <c r="I52" s="15">
        <v>3</v>
      </c>
      <c r="J52" s="15">
        <v>5</v>
      </c>
      <c r="K52" s="12">
        <v>5</v>
      </c>
      <c r="L52" s="295">
        <v>42919.572916666664</v>
      </c>
      <c r="M52" s="295">
        <v>42937.791666666664</v>
      </c>
      <c r="N52" s="70"/>
      <c r="O52" s="240">
        <v>0</v>
      </c>
      <c r="P52" s="241">
        <v>0</v>
      </c>
      <c r="Q52" s="241">
        <v>0</v>
      </c>
      <c r="R52" s="241">
        <v>0</v>
      </c>
      <c r="S52" s="241">
        <v>0</v>
      </c>
      <c r="T52" s="241">
        <v>0</v>
      </c>
      <c r="U52" s="63" t="s">
        <v>70</v>
      </c>
      <c r="V52" s="63" t="s">
        <v>70</v>
      </c>
      <c r="W52" s="14">
        <v>16</v>
      </c>
      <c r="X52" s="52">
        <f>W52/$X$1</f>
        <v>0.16</v>
      </c>
      <c r="Y52" s="40">
        <v>2282.1999999999998</v>
      </c>
      <c r="Z52" s="41">
        <v>197.8</v>
      </c>
    </row>
    <row r="53" spans="1:26" x14ac:dyDescent="0.25">
      <c r="A53" s="281">
        <v>5</v>
      </c>
      <c r="B53" s="282" t="s">
        <v>191</v>
      </c>
      <c r="C53" s="71">
        <v>1</v>
      </c>
      <c r="D53" s="71">
        <v>43200</v>
      </c>
      <c r="E53" s="72" t="b">
        <v>0</v>
      </c>
      <c r="F53" s="72" t="b">
        <v>0</v>
      </c>
      <c r="G53" s="15">
        <v>3</v>
      </c>
      <c r="H53" s="15">
        <v>6</v>
      </c>
      <c r="I53" s="15">
        <v>3</v>
      </c>
      <c r="J53" s="15">
        <v>5</v>
      </c>
      <c r="K53" s="12">
        <v>5</v>
      </c>
      <c r="L53" s="295">
        <v>42919.572916666664</v>
      </c>
      <c r="M53" s="331">
        <v>42944.555462962962</v>
      </c>
      <c r="N53" s="70"/>
      <c r="O53" s="240">
        <v>0</v>
      </c>
      <c r="P53" s="241">
        <v>0</v>
      </c>
      <c r="Q53" s="241">
        <v>0</v>
      </c>
      <c r="R53" s="241">
        <v>0</v>
      </c>
      <c r="S53" s="241">
        <v>0</v>
      </c>
      <c r="T53" s="241">
        <v>0</v>
      </c>
      <c r="U53" s="40">
        <v>2282.1999999999998</v>
      </c>
      <c r="V53" s="63" t="s">
        <v>70</v>
      </c>
      <c r="W53" s="14">
        <v>16</v>
      </c>
      <c r="X53" s="52">
        <f>W53/$X$1</f>
        <v>0.16</v>
      </c>
      <c r="Y53" s="40">
        <v>1294.5</v>
      </c>
      <c r="Z53" s="41">
        <v>97.3</v>
      </c>
    </row>
    <row r="54" spans="1:26" x14ac:dyDescent="0.25">
      <c r="A54" s="281">
        <v>5</v>
      </c>
      <c r="B54" s="282" t="s">
        <v>191</v>
      </c>
      <c r="C54" s="71">
        <v>1</v>
      </c>
      <c r="D54" s="71">
        <v>43200</v>
      </c>
      <c r="E54" s="72" t="b">
        <v>0</v>
      </c>
      <c r="F54" s="72" t="b">
        <v>0</v>
      </c>
      <c r="G54" s="15">
        <v>3</v>
      </c>
      <c r="H54" s="15">
        <v>6</v>
      </c>
      <c r="I54" s="15">
        <v>3</v>
      </c>
      <c r="J54" s="15">
        <v>5</v>
      </c>
      <c r="K54" s="12">
        <v>5</v>
      </c>
      <c r="L54" s="295">
        <v>42919.572916666664</v>
      </c>
      <c r="M54" s="295">
        <v>42947.791666666664</v>
      </c>
      <c r="N54" s="70"/>
      <c r="O54" s="240">
        <v>0</v>
      </c>
      <c r="P54" s="241">
        <v>0</v>
      </c>
      <c r="Q54" s="241">
        <v>0</v>
      </c>
      <c r="R54" s="241">
        <v>0</v>
      </c>
      <c r="S54" s="241">
        <v>0</v>
      </c>
      <c r="T54" s="241">
        <v>0</v>
      </c>
      <c r="U54" s="235"/>
      <c r="V54" s="238"/>
      <c r="W54" s="236"/>
      <c r="X54" s="237">
        <f>W54/$X$1</f>
        <v>0</v>
      </c>
      <c r="Y54" s="238"/>
      <c r="Z54" s="239"/>
    </row>
    <row r="55" spans="1:26" ht="15.75" thickBot="1" x14ac:dyDescent="0.3">
      <c r="A55" s="34"/>
      <c r="B55" s="35"/>
      <c r="C55" s="36"/>
      <c r="D55" s="36"/>
      <c r="E55" s="35"/>
      <c r="F55" s="35"/>
      <c r="G55" s="37"/>
      <c r="H55" s="37"/>
      <c r="I55" s="37"/>
      <c r="J55" s="37"/>
      <c r="K55" s="37"/>
      <c r="L55" s="38"/>
      <c r="M55" s="38"/>
      <c r="N55" s="38"/>
      <c r="O55" s="203"/>
      <c r="P55" s="39"/>
      <c r="Q55" s="39"/>
      <c r="R55" s="39"/>
      <c r="S55" s="39"/>
      <c r="T55" s="39"/>
      <c r="U55" s="42"/>
      <c r="V55" s="43"/>
      <c r="W55" s="50"/>
      <c r="X55" s="53"/>
      <c r="Y55" s="44">
        <f>SUM(Y53)</f>
        <v>1294.5</v>
      </c>
      <c r="Z55" s="45">
        <f>SUM(Z53)</f>
        <v>97.3</v>
      </c>
    </row>
    <row r="56" spans="1:26" ht="15" x14ac:dyDescent="0.25">
      <c r="A56" s="77">
        <v>5</v>
      </c>
      <c r="B56" s="76" t="s">
        <v>191</v>
      </c>
      <c r="C56" s="71">
        <v>1</v>
      </c>
      <c r="D56" s="71">
        <v>43200</v>
      </c>
      <c r="E56" s="72" t="b">
        <v>0</v>
      </c>
      <c r="F56" s="72" t="b">
        <v>0</v>
      </c>
      <c r="G56" s="15">
        <v>3</v>
      </c>
      <c r="H56" s="15">
        <v>6</v>
      </c>
      <c r="I56" s="15">
        <v>3</v>
      </c>
      <c r="J56" s="15">
        <v>5</v>
      </c>
      <c r="K56" s="12">
        <v>5</v>
      </c>
      <c r="L56" s="295">
        <v>42948.572916666664</v>
      </c>
      <c r="M56" s="295">
        <v>42951.791666666664</v>
      </c>
      <c r="N56" s="70"/>
      <c r="O56" s="240">
        <v>0</v>
      </c>
      <c r="P56" s="241">
        <v>0</v>
      </c>
      <c r="Q56" s="241">
        <v>0</v>
      </c>
      <c r="R56" s="241">
        <v>0</v>
      </c>
      <c r="S56" s="241">
        <v>0</v>
      </c>
      <c r="T56" s="241">
        <v>0</v>
      </c>
      <c r="U56" s="63"/>
      <c r="V56" s="40">
        <v>-1354.5</v>
      </c>
      <c r="W56" s="14">
        <v>15</v>
      </c>
      <c r="X56" s="52">
        <f>W56/$X$1</f>
        <v>0.15</v>
      </c>
      <c r="Y56" s="40"/>
      <c r="Z56" s="41"/>
    </row>
    <row r="57" spans="1:26" x14ac:dyDescent="0.25">
      <c r="A57" s="281">
        <v>5</v>
      </c>
      <c r="B57" s="282" t="s">
        <v>191</v>
      </c>
      <c r="C57" s="71">
        <v>1</v>
      </c>
      <c r="D57" s="71">
        <v>43200</v>
      </c>
      <c r="E57" s="72" t="b">
        <v>0</v>
      </c>
      <c r="F57" s="72" t="b">
        <v>0</v>
      </c>
      <c r="G57" s="15">
        <v>3</v>
      </c>
      <c r="H57" s="15">
        <v>6</v>
      </c>
      <c r="I57" s="15">
        <v>3</v>
      </c>
      <c r="J57" s="15">
        <v>5</v>
      </c>
      <c r="K57" s="12">
        <v>5</v>
      </c>
      <c r="L57" s="295">
        <v>42948.572916666664</v>
      </c>
      <c r="M57" s="295">
        <v>42958.791666666664</v>
      </c>
      <c r="N57" s="70"/>
      <c r="O57" s="240">
        <v>0</v>
      </c>
      <c r="P57" s="241">
        <v>0</v>
      </c>
      <c r="Q57" s="241">
        <v>0</v>
      </c>
      <c r="R57" s="241">
        <v>0</v>
      </c>
      <c r="S57" s="241">
        <v>0</v>
      </c>
      <c r="T57" s="241">
        <v>0</v>
      </c>
      <c r="U57" s="63"/>
      <c r="V57" s="40"/>
      <c r="W57" s="14"/>
      <c r="X57" s="52">
        <f>W57/$X$1</f>
        <v>0</v>
      </c>
      <c r="Y57" s="40"/>
      <c r="Z57" s="41"/>
    </row>
    <row r="58" spans="1:26" x14ac:dyDescent="0.25">
      <c r="A58" s="281">
        <v>5</v>
      </c>
      <c r="B58" s="282" t="s">
        <v>191</v>
      </c>
      <c r="C58" s="71">
        <v>1</v>
      </c>
      <c r="D58" s="71">
        <v>43200</v>
      </c>
      <c r="E58" s="72" t="b">
        <v>0</v>
      </c>
      <c r="F58" s="72" t="b">
        <v>0</v>
      </c>
      <c r="G58" s="15">
        <v>3</v>
      </c>
      <c r="H58" s="15">
        <v>6</v>
      </c>
      <c r="I58" s="15">
        <v>3</v>
      </c>
      <c r="J58" s="15">
        <v>5</v>
      </c>
      <c r="K58" s="12">
        <v>5</v>
      </c>
      <c r="L58" s="295">
        <v>42948.572916666664</v>
      </c>
      <c r="M58" s="295">
        <v>42965.791666666664</v>
      </c>
      <c r="N58" s="70"/>
      <c r="O58" s="240">
        <v>0</v>
      </c>
      <c r="P58" s="241">
        <v>0</v>
      </c>
      <c r="Q58" s="241">
        <v>0</v>
      </c>
      <c r="R58" s="241">
        <v>0</v>
      </c>
      <c r="S58" s="241">
        <v>0</v>
      </c>
      <c r="T58" s="241">
        <v>0</v>
      </c>
      <c r="U58" s="63"/>
      <c r="V58" s="63"/>
      <c r="W58" s="14"/>
      <c r="X58" s="52">
        <f>W58/$X$1</f>
        <v>0</v>
      </c>
      <c r="Y58" s="40"/>
      <c r="Z58" s="41"/>
    </row>
    <row r="59" spans="1:26" x14ac:dyDescent="0.25">
      <c r="A59" s="281">
        <v>5</v>
      </c>
      <c r="B59" s="282" t="s">
        <v>191</v>
      </c>
      <c r="C59" s="71">
        <v>1</v>
      </c>
      <c r="D59" s="71">
        <v>43200</v>
      </c>
      <c r="E59" s="72" t="b">
        <v>0</v>
      </c>
      <c r="F59" s="72" t="b">
        <v>0</v>
      </c>
      <c r="G59" s="15">
        <v>3</v>
      </c>
      <c r="H59" s="15">
        <v>6</v>
      </c>
      <c r="I59" s="15">
        <v>3</v>
      </c>
      <c r="J59" s="15">
        <v>5</v>
      </c>
      <c r="K59" s="12">
        <v>5</v>
      </c>
      <c r="L59" s="295">
        <v>42948.572916666664</v>
      </c>
      <c r="M59" s="295">
        <v>42972.791666666664</v>
      </c>
      <c r="N59" s="70"/>
      <c r="O59" s="240">
        <v>0</v>
      </c>
      <c r="P59" s="241">
        <v>0</v>
      </c>
      <c r="Q59" s="241">
        <v>0</v>
      </c>
      <c r="R59" s="241">
        <v>0</v>
      </c>
      <c r="S59" s="241">
        <v>0</v>
      </c>
      <c r="T59" s="241">
        <v>0</v>
      </c>
      <c r="U59" s="40"/>
      <c r="V59" s="63"/>
      <c r="W59" s="14"/>
      <c r="X59" s="52">
        <f>W59/$X$1</f>
        <v>0</v>
      </c>
      <c r="Y59" s="40"/>
      <c r="Z59" s="41"/>
    </row>
    <row r="60" spans="1:26" x14ac:dyDescent="0.25">
      <c r="A60" s="281">
        <v>5</v>
      </c>
      <c r="B60" s="282" t="s">
        <v>191</v>
      </c>
      <c r="C60" s="71">
        <v>1</v>
      </c>
      <c r="D60" s="71">
        <v>43200</v>
      </c>
      <c r="E60" s="72" t="b">
        <v>0</v>
      </c>
      <c r="F60" s="72" t="b">
        <v>0</v>
      </c>
      <c r="G60" s="15">
        <v>3</v>
      </c>
      <c r="H60" s="15">
        <v>6</v>
      </c>
      <c r="I60" s="15">
        <v>3</v>
      </c>
      <c r="J60" s="15">
        <v>5</v>
      </c>
      <c r="K60" s="12">
        <v>5</v>
      </c>
      <c r="L60" s="295">
        <v>42948.572916666664</v>
      </c>
      <c r="M60" s="295">
        <v>42978.791666666664</v>
      </c>
      <c r="N60" s="70"/>
      <c r="O60" s="240">
        <v>0</v>
      </c>
      <c r="P60" s="241">
        <v>0</v>
      </c>
      <c r="Q60" s="241">
        <v>0</v>
      </c>
      <c r="R60" s="241">
        <v>0</v>
      </c>
      <c r="S60" s="241">
        <v>0</v>
      </c>
      <c r="T60" s="241">
        <v>0</v>
      </c>
      <c r="U60" s="63"/>
      <c r="V60" s="40"/>
      <c r="W60" s="14"/>
      <c r="X60" s="52">
        <f>W60/$X$1</f>
        <v>0</v>
      </c>
      <c r="Y60" s="40"/>
      <c r="Z60" s="41"/>
    </row>
    <row r="61" spans="1:26" ht="15.75" thickBot="1" x14ac:dyDescent="0.3">
      <c r="A61" s="34"/>
      <c r="B61" s="35"/>
      <c r="C61" s="36"/>
      <c r="D61" s="36"/>
      <c r="E61" s="35"/>
      <c r="F61" s="35"/>
      <c r="G61" s="37"/>
      <c r="H61" s="37"/>
      <c r="I61" s="37"/>
      <c r="J61" s="37"/>
      <c r="K61" s="37"/>
      <c r="L61" s="38"/>
      <c r="M61" s="38"/>
      <c r="N61" s="38"/>
      <c r="O61" s="203"/>
      <c r="P61" s="39"/>
      <c r="Q61" s="39"/>
      <c r="R61" s="39"/>
      <c r="S61" s="39"/>
      <c r="T61" s="39"/>
      <c r="U61" s="42"/>
      <c r="V61" s="43"/>
      <c r="W61" s="50"/>
      <c r="X61" s="53"/>
      <c r="Y61" s="44">
        <f>SUM(Y60)</f>
        <v>0</v>
      </c>
      <c r="Z61" s="45">
        <f>SUM(Z60)</f>
        <v>0</v>
      </c>
    </row>
    <row r="62" spans="1:26" x14ac:dyDescent="0.25">
      <c r="A62" s="103">
        <v>6</v>
      </c>
      <c r="B62" s="104" t="s">
        <v>192</v>
      </c>
      <c r="C62" s="103">
        <v>1</v>
      </c>
      <c r="D62" s="103">
        <v>43200</v>
      </c>
      <c r="E62" s="104" t="b">
        <v>0</v>
      </c>
      <c r="F62" s="104" t="s">
        <v>17</v>
      </c>
      <c r="G62" s="15">
        <v>3</v>
      </c>
      <c r="H62" s="15">
        <v>6</v>
      </c>
      <c r="I62" s="15">
        <v>3</v>
      </c>
      <c r="J62" s="15">
        <v>5</v>
      </c>
      <c r="K62" s="95">
        <v>5</v>
      </c>
      <c r="L62" s="98">
        <v>42919.302083333336</v>
      </c>
      <c r="M62" s="98">
        <v>42923.541666666664</v>
      </c>
      <c r="N62" s="98"/>
      <c r="O62" s="275">
        <v>0</v>
      </c>
      <c r="P62" s="276">
        <v>0</v>
      </c>
      <c r="Q62" s="276">
        <v>0</v>
      </c>
      <c r="R62" s="276">
        <v>0</v>
      </c>
      <c r="S62" s="276">
        <v>0</v>
      </c>
      <c r="T62" s="276">
        <v>0</v>
      </c>
      <c r="U62" s="40">
        <v>152.5</v>
      </c>
      <c r="V62" s="40">
        <v>-536.5</v>
      </c>
      <c r="W62" s="14">
        <v>12</v>
      </c>
      <c r="X62" s="52">
        <f>W62/$X$1</f>
        <v>0.12</v>
      </c>
      <c r="Y62" s="40">
        <v>-4.5999999999999996</v>
      </c>
      <c r="Z62" s="41">
        <v>-7.35</v>
      </c>
    </row>
    <row r="63" spans="1:26" x14ac:dyDescent="0.25">
      <c r="A63" s="103">
        <v>6</v>
      </c>
      <c r="B63" s="104" t="s">
        <v>192</v>
      </c>
      <c r="C63" s="103">
        <v>1</v>
      </c>
      <c r="D63" s="103">
        <v>43200</v>
      </c>
      <c r="E63" s="104" t="b">
        <v>0</v>
      </c>
      <c r="F63" s="104" t="s">
        <v>17</v>
      </c>
      <c r="G63" s="15">
        <v>3</v>
      </c>
      <c r="H63" s="15">
        <v>6</v>
      </c>
      <c r="I63" s="15">
        <v>3</v>
      </c>
      <c r="J63" s="15">
        <v>5</v>
      </c>
      <c r="K63" s="95">
        <v>5</v>
      </c>
      <c r="L63" s="98">
        <v>42919.302083333336</v>
      </c>
      <c r="M63" s="98">
        <v>42930.541666666664</v>
      </c>
      <c r="N63" s="98"/>
      <c r="O63" s="275">
        <v>0</v>
      </c>
      <c r="P63" s="276">
        <v>0</v>
      </c>
      <c r="Q63" s="276">
        <v>0</v>
      </c>
      <c r="R63" s="276">
        <v>0</v>
      </c>
      <c r="S63" s="276">
        <v>0</v>
      </c>
      <c r="T63" s="276">
        <v>0</v>
      </c>
      <c r="U63" s="63">
        <v>2168.9</v>
      </c>
      <c r="V63" s="40">
        <v>-536.5</v>
      </c>
      <c r="W63" s="14">
        <v>12</v>
      </c>
      <c r="X63" s="52">
        <f>W63/$X$1</f>
        <v>0.12</v>
      </c>
      <c r="Y63" s="40">
        <v>2096.3000000000002</v>
      </c>
      <c r="Z63" s="41">
        <v>190.38</v>
      </c>
    </row>
    <row r="64" spans="1:26" x14ac:dyDescent="0.25">
      <c r="A64" s="103">
        <v>6</v>
      </c>
      <c r="B64" s="104" t="s">
        <v>192</v>
      </c>
      <c r="C64" s="103">
        <v>1</v>
      </c>
      <c r="D64" s="103">
        <v>43200</v>
      </c>
      <c r="E64" s="104" t="b">
        <v>0</v>
      </c>
      <c r="F64" s="104" t="s">
        <v>17</v>
      </c>
      <c r="G64" s="15">
        <v>3</v>
      </c>
      <c r="H64" s="15">
        <v>6</v>
      </c>
      <c r="I64" s="15">
        <v>3</v>
      </c>
      <c r="J64" s="15">
        <v>5</v>
      </c>
      <c r="K64" s="95">
        <v>5</v>
      </c>
      <c r="L64" s="98">
        <v>42919.302083333336</v>
      </c>
      <c r="M64" s="98">
        <v>42937.541666666664</v>
      </c>
      <c r="N64" s="98"/>
      <c r="O64" s="275">
        <v>0</v>
      </c>
      <c r="P64" s="276">
        <v>0</v>
      </c>
      <c r="Q64" s="276">
        <v>0</v>
      </c>
      <c r="R64" s="276">
        <v>0</v>
      </c>
      <c r="S64" s="276">
        <v>0</v>
      </c>
      <c r="T64" s="276">
        <v>0</v>
      </c>
      <c r="U64" s="63" t="s">
        <v>70</v>
      </c>
      <c r="V64" s="63" t="s">
        <v>70</v>
      </c>
      <c r="W64" s="14">
        <v>12</v>
      </c>
      <c r="X64" s="52">
        <f>W64/$X$1</f>
        <v>0.12</v>
      </c>
      <c r="Y64" s="40">
        <v>955</v>
      </c>
      <c r="Z64" s="41">
        <v>75.02</v>
      </c>
    </row>
    <row r="65" spans="1:26" x14ac:dyDescent="0.25">
      <c r="A65" s="103">
        <v>6</v>
      </c>
      <c r="B65" s="104" t="s">
        <v>192</v>
      </c>
      <c r="C65" s="103">
        <v>1</v>
      </c>
      <c r="D65" s="103">
        <v>43200</v>
      </c>
      <c r="E65" s="104" t="b">
        <v>0</v>
      </c>
      <c r="F65" s="104" t="s">
        <v>17</v>
      </c>
      <c r="G65" s="15">
        <v>3</v>
      </c>
      <c r="H65" s="15">
        <v>6</v>
      </c>
      <c r="I65" s="15">
        <v>3</v>
      </c>
      <c r="J65" s="15">
        <v>5</v>
      </c>
      <c r="K65" s="95">
        <v>5</v>
      </c>
      <c r="L65" s="98">
        <v>42919.302083333336</v>
      </c>
      <c r="M65" s="331">
        <v>42944.555532407408</v>
      </c>
      <c r="N65" s="98"/>
      <c r="O65" s="275">
        <v>0</v>
      </c>
      <c r="P65" s="276">
        <v>0</v>
      </c>
      <c r="Q65" s="276">
        <v>0</v>
      </c>
      <c r="R65" s="276">
        <v>0</v>
      </c>
      <c r="S65" s="276">
        <v>0</v>
      </c>
      <c r="T65" s="276">
        <v>0</v>
      </c>
      <c r="U65" s="63">
        <v>2713.6</v>
      </c>
      <c r="V65" s="63" t="s">
        <v>70</v>
      </c>
      <c r="W65" s="14">
        <v>12</v>
      </c>
      <c r="X65" s="52">
        <f>W65/$X$1</f>
        <v>0.12</v>
      </c>
      <c r="Y65" s="40">
        <v>2316</v>
      </c>
      <c r="Z65" s="41">
        <v>210.38</v>
      </c>
    </row>
    <row r="66" spans="1:26" x14ac:dyDescent="0.25">
      <c r="A66" s="103">
        <v>6</v>
      </c>
      <c r="B66" s="104" t="s">
        <v>192</v>
      </c>
      <c r="C66" s="103">
        <v>1</v>
      </c>
      <c r="D66" s="103">
        <v>43200</v>
      </c>
      <c r="E66" s="104" t="b">
        <v>0</v>
      </c>
      <c r="F66" s="104" t="s">
        <v>17</v>
      </c>
      <c r="G66" s="15">
        <v>3</v>
      </c>
      <c r="H66" s="15">
        <v>6</v>
      </c>
      <c r="I66" s="15">
        <v>3</v>
      </c>
      <c r="J66" s="15">
        <v>5</v>
      </c>
      <c r="K66" s="95">
        <v>5</v>
      </c>
      <c r="L66" s="98">
        <v>42919.302083333336</v>
      </c>
      <c r="M66" s="98">
        <v>42947.541666666664</v>
      </c>
      <c r="N66" s="98"/>
      <c r="O66" s="275">
        <v>0</v>
      </c>
      <c r="P66" s="276">
        <v>0</v>
      </c>
      <c r="Q66" s="276">
        <v>0</v>
      </c>
      <c r="R66" s="276">
        <v>0</v>
      </c>
      <c r="S66" s="276">
        <v>0</v>
      </c>
      <c r="T66" s="276">
        <v>0</v>
      </c>
      <c r="U66" s="235"/>
      <c r="V66" s="238"/>
      <c r="W66" s="236"/>
      <c r="X66" s="237">
        <f>W66/$X$1</f>
        <v>0</v>
      </c>
      <c r="Y66" s="238"/>
      <c r="Z66" s="239"/>
    </row>
    <row r="67" spans="1:26" ht="15.75" thickBot="1" x14ac:dyDescent="0.3">
      <c r="A67" s="34"/>
      <c r="B67" s="35"/>
      <c r="C67" s="36"/>
      <c r="D67" s="36"/>
      <c r="E67" s="35"/>
      <c r="F67" s="35"/>
      <c r="G67" s="37"/>
      <c r="H67" s="37"/>
      <c r="I67" s="37"/>
      <c r="J67" s="37"/>
      <c r="K67" s="37"/>
      <c r="L67" s="38"/>
      <c r="M67" s="38"/>
      <c r="N67" s="38"/>
      <c r="O67" s="203"/>
      <c r="P67" s="39"/>
      <c r="Q67" s="39"/>
      <c r="R67" s="39"/>
      <c r="S67" s="39"/>
      <c r="T67" s="39"/>
      <c r="U67" s="42"/>
      <c r="V67" s="43"/>
      <c r="W67" s="50"/>
      <c r="X67" s="53"/>
      <c r="Y67" s="44">
        <f>SUM(Y65)</f>
        <v>2316</v>
      </c>
      <c r="Z67" s="45">
        <f>SUM(Z65)</f>
        <v>210.38</v>
      </c>
    </row>
    <row r="68" spans="1:26" ht="15" x14ac:dyDescent="0.25">
      <c r="A68" s="109">
        <v>6</v>
      </c>
      <c r="B68" s="110" t="s">
        <v>192</v>
      </c>
      <c r="C68" s="103">
        <v>1</v>
      </c>
      <c r="D68" s="103">
        <v>43200</v>
      </c>
      <c r="E68" s="104" t="b">
        <v>0</v>
      </c>
      <c r="F68" s="104" t="s">
        <v>17</v>
      </c>
      <c r="G68" s="15">
        <v>3</v>
      </c>
      <c r="H68" s="15">
        <v>6</v>
      </c>
      <c r="I68" s="15">
        <v>3</v>
      </c>
      <c r="J68" s="15">
        <v>5</v>
      </c>
      <c r="K68" s="95">
        <v>5</v>
      </c>
      <c r="L68" s="98">
        <v>42948.302083333336</v>
      </c>
      <c r="M68" s="98">
        <v>42951.541666666664</v>
      </c>
      <c r="N68" s="98"/>
      <c r="O68" s="275">
        <v>0</v>
      </c>
      <c r="P68" s="276">
        <v>0</v>
      </c>
      <c r="Q68" s="276">
        <v>0</v>
      </c>
      <c r="R68" s="276">
        <v>0</v>
      </c>
      <c r="S68" s="276">
        <v>0</v>
      </c>
      <c r="T68" s="276">
        <v>0</v>
      </c>
      <c r="U68" s="40">
        <v>602.20000000000005</v>
      </c>
      <c r="V68" s="40"/>
      <c r="W68" s="14">
        <v>6</v>
      </c>
      <c r="X68" s="52">
        <f>W68/$X$1</f>
        <v>0.06</v>
      </c>
      <c r="Y68" s="40"/>
      <c r="Z68" s="41"/>
    </row>
    <row r="69" spans="1:26" x14ac:dyDescent="0.25">
      <c r="A69" s="103">
        <v>6</v>
      </c>
      <c r="B69" s="104" t="s">
        <v>192</v>
      </c>
      <c r="C69" s="103">
        <v>1</v>
      </c>
      <c r="D69" s="103">
        <v>43200</v>
      </c>
      <c r="E69" s="104" t="b">
        <v>0</v>
      </c>
      <c r="F69" s="104" t="s">
        <v>17</v>
      </c>
      <c r="G69" s="15">
        <v>3</v>
      </c>
      <c r="H69" s="15">
        <v>6</v>
      </c>
      <c r="I69" s="15">
        <v>3</v>
      </c>
      <c r="J69" s="15">
        <v>5</v>
      </c>
      <c r="K69" s="95">
        <v>5</v>
      </c>
      <c r="L69" s="98">
        <v>42948.302083333336</v>
      </c>
      <c r="M69" s="98">
        <v>42958.541666666664</v>
      </c>
      <c r="N69" s="98"/>
      <c r="O69" s="275">
        <v>0</v>
      </c>
      <c r="P69" s="276">
        <v>0</v>
      </c>
      <c r="Q69" s="276">
        <v>0</v>
      </c>
      <c r="R69" s="276">
        <v>0</v>
      </c>
      <c r="S69" s="276">
        <v>0</v>
      </c>
      <c r="T69" s="276">
        <v>0</v>
      </c>
      <c r="U69" s="63"/>
      <c r="V69" s="40"/>
      <c r="W69" s="14"/>
      <c r="X69" s="52">
        <f>W69/$X$1</f>
        <v>0</v>
      </c>
      <c r="Y69" s="40"/>
      <c r="Z69" s="41"/>
    </row>
    <row r="70" spans="1:26" x14ac:dyDescent="0.25">
      <c r="A70" s="103">
        <v>6</v>
      </c>
      <c r="B70" s="104" t="s">
        <v>192</v>
      </c>
      <c r="C70" s="103">
        <v>1</v>
      </c>
      <c r="D70" s="103">
        <v>43200</v>
      </c>
      <c r="E70" s="104" t="b">
        <v>0</v>
      </c>
      <c r="F70" s="104" t="s">
        <v>17</v>
      </c>
      <c r="G70" s="15">
        <v>3</v>
      </c>
      <c r="H70" s="15">
        <v>6</v>
      </c>
      <c r="I70" s="15">
        <v>3</v>
      </c>
      <c r="J70" s="15">
        <v>5</v>
      </c>
      <c r="K70" s="95">
        <v>5</v>
      </c>
      <c r="L70" s="98">
        <v>42948.302083333336</v>
      </c>
      <c r="M70" s="98">
        <v>42965.541666666664</v>
      </c>
      <c r="N70" s="98"/>
      <c r="O70" s="275">
        <v>0</v>
      </c>
      <c r="P70" s="276">
        <v>0</v>
      </c>
      <c r="Q70" s="276">
        <v>0</v>
      </c>
      <c r="R70" s="276">
        <v>0</v>
      </c>
      <c r="S70" s="276">
        <v>0</v>
      </c>
      <c r="T70" s="276">
        <v>0</v>
      </c>
      <c r="U70" s="63"/>
      <c r="V70" s="63"/>
      <c r="W70" s="14"/>
      <c r="X70" s="52">
        <f>W70/$X$1</f>
        <v>0</v>
      </c>
      <c r="Y70" s="40"/>
      <c r="Z70" s="41"/>
    </row>
    <row r="71" spans="1:26" x14ac:dyDescent="0.25">
      <c r="A71" s="103">
        <v>6</v>
      </c>
      <c r="B71" s="104" t="s">
        <v>192</v>
      </c>
      <c r="C71" s="103">
        <v>1</v>
      </c>
      <c r="D71" s="103">
        <v>43200</v>
      </c>
      <c r="E71" s="104" t="b">
        <v>0</v>
      </c>
      <c r="F71" s="104" t="s">
        <v>17</v>
      </c>
      <c r="G71" s="15">
        <v>3</v>
      </c>
      <c r="H71" s="15">
        <v>6</v>
      </c>
      <c r="I71" s="15">
        <v>3</v>
      </c>
      <c r="J71" s="15">
        <v>5</v>
      </c>
      <c r="K71" s="95">
        <v>5</v>
      </c>
      <c r="L71" s="98">
        <v>42948.302083333336</v>
      </c>
      <c r="M71" s="98">
        <v>42972.541666608799</v>
      </c>
      <c r="N71" s="98"/>
      <c r="O71" s="275">
        <v>0</v>
      </c>
      <c r="P71" s="276">
        <v>0</v>
      </c>
      <c r="Q71" s="276">
        <v>0</v>
      </c>
      <c r="R71" s="276">
        <v>0</v>
      </c>
      <c r="S71" s="276">
        <v>0</v>
      </c>
      <c r="T71" s="276">
        <v>0</v>
      </c>
      <c r="U71" s="63"/>
      <c r="V71" s="63"/>
      <c r="W71" s="14"/>
      <c r="X71" s="52">
        <f>W71/$X$1</f>
        <v>0</v>
      </c>
      <c r="Y71" s="40"/>
      <c r="Z71" s="41"/>
    </row>
    <row r="72" spans="1:26" x14ac:dyDescent="0.25">
      <c r="A72" s="103">
        <v>6</v>
      </c>
      <c r="B72" s="104" t="s">
        <v>192</v>
      </c>
      <c r="C72" s="103">
        <v>1</v>
      </c>
      <c r="D72" s="103">
        <v>43200</v>
      </c>
      <c r="E72" s="104" t="b">
        <v>0</v>
      </c>
      <c r="F72" s="104" t="s">
        <v>17</v>
      </c>
      <c r="G72" s="15">
        <v>3</v>
      </c>
      <c r="H72" s="15">
        <v>6</v>
      </c>
      <c r="I72" s="15">
        <v>3</v>
      </c>
      <c r="J72" s="15">
        <v>5</v>
      </c>
      <c r="K72" s="95">
        <v>5</v>
      </c>
      <c r="L72" s="98">
        <v>42948.302083333336</v>
      </c>
      <c r="M72" s="98">
        <v>42978.541666666664</v>
      </c>
      <c r="N72" s="98"/>
      <c r="O72" s="275">
        <v>0</v>
      </c>
      <c r="P72" s="276">
        <v>0</v>
      </c>
      <c r="Q72" s="276">
        <v>0</v>
      </c>
      <c r="R72" s="276">
        <v>0</v>
      </c>
      <c r="S72" s="276">
        <v>0</v>
      </c>
      <c r="T72" s="276">
        <v>0</v>
      </c>
      <c r="U72" s="63"/>
      <c r="V72" s="40"/>
      <c r="W72" s="14"/>
      <c r="X72" s="52">
        <f>W72/$X$1</f>
        <v>0</v>
      </c>
      <c r="Y72" s="40"/>
      <c r="Z72" s="41"/>
    </row>
    <row r="73" spans="1:26" ht="15.75" thickBot="1" x14ac:dyDescent="0.3">
      <c r="A73" s="34"/>
      <c r="B73" s="35"/>
      <c r="C73" s="36"/>
      <c r="D73" s="36"/>
      <c r="E73" s="35"/>
      <c r="F73" s="35"/>
      <c r="G73" s="37"/>
      <c r="H73" s="37"/>
      <c r="I73" s="37"/>
      <c r="J73" s="37"/>
      <c r="K73" s="37"/>
      <c r="L73" s="38"/>
      <c r="M73" s="38"/>
      <c r="N73" s="38"/>
      <c r="O73" s="203"/>
      <c r="P73" s="39"/>
      <c r="Q73" s="39"/>
      <c r="R73" s="39"/>
      <c r="S73" s="39"/>
      <c r="T73" s="39"/>
      <c r="U73" s="42"/>
      <c r="V73" s="43"/>
      <c r="W73" s="50"/>
      <c r="X73" s="53"/>
      <c r="Y73" s="44">
        <f>SUM(Y72)</f>
        <v>0</v>
      </c>
      <c r="Z73" s="45">
        <f>SUM(Z72)</f>
        <v>0</v>
      </c>
    </row>
    <row r="74" spans="1:26" x14ac:dyDescent="0.25">
      <c r="A74" s="26">
        <v>7</v>
      </c>
      <c r="B74" s="27" t="s">
        <v>193</v>
      </c>
      <c r="C74" s="103">
        <v>1</v>
      </c>
      <c r="D74" s="103">
        <v>43200</v>
      </c>
      <c r="E74" s="104" t="b">
        <v>0</v>
      </c>
      <c r="F74" s="104" t="s">
        <v>17</v>
      </c>
      <c r="G74" s="15">
        <v>3</v>
      </c>
      <c r="H74" s="15">
        <v>6</v>
      </c>
      <c r="I74" s="15">
        <v>3</v>
      </c>
      <c r="J74" s="15">
        <v>5</v>
      </c>
      <c r="K74" s="95">
        <v>5</v>
      </c>
      <c r="L74" s="98">
        <v>42919.302083333336</v>
      </c>
      <c r="M74" s="296">
        <v>42923.625</v>
      </c>
      <c r="N74" s="98"/>
      <c r="O74" s="275">
        <v>0</v>
      </c>
      <c r="P74" s="276">
        <v>0</v>
      </c>
      <c r="Q74" s="276">
        <v>0</v>
      </c>
      <c r="R74" s="276">
        <v>0</v>
      </c>
      <c r="S74" s="276">
        <v>0</v>
      </c>
      <c r="T74" s="276">
        <v>0</v>
      </c>
      <c r="U74" s="40">
        <v>152.80000000000001</v>
      </c>
      <c r="V74" s="40">
        <v>-536.20000000000005</v>
      </c>
      <c r="W74" s="14">
        <v>12</v>
      </c>
      <c r="X74" s="52">
        <f>W74/$X$1</f>
        <v>0.12</v>
      </c>
      <c r="Y74" s="40">
        <v>-4.3</v>
      </c>
      <c r="Z74" s="41">
        <v>-7.33</v>
      </c>
    </row>
    <row r="75" spans="1:26" x14ac:dyDescent="0.25">
      <c r="A75" s="26">
        <v>7</v>
      </c>
      <c r="B75" s="27" t="s">
        <v>193</v>
      </c>
      <c r="C75" s="103">
        <v>1</v>
      </c>
      <c r="D75" s="103">
        <v>43200</v>
      </c>
      <c r="E75" s="104" t="b">
        <v>0</v>
      </c>
      <c r="F75" s="104" t="s">
        <v>17</v>
      </c>
      <c r="G75" s="15">
        <v>3</v>
      </c>
      <c r="H75" s="15">
        <v>6</v>
      </c>
      <c r="I75" s="15">
        <v>3</v>
      </c>
      <c r="J75" s="15">
        <v>5</v>
      </c>
      <c r="K75" s="95">
        <v>5</v>
      </c>
      <c r="L75" s="98">
        <v>42919.302083333336</v>
      </c>
      <c r="M75" s="296">
        <v>42930.625</v>
      </c>
      <c r="N75" s="98"/>
      <c r="O75" s="275">
        <v>0</v>
      </c>
      <c r="P75" s="276">
        <v>0</v>
      </c>
      <c r="Q75" s="276">
        <v>0</v>
      </c>
      <c r="R75" s="276">
        <v>0</v>
      </c>
      <c r="S75" s="276">
        <v>0</v>
      </c>
      <c r="T75" s="276">
        <v>0</v>
      </c>
      <c r="U75" s="63">
        <v>2169.1999999999998</v>
      </c>
      <c r="V75" s="40">
        <v>-536.20000000000005</v>
      </c>
      <c r="W75" s="14">
        <v>12</v>
      </c>
      <c r="X75" s="52">
        <f>W75/$X$1</f>
        <v>0.12</v>
      </c>
      <c r="Y75" s="40">
        <v>2096.6</v>
      </c>
      <c r="Z75" s="41">
        <v>190.39</v>
      </c>
    </row>
    <row r="76" spans="1:26" x14ac:dyDescent="0.25">
      <c r="A76" s="26">
        <v>7</v>
      </c>
      <c r="B76" s="27" t="s">
        <v>193</v>
      </c>
      <c r="C76" s="103">
        <v>1</v>
      </c>
      <c r="D76" s="103">
        <v>43200</v>
      </c>
      <c r="E76" s="104" t="b">
        <v>0</v>
      </c>
      <c r="F76" s="104" t="s">
        <v>17</v>
      </c>
      <c r="G76" s="15">
        <v>3</v>
      </c>
      <c r="H76" s="15">
        <v>6</v>
      </c>
      <c r="I76" s="15">
        <v>3</v>
      </c>
      <c r="J76" s="15">
        <v>5</v>
      </c>
      <c r="K76" s="95">
        <v>5</v>
      </c>
      <c r="L76" s="98">
        <v>42919.302083333336</v>
      </c>
      <c r="M76" s="296">
        <v>42937.625</v>
      </c>
      <c r="N76" s="98"/>
      <c r="O76" s="275">
        <v>0</v>
      </c>
      <c r="P76" s="276">
        <v>0</v>
      </c>
      <c r="Q76" s="276">
        <v>0</v>
      </c>
      <c r="R76" s="276">
        <v>0</v>
      </c>
      <c r="S76" s="276">
        <v>0</v>
      </c>
      <c r="T76" s="276">
        <v>0</v>
      </c>
      <c r="U76" s="63" t="s">
        <v>70</v>
      </c>
      <c r="V76" s="63" t="s">
        <v>70</v>
      </c>
      <c r="W76" s="14">
        <v>12</v>
      </c>
      <c r="X76" s="52">
        <f>W76/$X$1</f>
        <v>0.12</v>
      </c>
      <c r="Y76" s="40">
        <v>955.3</v>
      </c>
      <c r="Z76" s="41">
        <v>75.05</v>
      </c>
    </row>
    <row r="77" spans="1:26" x14ac:dyDescent="0.25">
      <c r="A77" s="26">
        <v>7</v>
      </c>
      <c r="B77" s="27" t="s">
        <v>193</v>
      </c>
      <c r="C77" s="103">
        <v>1</v>
      </c>
      <c r="D77" s="103">
        <v>43200</v>
      </c>
      <c r="E77" s="104" t="b">
        <v>0</v>
      </c>
      <c r="F77" s="104" t="s">
        <v>17</v>
      </c>
      <c r="G77" s="15">
        <v>3</v>
      </c>
      <c r="H77" s="15">
        <v>6</v>
      </c>
      <c r="I77" s="15">
        <v>3</v>
      </c>
      <c r="J77" s="15">
        <v>5</v>
      </c>
      <c r="K77" s="95">
        <v>5</v>
      </c>
      <c r="L77" s="98">
        <v>42919.302083333336</v>
      </c>
      <c r="M77" s="331">
        <v>42944.555590277778</v>
      </c>
      <c r="N77" s="98"/>
      <c r="O77" s="275">
        <v>0</v>
      </c>
      <c r="P77" s="276">
        <v>0</v>
      </c>
      <c r="Q77" s="276">
        <v>0</v>
      </c>
      <c r="R77" s="276">
        <v>0</v>
      </c>
      <c r="S77" s="276">
        <v>0</v>
      </c>
      <c r="T77" s="276">
        <v>0</v>
      </c>
      <c r="U77" s="63">
        <v>2713.9</v>
      </c>
      <c r="V77" s="63" t="s">
        <v>70</v>
      </c>
      <c r="W77" s="14">
        <v>12</v>
      </c>
      <c r="X77" s="52">
        <f>W77/$X$1</f>
        <v>0.12</v>
      </c>
      <c r="Y77" s="40">
        <v>2318.6999999999998</v>
      </c>
      <c r="Z77" s="41">
        <v>210.63</v>
      </c>
    </row>
    <row r="78" spans="1:26" x14ac:dyDescent="0.25">
      <c r="A78" s="26">
        <v>7</v>
      </c>
      <c r="B78" s="27" t="s">
        <v>193</v>
      </c>
      <c r="C78" s="103">
        <v>1</v>
      </c>
      <c r="D78" s="103">
        <v>43200</v>
      </c>
      <c r="E78" s="104" t="b">
        <v>0</v>
      </c>
      <c r="F78" s="104" t="s">
        <v>17</v>
      </c>
      <c r="G78" s="15">
        <v>3</v>
      </c>
      <c r="H78" s="15">
        <v>6</v>
      </c>
      <c r="I78" s="15">
        <v>3</v>
      </c>
      <c r="J78" s="15">
        <v>5</v>
      </c>
      <c r="K78" s="95">
        <v>5</v>
      </c>
      <c r="L78" s="98">
        <v>42919.302083333336</v>
      </c>
      <c r="M78" s="296">
        <v>42947.625</v>
      </c>
      <c r="N78" s="98"/>
      <c r="O78" s="275">
        <v>0</v>
      </c>
      <c r="P78" s="276">
        <v>0</v>
      </c>
      <c r="Q78" s="276">
        <v>0</v>
      </c>
      <c r="R78" s="276">
        <v>0</v>
      </c>
      <c r="S78" s="276">
        <v>0</v>
      </c>
      <c r="T78" s="276">
        <v>0</v>
      </c>
      <c r="U78" s="235"/>
      <c r="V78" s="238"/>
      <c r="W78" s="236"/>
      <c r="X78" s="237">
        <f>W78/$X$1</f>
        <v>0</v>
      </c>
      <c r="Y78" s="238"/>
      <c r="Z78" s="239"/>
    </row>
    <row r="79" spans="1:26" ht="15.75" thickBot="1" x14ac:dyDescent="0.3">
      <c r="A79" s="34"/>
      <c r="B79" s="35"/>
      <c r="C79" s="36"/>
      <c r="D79" s="36"/>
      <c r="E79" s="35"/>
      <c r="F79" s="35"/>
      <c r="G79" s="37"/>
      <c r="H79" s="37"/>
      <c r="I79" s="37"/>
      <c r="J79" s="37"/>
      <c r="K79" s="37"/>
      <c r="L79" s="38"/>
      <c r="M79" s="38"/>
      <c r="N79" s="38"/>
      <c r="O79" s="203"/>
      <c r="P79" s="39"/>
      <c r="Q79" s="39"/>
      <c r="R79" s="39"/>
      <c r="S79" s="39"/>
      <c r="T79" s="39"/>
      <c r="U79" s="42"/>
      <c r="V79" s="43"/>
      <c r="W79" s="50"/>
      <c r="X79" s="53"/>
      <c r="Y79" s="44">
        <f>SUM(Y77)</f>
        <v>2318.6999999999998</v>
      </c>
      <c r="Z79" s="45">
        <f>SUM(Z77)</f>
        <v>210.63</v>
      </c>
    </row>
    <row r="80" spans="1:26" ht="15" x14ac:dyDescent="0.25">
      <c r="A80" s="24">
        <v>7</v>
      </c>
      <c r="B80" s="25" t="s">
        <v>193</v>
      </c>
      <c r="C80" s="103">
        <v>1</v>
      </c>
      <c r="D80" s="103">
        <v>43200</v>
      </c>
      <c r="E80" s="104" t="b">
        <v>0</v>
      </c>
      <c r="F80" s="104" t="s">
        <v>17</v>
      </c>
      <c r="G80" s="15">
        <v>3</v>
      </c>
      <c r="H80" s="15">
        <v>6</v>
      </c>
      <c r="I80" s="15">
        <v>3</v>
      </c>
      <c r="J80" s="15">
        <v>5</v>
      </c>
      <c r="K80" s="95">
        <v>5</v>
      </c>
      <c r="L80" s="98">
        <v>42948.302083333336</v>
      </c>
      <c r="M80" s="296">
        <v>42951.625</v>
      </c>
      <c r="N80" s="98"/>
      <c r="O80" s="275">
        <v>0</v>
      </c>
      <c r="P80" s="276">
        <v>0</v>
      </c>
      <c r="Q80" s="276">
        <v>0</v>
      </c>
      <c r="R80" s="276">
        <v>0</v>
      </c>
      <c r="S80" s="276">
        <v>0</v>
      </c>
      <c r="T80" s="276">
        <v>0</v>
      </c>
      <c r="U80" s="40">
        <v>603.20000000000005</v>
      </c>
      <c r="V80" s="40"/>
      <c r="W80" s="14">
        <v>6</v>
      </c>
      <c r="X80" s="52">
        <f>W80/$X$1</f>
        <v>0.06</v>
      </c>
      <c r="Y80" s="40"/>
      <c r="Z80" s="41"/>
    </row>
    <row r="81" spans="1:26" x14ac:dyDescent="0.25">
      <c r="A81" s="26">
        <v>7</v>
      </c>
      <c r="B81" s="27" t="s">
        <v>193</v>
      </c>
      <c r="C81" s="103">
        <v>1</v>
      </c>
      <c r="D81" s="103">
        <v>43200</v>
      </c>
      <c r="E81" s="104" t="b">
        <v>0</v>
      </c>
      <c r="F81" s="104" t="s">
        <v>17</v>
      </c>
      <c r="G81" s="15">
        <v>3</v>
      </c>
      <c r="H81" s="15">
        <v>6</v>
      </c>
      <c r="I81" s="15">
        <v>3</v>
      </c>
      <c r="J81" s="15">
        <v>5</v>
      </c>
      <c r="K81" s="95">
        <v>5</v>
      </c>
      <c r="L81" s="98">
        <v>42948.302083333336</v>
      </c>
      <c r="M81" s="296">
        <v>42958.625</v>
      </c>
      <c r="N81" s="98"/>
      <c r="O81" s="275">
        <v>0</v>
      </c>
      <c r="P81" s="276">
        <v>0</v>
      </c>
      <c r="Q81" s="276">
        <v>0</v>
      </c>
      <c r="R81" s="276">
        <v>0</v>
      </c>
      <c r="S81" s="276">
        <v>0</v>
      </c>
      <c r="T81" s="276">
        <v>0</v>
      </c>
      <c r="U81" s="63"/>
      <c r="V81" s="40"/>
      <c r="W81" s="14"/>
      <c r="X81" s="52">
        <f>W81/$X$1</f>
        <v>0</v>
      </c>
      <c r="Y81" s="40"/>
      <c r="Z81" s="41"/>
    </row>
    <row r="82" spans="1:26" x14ac:dyDescent="0.25">
      <c r="A82" s="26">
        <v>7</v>
      </c>
      <c r="B82" s="27" t="s">
        <v>193</v>
      </c>
      <c r="C82" s="103">
        <v>1</v>
      </c>
      <c r="D82" s="103">
        <v>43200</v>
      </c>
      <c r="E82" s="104" t="b">
        <v>0</v>
      </c>
      <c r="F82" s="104" t="s">
        <v>17</v>
      </c>
      <c r="G82" s="15">
        <v>3</v>
      </c>
      <c r="H82" s="15">
        <v>6</v>
      </c>
      <c r="I82" s="15">
        <v>3</v>
      </c>
      <c r="J82" s="15">
        <v>5</v>
      </c>
      <c r="K82" s="95">
        <v>5</v>
      </c>
      <c r="L82" s="98">
        <v>42948.302083333336</v>
      </c>
      <c r="M82" s="296">
        <v>42965.625</v>
      </c>
      <c r="N82" s="98"/>
      <c r="O82" s="275">
        <v>0</v>
      </c>
      <c r="P82" s="276">
        <v>0</v>
      </c>
      <c r="Q82" s="276">
        <v>0</v>
      </c>
      <c r="R82" s="276">
        <v>0</v>
      </c>
      <c r="S82" s="276">
        <v>0</v>
      </c>
      <c r="T82" s="276">
        <v>0</v>
      </c>
      <c r="U82" s="63"/>
      <c r="V82" s="63"/>
      <c r="W82" s="14"/>
      <c r="X82" s="52">
        <f>W82/$X$1</f>
        <v>0</v>
      </c>
      <c r="Y82" s="40"/>
      <c r="Z82" s="41"/>
    </row>
    <row r="83" spans="1:26" x14ac:dyDescent="0.25">
      <c r="A83" s="26">
        <v>7</v>
      </c>
      <c r="B83" s="27" t="s">
        <v>193</v>
      </c>
      <c r="C83" s="103">
        <v>1</v>
      </c>
      <c r="D83" s="103">
        <v>43200</v>
      </c>
      <c r="E83" s="104" t="b">
        <v>0</v>
      </c>
      <c r="F83" s="104" t="s">
        <v>17</v>
      </c>
      <c r="G83" s="15">
        <v>3</v>
      </c>
      <c r="H83" s="15">
        <v>6</v>
      </c>
      <c r="I83" s="15">
        <v>3</v>
      </c>
      <c r="J83" s="15">
        <v>5</v>
      </c>
      <c r="K83" s="95">
        <v>5</v>
      </c>
      <c r="L83" s="98">
        <v>42948.302083333336</v>
      </c>
      <c r="M83" s="296">
        <v>42972.625</v>
      </c>
      <c r="N83" s="98"/>
      <c r="O83" s="275">
        <v>0</v>
      </c>
      <c r="P83" s="276">
        <v>0</v>
      </c>
      <c r="Q83" s="276">
        <v>0</v>
      </c>
      <c r="R83" s="276">
        <v>0</v>
      </c>
      <c r="S83" s="276">
        <v>0</v>
      </c>
      <c r="T83" s="276">
        <v>0</v>
      </c>
      <c r="U83" s="63"/>
      <c r="V83" s="63"/>
      <c r="W83" s="14"/>
      <c r="X83" s="52">
        <f>W83/$X$1</f>
        <v>0</v>
      </c>
      <c r="Y83" s="40"/>
      <c r="Z83" s="41"/>
    </row>
    <row r="84" spans="1:26" x14ac:dyDescent="0.25">
      <c r="A84" s="26">
        <v>7</v>
      </c>
      <c r="B84" s="27" t="s">
        <v>193</v>
      </c>
      <c r="C84" s="103">
        <v>1</v>
      </c>
      <c r="D84" s="103">
        <v>43200</v>
      </c>
      <c r="E84" s="104" t="b">
        <v>0</v>
      </c>
      <c r="F84" s="104" t="s">
        <v>17</v>
      </c>
      <c r="G84" s="15">
        <v>3</v>
      </c>
      <c r="H84" s="15">
        <v>6</v>
      </c>
      <c r="I84" s="15">
        <v>3</v>
      </c>
      <c r="J84" s="15">
        <v>5</v>
      </c>
      <c r="K84" s="95">
        <v>5</v>
      </c>
      <c r="L84" s="98">
        <v>42948.302083333336</v>
      </c>
      <c r="M84" s="296">
        <v>42978.625</v>
      </c>
      <c r="N84" s="98"/>
      <c r="O84" s="275">
        <v>0</v>
      </c>
      <c r="P84" s="276">
        <v>0</v>
      </c>
      <c r="Q84" s="276">
        <v>0</v>
      </c>
      <c r="R84" s="276">
        <v>0</v>
      </c>
      <c r="S84" s="276">
        <v>0</v>
      </c>
      <c r="T84" s="276">
        <v>0</v>
      </c>
      <c r="U84" s="63"/>
      <c r="V84" s="40"/>
      <c r="W84" s="14"/>
      <c r="X84" s="52">
        <f>W84/$X$1</f>
        <v>0</v>
      </c>
      <c r="Y84" s="40"/>
      <c r="Z84" s="41"/>
    </row>
    <row r="85" spans="1:26" ht="15.75" thickBot="1" x14ac:dyDescent="0.3">
      <c r="A85" s="34"/>
      <c r="B85" s="35"/>
      <c r="C85" s="36"/>
      <c r="D85" s="36"/>
      <c r="E85" s="35"/>
      <c r="F85" s="35"/>
      <c r="G85" s="37"/>
      <c r="H85" s="37"/>
      <c r="I85" s="37"/>
      <c r="J85" s="37"/>
      <c r="K85" s="37"/>
      <c r="L85" s="38"/>
      <c r="M85" s="38"/>
      <c r="N85" s="38"/>
      <c r="O85" s="203"/>
      <c r="P85" s="39"/>
      <c r="Q85" s="39"/>
      <c r="R85" s="39"/>
      <c r="S85" s="39"/>
      <c r="T85" s="39"/>
      <c r="U85" s="42"/>
      <c r="V85" s="43"/>
      <c r="W85" s="50"/>
      <c r="X85" s="53"/>
      <c r="Y85" s="44">
        <f>SUM(Y84)</f>
        <v>0</v>
      </c>
      <c r="Z85" s="45">
        <f>SUM(Z84)</f>
        <v>0</v>
      </c>
    </row>
    <row r="86" spans="1:26" x14ac:dyDescent="0.25">
      <c r="A86" s="265">
        <v>8</v>
      </c>
      <c r="B86" s="266" t="s">
        <v>194</v>
      </c>
      <c r="C86" s="103">
        <v>1</v>
      </c>
      <c r="D86" s="103">
        <v>43200</v>
      </c>
      <c r="E86" s="104" t="b">
        <v>0</v>
      </c>
      <c r="F86" s="104" t="s">
        <v>17</v>
      </c>
      <c r="G86" s="15">
        <v>3</v>
      </c>
      <c r="H86" s="15">
        <v>6</v>
      </c>
      <c r="I86" s="15">
        <v>3</v>
      </c>
      <c r="J86" s="15">
        <v>5</v>
      </c>
      <c r="K86" s="95">
        <v>5</v>
      </c>
      <c r="L86" s="98">
        <v>42919.302083333336</v>
      </c>
      <c r="M86" s="335">
        <v>42923.791666666664</v>
      </c>
      <c r="N86" s="98"/>
      <c r="O86" s="275">
        <v>0</v>
      </c>
      <c r="P86" s="276">
        <v>0</v>
      </c>
      <c r="Q86" s="276">
        <v>0</v>
      </c>
      <c r="R86" s="276">
        <v>0</v>
      </c>
      <c r="S86" s="276">
        <v>0</v>
      </c>
      <c r="T86" s="276">
        <v>0</v>
      </c>
      <c r="U86" s="40">
        <v>152.1</v>
      </c>
      <c r="V86" s="40">
        <v>-536.9</v>
      </c>
      <c r="W86" s="14">
        <v>12</v>
      </c>
      <c r="X86" s="52">
        <f>W86/$X$1</f>
        <v>0.12</v>
      </c>
      <c r="Y86" s="40">
        <v>-5</v>
      </c>
      <c r="Z86" s="41">
        <v>-7.39</v>
      </c>
    </row>
    <row r="87" spans="1:26" x14ac:dyDescent="0.25">
      <c r="A87" s="265">
        <v>8</v>
      </c>
      <c r="B87" s="266" t="s">
        <v>194</v>
      </c>
      <c r="C87" s="103">
        <v>1</v>
      </c>
      <c r="D87" s="103">
        <v>43200</v>
      </c>
      <c r="E87" s="104" t="b">
        <v>0</v>
      </c>
      <c r="F87" s="104" t="s">
        <v>17</v>
      </c>
      <c r="G87" s="15">
        <v>3</v>
      </c>
      <c r="H87" s="15">
        <v>6</v>
      </c>
      <c r="I87" s="15">
        <v>3</v>
      </c>
      <c r="J87" s="15">
        <v>5</v>
      </c>
      <c r="K87" s="95">
        <v>5</v>
      </c>
      <c r="L87" s="98">
        <v>42919.302083333336</v>
      </c>
      <c r="M87" s="335">
        <v>42930.791666666664</v>
      </c>
      <c r="N87" s="98"/>
      <c r="O87" s="275">
        <v>0</v>
      </c>
      <c r="P87" s="276">
        <v>0</v>
      </c>
      <c r="Q87" s="276">
        <v>0</v>
      </c>
      <c r="R87" s="276">
        <v>0</v>
      </c>
      <c r="S87" s="276">
        <v>0</v>
      </c>
      <c r="T87" s="276">
        <v>0</v>
      </c>
      <c r="U87" s="63">
        <v>2168.5</v>
      </c>
      <c r="V87" s="40">
        <v>-536.9</v>
      </c>
      <c r="W87" s="14">
        <v>12</v>
      </c>
      <c r="X87" s="52">
        <f>W87/$X$1</f>
        <v>0.12</v>
      </c>
      <c r="Y87" s="40">
        <v>2095.9</v>
      </c>
      <c r="Z87" s="41">
        <v>190.34</v>
      </c>
    </row>
    <row r="88" spans="1:26" x14ac:dyDescent="0.25">
      <c r="A88" s="265">
        <v>8</v>
      </c>
      <c r="B88" s="266" t="s">
        <v>194</v>
      </c>
      <c r="C88" s="103">
        <v>1</v>
      </c>
      <c r="D88" s="103">
        <v>43200</v>
      </c>
      <c r="E88" s="104" t="b">
        <v>0</v>
      </c>
      <c r="F88" s="104" t="s">
        <v>17</v>
      </c>
      <c r="G88" s="15">
        <v>3</v>
      </c>
      <c r="H88" s="15">
        <v>6</v>
      </c>
      <c r="I88" s="15">
        <v>3</v>
      </c>
      <c r="J88" s="15">
        <v>5</v>
      </c>
      <c r="K88" s="95">
        <v>5</v>
      </c>
      <c r="L88" s="98">
        <v>42919.302083333336</v>
      </c>
      <c r="M88" s="335">
        <v>42937.791666666664</v>
      </c>
      <c r="N88" s="98"/>
      <c r="O88" s="275">
        <v>0</v>
      </c>
      <c r="P88" s="276">
        <v>0</v>
      </c>
      <c r="Q88" s="276">
        <v>0</v>
      </c>
      <c r="R88" s="276">
        <v>0</v>
      </c>
      <c r="S88" s="276">
        <v>0</v>
      </c>
      <c r="T88" s="276">
        <v>0</v>
      </c>
      <c r="U88" s="63" t="s">
        <v>70</v>
      </c>
      <c r="V88" s="63" t="s">
        <v>70</v>
      </c>
      <c r="W88" s="14">
        <v>12</v>
      </c>
      <c r="X88" s="52">
        <f>W88/$X$1</f>
        <v>0.12</v>
      </c>
      <c r="Y88" s="40">
        <v>954.6</v>
      </c>
      <c r="Z88" s="41">
        <v>74.989999999999995</v>
      </c>
    </row>
    <row r="89" spans="1:26" x14ac:dyDescent="0.25">
      <c r="A89" s="265">
        <v>8</v>
      </c>
      <c r="B89" s="266" t="s">
        <v>194</v>
      </c>
      <c r="C89" s="103">
        <v>1</v>
      </c>
      <c r="D89" s="103">
        <v>43200</v>
      </c>
      <c r="E89" s="104" t="b">
        <v>0</v>
      </c>
      <c r="F89" s="104" t="s">
        <v>17</v>
      </c>
      <c r="G89" s="15">
        <v>3</v>
      </c>
      <c r="H89" s="15">
        <v>6</v>
      </c>
      <c r="I89" s="15">
        <v>3</v>
      </c>
      <c r="J89" s="15">
        <v>5</v>
      </c>
      <c r="K89" s="95">
        <v>5</v>
      </c>
      <c r="L89" s="98">
        <v>42919.302083333336</v>
      </c>
      <c r="M89" s="331">
        <v>42944.555648148147</v>
      </c>
      <c r="N89" s="98"/>
      <c r="O89" s="275">
        <v>0</v>
      </c>
      <c r="P89" s="276">
        <v>0</v>
      </c>
      <c r="Q89" s="276">
        <v>0</v>
      </c>
      <c r="R89" s="276">
        <v>0</v>
      </c>
      <c r="S89" s="276">
        <v>0</v>
      </c>
      <c r="T89" s="276">
        <v>0</v>
      </c>
      <c r="U89" s="63">
        <v>2713.3</v>
      </c>
      <c r="V89" s="63" t="s">
        <v>70</v>
      </c>
      <c r="W89" s="14">
        <v>12</v>
      </c>
      <c r="X89" s="52">
        <f>W89/$X$1</f>
        <v>0.12</v>
      </c>
      <c r="Y89" s="40">
        <v>2317.1999999999998</v>
      </c>
      <c r="Z89" s="41">
        <v>210.52</v>
      </c>
    </row>
    <row r="90" spans="1:26" x14ac:dyDescent="0.25">
      <c r="A90" s="265">
        <v>8</v>
      </c>
      <c r="B90" s="266" t="s">
        <v>194</v>
      </c>
      <c r="C90" s="103">
        <v>1</v>
      </c>
      <c r="D90" s="103">
        <v>43200</v>
      </c>
      <c r="E90" s="104" t="b">
        <v>0</v>
      </c>
      <c r="F90" s="104" t="s">
        <v>17</v>
      </c>
      <c r="G90" s="15">
        <v>3</v>
      </c>
      <c r="H90" s="15">
        <v>6</v>
      </c>
      <c r="I90" s="15">
        <v>3</v>
      </c>
      <c r="J90" s="15">
        <v>5</v>
      </c>
      <c r="K90" s="95">
        <v>5</v>
      </c>
      <c r="L90" s="98">
        <v>42919.302083333336</v>
      </c>
      <c r="M90" s="335">
        <v>42947.791666666664</v>
      </c>
      <c r="N90" s="98"/>
      <c r="O90" s="275">
        <v>0</v>
      </c>
      <c r="P90" s="276">
        <v>0</v>
      </c>
      <c r="Q90" s="276">
        <v>0</v>
      </c>
      <c r="R90" s="276">
        <v>0</v>
      </c>
      <c r="S90" s="276">
        <v>0</v>
      </c>
      <c r="T90" s="276">
        <v>0</v>
      </c>
      <c r="U90" s="235"/>
      <c r="V90" s="238"/>
      <c r="W90" s="236"/>
      <c r="X90" s="237">
        <f>W90/$X$1</f>
        <v>0</v>
      </c>
      <c r="Y90" s="238"/>
      <c r="Z90" s="239"/>
    </row>
    <row r="91" spans="1:26" ht="15.75" thickBot="1" x14ac:dyDescent="0.3">
      <c r="A91" s="34"/>
      <c r="B91" s="35"/>
      <c r="C91" s="36"/>
      <c r="D91" s="36"/>
      <c r="E91" s="35"/>
      <c r="F91" s="35"/>
      <c r="G91" s="37"/>
      <c r="H91" s="37"/>
      <c r="I91" s="37"/>
      <c r="J91" s="37"/>
      <c r="K91" s="37"/>
      <c r="L91" s="38"/>
      <c r="M91" s="38"/>
      <c r="N91" s="38"/>
      <c r="O91" s="203"/>
      <c r="P91" s="39"/>
      <c r="Q91" s="39"/>
      <c r="R91" s="39"/>
      <c r="S91" s="39"/>
      <c r="T91" s="39"/>
      <c r="U91" s="42"/>
      <c r="V91" s="43"/>
      <c r="W91" s="50"/>
      <c r="X91" s="53"/>
      <c r="Y91" s="44">
        <f>SUM(Y89)</f>
        <v>2317.1999999999998</v>
      </c>
      <c r="Z91" s="45">
        <f>SUM(Z89)</f>
        <v>210.52</v>
      </c>
    </row>
    <row r="92" spans="1:26" ht="15" x14ac:dyDescent="0.25">
      <c r="A92" s="101">
        <v>8</v>
      </c>
      <c r="B92" s="102" t="s">
        <v>194</v>
      </c>
      <c r="C92" s="103">
        <v>1</v>
      </c>
      <c r="D92" s="103">
        <v>43200</v>
      </c>
      <c r="E92" s="104" t="b">
        <v>0</v>
      </c>
      <c r="F92" s="104" t="s">
        <v>17</v>
      </c>
      <c r="G92" s="15">
        <v>3</v>
      </c>
      <c r="H92" s="15">
        <v>6</v>
      </c>
      <c r="I92" s="15">
        <v>3</v>
      </c>
      <c r="J92" s="15">
        <v>5</v>
      </c>
      <c r="K92" s="95">
        <v>5</v>
      </c>
      <c r="L92" s="98">
        <v>42948.302083333336</v>
      </c>
      <c r="M92" s="335">
        <v>42951.791666666664</v>
      </c>
      <c r="N92" s="98"/>
      <c r="O92" s="275">
        <v>0</v>
      </c>
      <c r="P92" s="276">
        <v>0</v>
      </c>
      <c r="Q92" s="276">
        <v>0</v>
      </c>
      <c r="R92" s="276">
        <v>0</v>
      </c>
      <c r="S92" s="276">
        <v>0</v>
      </c>
      <c r="T92" s="276">
        <v>0</v>
      </c>
      <c r="U92" s="40">
        <v>602.5</v>
      </c>
      <c r="V92" s="40"/>
      <c r="W92" s="14">
        <v>6</v>
      </c>
      <c r="X92" s="52">
        <f>W92/$X$1</f>
        <v>0.06</v>
      </c>
      <c r="Y92" s="40"/>
      <c r="Z92" s="41"/>
    </row>
    <row r="93" spans="1:26" x14ac:dyDescent="0.25">
      <c r="A93" s="265">
        <v>8</v>
      </c>
      <c r="B93" s="266" t="s">
        <v>194</v>
      </c>
      <c r="C93" s="103">
        <v>1</v>
      </c>
      <c r="D93" s="103">
        <v>43200</v>
      </c>
      <c r="E93" s="104" t="b">
        <v>0</v>
      </c>
      <c r="F93" s="104" t="s">
        <v>17</v>
      </c>
      <c r="G93" s="15">
        <v>3</v>
      </c>
      <c r="H93" s="15">
        <v>6</v>
      </c>
      <c r="I93" s="15">
        <v>3</v>
      </c>
      <c r="J93" s="15">
        <v>5</v>
      </c>
      <c r="K93" s="95">
        <v>5</v>
      </c>
      <c r="L93" s="98">
        <v>42948.302083333336</v>
      </c>
      <c r="M93" s="335">
        <v>42958.791666666664</v>
      </c>
      <c r="N93" s="98"/>
      <c r="O93" s="275">
        <v>0</v>
      </c>
      <c r="P93" s="276">
        <v>0</v>
      </c>
      <c r="Q93" s="276">
        <v>0</v>
      </c>
      <c r="R93" s="276">
        <v>0</v>
      </c>
      <c r="S93" s="276">
        <v>0</v>
      </c>
      <c r="T93" s="276">
        <v>0</v>
      </c>
      <c r="U93" s="63"/>
      <c r="V93" s="40"/>
      <c r="W93" s="14"/>
      <c r="X93" s="52">
        <f>W93/$X$1</f>
        <v>0</v>
      </c>
      <c r="Y93" s="40"/>
      <c r="Z93" s="41"/>
    </row>
    <row r="94" spans="1:26" x14ac:dyDescent="0.25">
      <c r="A94" s="265">
        <v>8</v>
      </c>
      <c r="B94" s="266" t="s">
        <v>194</v>
      </c>
      <c r="C94" s="103">
        <v>1</v>
      </c>
      <c r="D94" s="103">
        <v>43200</v>
      </c>
      <c r="E94" s="104" t="b">
        <v>0</v>
      </c>
      <c r="F94" s="104" t="s">
        <v>17</v>
      </c>
      <c r="G94" s="15">
        <v>3</v>
      </c>
      <c r="H94" s="15">
        <v>6</v>
      </c>
      <c r="I94" s="15">
        <v>3</v>
      </c>
      <c r="J94" s="15">
        <v>5</v>
      </c>
      <c r="K94" s="95">
        <v>5</v>
      </c>
      <c r="L94" s="98">
        <v>42948.302083333336</v>
      </c>
      <c r="M94" s="335">
        <v>42965.791666666664</v>
      </c>
      <c r="N94" s="98"/>
      <c r="O94" s="275">
        <v>0</v>
      </c>
      <c r="P94" s="276">
        <v>0</v>
      </c>
      <c r="Q94" s="276">
        <v>0</v>
      </c>
      <c r="R94" s="276">
        <v>0</v>
      </c>
      <c r="S94" s="276">
        <v>0</v>
      </c>
      <c r="T94" s="276">
        <v>0</v>
      </c>
      <c r="U94" s="63"/>
      <c r="V94" s="63"/>
      <c r="W94" s="14"/>
      <c r="X94" s="52">
        <f>W94/$X$1</f>
        <v>0</v>
      </c>
      <c r="Y94" s="40"/>
      <c r="Z94" s="41"/>
    </row>
    <row r="95" spans="1:26" x14ac:dyDescent="0.25">
      <c r="A95" s="265">
        <v>8</v>
      </c>
      <c r="B95" s="266" t="s">
        <v>194</v>
      </c>
      <c r="C95" s="103">
        <v>1</v>
      </c>
      <c r="D95" s="103">
        <v>43200</v>
      </c>
      <c r="E95" s="104" t="b">
        <v>0</v>
      </c>
      <c r="F95" s="104" t="s">
        <v>17</v>
      </c>
      <c r="G95" s="15">
        <v>3</v>
      </c>
      <c r="H95" s="15">
        <v>6</v>
      </c>
      <c r="I95" s="15">
        <v>3</v>
      </c>
      <c r="J95" s="15">
        <v>5</v>
      </c>
      <c r="K95" s="95">
        <v>5</v>
      </c>
      <c r="L95" s="98">
        <v>42948.302083333336</v>
      </c>
      <c r="M95" s="335">
        <v>42972.791666666664</v>
      </c>
      <c r="N95" s="98"/>
      <c r="O95" s="275">
        <v>0</v>
      </c>
      <c r="P95" s="276">
        <v>0</v>
      </c>
      <c r="Q95" s="276">
        <v>0</v>
      </c>
      <c r="R95" s="276">
        <v>0</v>
      </c>
      <c r="S95" s="276">
        <v>0</v>
      </c>
      <c r="T95" s="276">
        <v>0</v>
      </c>
      <c r="U95" s="63"/>
      <c r="V95" s="63"/>
      <c r="W95" s="14"/>
      <c r="X95" s="52">
        <f>W95/$X$1</f>
        <v>0</v>
      </c>
      <c r="Y95" s="40"/>
      <c r="Z95" s="41"/>
    </row>
    <row r="96" spans="1:26" x14ac:dyDescent="0.25">
      <c r="A96" s="265">
        <v>8</v>
      </c>
      <c r="B96" s="266" t="s">
        <v>194</v>
      </c>
      <c r="C96" s="103">
        <v>1</v>
      </c>
      <c r="D96" s="103">
        <v>43200</v>
      </c>
      <c r="E96" s="104" t="b">
        <v>0</v>
      </c>
      <c r="F96" s="104" t="s">
        <v>17</v>
      </c>
      <c r="G96" s="15">
        <v>3</v>
      </c>
      <c r="H96" s="15">
        <v>6</v>
      </c>
      <c r="I96" s="15">
        <v>3</v>
      </c>
      <c r="J96" s="15">
        <v>5</v>
      </c>
      <c r="K96" s="95">
        <v>5</v>
      </c>
      <c r="L96" s="98">
        <v>42948.302083333336</v>
      </c>
      <c r="M96" s="335">
        <v>42978.791666666664</v>
      </c>
      <c r="N96" s="98"/>
      <c r="O96" s="275">
        <v>0</v>
      </c>
      <c r="P96" s="276">
        <v>0</v>
      </c>
      <c r="Q96" s="276">
        <v>0</v>
      </c>
      <c r="R96" s="276">
        <v>0</v>
      </c>
      <c r="S96" s="276">
        <v>0</v>
      </c>
      <c r="T96" s="276">
        <v>0</v>
      </c>
      <c r="U96" s="63"/>
      <c r="V96" s="40"/>
      <c r="W96" s="14"/>
      <c r="X96" s="52">
        <f>W96/$X$1</f>
        <v>0</v>
      </c>
      <c r="Y96" s="40"/>
      <c r="Z96" s="41"/>
    </row>
    <row r="97" spans="1:26" ht="15.75" thickBot="1" x14ac:dyDescent="0.3">
      <c r="A97" s="34"/>
      <c r="B97" s="35"/>
      <c r="C97" s="36"/>
      <c r="D97" s="36"/>
      <c r="E97" s="35"/>
      <c r="F97" s="35"/>
      <c r="G97" s="37"/>
      <c r="H97" s="37"/>
      <c r="I97" s="37"/>
      <c r="J97" s="37"/>
      <c r="K97" s="37"/>
      <c r="L97" s="38"/>
      <c r="M97" s="38"/>
      <c r="N97" s="38"/>
      <c r="O97" s="203"/>
      <c r="P97" s="39"/>
      <c r="Q97" s="39"/>
      <c r="R97" s="39"/>
      <c r="S97" s="39"/>
      <c r="T97" s="39"/>
      <c r="U97" s="42"/>
      <c r="V97" s="43"/>
      <c r="W97" s="50"/>
      <c r="X97" s="53"/>
      <c r="Y97" s="44">
        <f>SUM(Y96)</f>
        <v>0</v>
      </c>
      <c r="Z97" s="45">
        <f>SUM(Z96)</f>
        <v>0</v>
      </c>
    </row>
    <row r="98" spans="1:26" x14ac:dyDescent="0.25">
      <c r="A98" s="283">
        <v>9</v>
      </c>
      <c r="B98" s="284" t="s">
        <v>128</v>
      </c>
      <c r="C98" s="103">
        <v>1</v>
      </c>
      <c r="D98" s="103">
        <v>43200</v>
      </c>
      <c r="E98" s="104" t="b">
        <v>0</v>
      </c>
      <c r="F98" s="104" t="s">
        <v>17</v>
      </c>
      <c r="G98" s="15">
        <v>3</v>
      </c>
      <c r="H98" s="15">
        <v>6</v>
      </c>
      <c r="I98" s="15">
        <v>3</v>
      </c>
      <c r="J98" s="15">
        <v>5</v>
      </c>
      <c r="K98" s="95">
        <v>5</v>
      </c>
      <c r="L98" s="296">
        <v>42919.375</v>
      </c>
      <c r="M98" s="335">
        <v>42923.791666666664</v>
      </c>
      <c r="N98" s="98"/>
      <c r="O98" s="275">
        <v>0</v>
      </c>
      <c r="P98" s="276">
        <v>0</v>
      </c>
      <c r="Q98" s="276">
        <v>0</v>
      </c>
      <c r="R98" s="276">
        <v>0</v>
      </c>
      <c r="S98" s="276">
        <v>0</v>
      </c>
      <c r="T98" s="276">
        <v>0</v>
      </c>
      <c r="U98" s="40">
        <v>228.6</v>
      </c>
      <c r="V98" s="40">
        <v>-460.4</v>
      </c>
      <c r="W98" s="14">
        <v>12</v>
      </c>
      <c r="X98" s="52">
        <f>W98/$X$1</f>
        <v>0.12</v>
      </c>
      <c r="Y98" s="40">
        <v>71.5</v>
      </c>
      <c r="Z98" s="41">
        <v>1.53</v>
      </c>
    </row>
    <row r="99" spans="1:26" x14ac:dyDescent="0.25">
      <c r="A99" s="283">
        <v>9</v>
      </c>
      <c r="B99" s="284" t="s">
        <v>128</v>
      </c>
      <c r="C99" s="103">
        <v>1</v>
      </c>
      <c r="D99" s="103">
        <v>43200</v>
      </c>
      <c r="E99" s="104" t="b">
        <v>0</v>
      </c>
      <c r="F99" s="104" t="s">
        <v>17</v>
      </c>
      <c r="G99" s="15">
        <v>3</v>
      </c>
      <c r="H99" s="15">
        <v>6</v>
      </c>
      <c r="I99" s="15">
        <v>3</v>
      </c>
      <c r="J99" s="15">
        <v>5</v>
      </c>
      <c r="K99" s="95">
        <v>5</v>
      </c>
      <c r="L99" s="296">
        <v>42919.375</v>
      </c>
      <c r="M99" s="335">
        <v>42930.791666666664</v>
      </c>
      <c r="N99" s="98"/>
      <c r="O99" s="275">
        <v>0</v>
      </c>
      <c r="P99" s="276">
        <v>0</v>
      </c>
      <c r="Q99" s="276">
        <v>0</v>
      </c>
      <c r="R99" s="276">
        <v>0</v>
      </c>
      <c r="S99" s="276">
        <v>0</v>
      </c>
      <c r="T99" s="276">
        <v>0</v>
      </c>
      <c r="U99" s="63">
        <v>2245.1</v>
      </c>
      <c r="V99" s="40">
        <v>-460.4</v>
      </c>
      <c r="W99" s="14">
        <v>12</v>
      </c>
      <c r="X99" s="52">
        <f>W99/$X$1</f>
        <v>0.12</v>
      </c>
      <c r="Y99" s="40">
        <v>2172.4</v>
      </c>
      <c r="Z99" s="41">
        <v>199.26</v>
      </c>
    </row>
    <row r="100" spans="1:26" x14ac:dyDescent="0.25">
      <c r="A100" s="283">
        <v>9</v>
      </c>
      <c r="B100" s="284" t="s">
        <v>128</v>
      </c>
      <c r="C100" s="103">
        <v>1</v>
      </c>
      <c r="D100" s="103">
        <v>43200</v>
      </c>
      <c r="E100" s="104" t="b">
        <v>0</v>
      </c>
      <c r="F100" s="104" t="s">
        <v>17</v>
      </c>
      <c r="G100" s="15">
        <v>3</v>
      </c>
      <c r="H100" s="15">
        <v>6</v>
      </c>
      <c r="I100" s="15">
        <v>3</v>
      </c>
      <c r="J100" s="15">
        <v>5</v>
      </c>
      <c r="K100" s="95">
        <v>5</v>
      </c>
      <c r="L100" s="296">
        <v>42919.375</v>
      </c>
      <c r="M100" s="335">
        <v>42937.791666666664</v>
      </c>
      <c r="N100" s="98"/>
      <c r="O100" s="275">
        <v>0</v>
      </c>
      <c r="P100" s="276">
        <v>0</v>
      </c>
      <c r="Q100" s="276">
        <v>0</v>
      </c>
      <c r="R100" s="276">
        <v>0</v>
      </c>
      <c r="S100" s="276">
        <v>0</v>
      </c>
      <c r="T100" s="276">
        <v>0</v>
      </c>
      <c r="U100" s="63" t="s">
        <v>70</v>
      </c>
      <c r="V100" s="63" t="s">
        <v>70</v>
      </c>
      <c r="W100" s="14">
        <v>12</v>
      </c>
      <c r="X100" s="52">
        <f>W100/$X$1</f>
        <v>0.12</v>
      </c>
      <c r="Y100" s="40">
        <v>1031.0999999999999</v>
      </c>
      <c r="Z100" s="41">
        <v>83.9</v>
      </c>
    </row>
    <row r="101" spans="1:26" x14ac:dyDescent="0.25">
      <c r="A101" s="283">
        <v>9</v>
      </c>
      <c r="B101" s="284" t="s">
        <v>128</v>
      </c>
      <c r="C101" s="103">
        <v>1</v>
      </c>
      <c r="D101" s="103">
        <v>43200</v>
      </c>
      <c r="E101" s="104" t="b">
        <v>0</v>
      </c>
      <c r="F101" s="104" t="s">
        <v>17</v>
      </c>
      <c r="G101" s="15">
        <v>3</v>
      </c>
      <c r="H101" s="15">
        <v>6</v>
      </c>
      <c r="I101" s="15">
        <v>3</v>
      </c>
      <c r="J101" s="15">
        <v>5</v>
      </c>
      <c r="K101" s="95">
        <v>5</v>
      </c>
      <c r="L101" s="296">
        <v>42919.375</v>
      </c>
      <c r="M101" s="331">
        <v>42944.555706018517</v>
      </c>
      <c r="N101" s="98"/>
      <c r="O101" s="275">
        <v>0</v>
      </c>
      <c r="P101" s="276">
        <v>0</v>
      </c>
      <c r="Q101" s="276">
        <v>0</v>
      </c>
      <c r="R101" s="276">
        <v>0</v>
      </c>
      <c r="S101" s="276">
        <v>0</v>
      </c>
      <c r="T101" s="276">
        <v>0</v>
      </c>
      <c r="U101" s="63">
        <v>2789.7</v>
      </c>
      <c r="V101" s="63" t="s">
        <v>70</v>
      </c>
      <c r="W101" s="14">
        <v>12</v>
      </c>
      <c r="X101" s="52">
        <f>W101/$X$1</f>
        <v>0.12</v>
      </c>
      <c r="Y101" s="40">
        <v>2390.5</v>
      </c>
      <c r="Z101" s="41">
        <v>219</v>
      </c>
    </row>
    <row r="102" spans="1:26" x14ac:dyDescent="0.25">
      <c r="A102" s="283">
        <v>9</v>
      </c>
      <c r="B102" s="284" t="s">
        <v>128</v>
      </c>
      <c r="C102" s="103">
        <v>1</v>
      </c>
      <c r="D102" s="103">
        <v>43200</v>
      </c>
      <c r="E102" s="104" t="b">
        <v>0</v>
      </c>
      <c r="F102" s="104" t="s">
        <v>17</v>
      </c>
      <c r="G102" s="15">
        <v>3</v>
      </c>
      <c r="H102" s="15">
        <v>6</v>
      </c>
      <c r="I102" s="15">
        <v>3</v>
      </c>
      <c r="J102" s="15">
        <v>5</v>
      </c>
      <c r="K102" s="95">
        <v>5</v>
      </c>
      <c r="L102" s="296">
        <v>42919.375</v>
      </c>
      <c r="M102" s="335">
        <v>42947.791666666664</v>
      </c>
      <c r="N102" s="98"/>
      <c r="O102" s="275">
        <v>0</v>
      </c>
      <c r="P102" s="276">
        <v>0</v>
      </c>
      <c r="Q102" s="276">
        <v>0</v>
      </c>
      <c r="R102" s="276">
        <v>0</v>
      </c>
      <c r="S102" s="276">
        <v>0</v>
      </c>
      <c r="T102" s="276">
        <v>0</v>
      </c>
      <c r="U102" s="235"/>
      <c r="V102" s="238"/>
      <c r="W102" s="236"/>
      <c r="X102" s="237">
        <f>W102/$X$1</f>
        <v>0</v>
      </c>
      <c r="Y102" s="238"/>
      <c r="Z102" s="239"/>
    </row>
    <row r="103" spans="1:26" ht="15.75" thickBot="1" x14ac:dyDescent="0.3">
      <c r="A103" s="34"/>
      <c r="B103" s="35"/>
      <c r="C103" s="36"/>
      <c r="D103" s="36"/>
      <c r="E103" s="35"/>
      <c r="F103" s="35"/>
      <c r="G103" s="37"/>
      <c r="H103" s="37"/>
      <c r="I103" s="37"/>
      <c r="J103" s="37"/>
      <c r="K103" s="37"/>
      <c r="L103" s="38"/>
      <c r="M103" s="38"/>
      <c r="N103" s="38"/>
      <c r="O103" s="203"/>
      <c r="P103" s="39"/>
      <c r="Q103" s="39"/>
      <c r="R103" s="39"/>
      <c r="S103" s="39"/>
      <c r="T103" s="39"/>
      <c r="U103" s="42"/>
      <c r="V103" s="43"/>
      <c r="W103" s="50"/>
      <c r="X103" s="53"/>
      <c r="Y103" s="44">
        <f>SUM(Y101)</f>
        <v>2390.5</v>
      </c>
      <c r="Z103" s="45">
        <f>SUM(Z101)</f>
        <v>219</v>
      </c>
    </row>
    <row r="104" spans="1:26" ht="15" x14ac:dyDescent="0.25">
      <c r="A104" s="81">
        <v>9</v>
      </c>
      <c r="B104" s="82" t="s">
        <v>128</v>
      </c>
      <c r="C104" s="103">
        <v>1</v>
      </c>
      <c r="D104" s="103">
        <v>43200</v>
      </c>
      <c r="E104" s="104" t="b">
        <v>0</v>
      </c>
      <c r="F104" s="104" t="s">
        <v>17</v>
      </c>
      <c r="G104" s="15">
        <v>3</v>
      </c>
      <c r="H104" s="15">
        <v>6</v>
      </c>
      <c r="I104" s="15">
        <v>3</v>
      </c>
      <c r="J104" s="15">
        <v>5</v>
      </c>
      <c r="K104" s="95">
        <v>5</v>
      </c>
      <c r="L104" s="296">
        <v>42948.375</v>
      </c>
      <c r="M104" s="335">
        <v>42951.791666666664</v>
      </c>
      <c r="N104" s="98"/>
      <c r="O104" s="275">
        <v>0</v>
      </c>
      <c r="P104" s="276">
        <v>0</v>
      </c>
      <c r="Q104" s="276">
        <v>0</v>
      </c>
      <c r="R104" s="276">
        <v>0</v>
      </c>
      <c r="S104" s="276">
        <v>0</v>
      </c>
      <c r="T104" s="276">
        <v>0</v>
      </c>
      <c r="U104" s="40">
        <v>695.1</v>
      </c>
      <c r="V104" s="40"/>
      <c r="W104" s="14">
        <v>6</v>
      </c>
      <c r="X104" s="52">
        <f>W104/$X$1</f>
        <v>0.06</v>
      </c>
      <c r="Y104" s="40"/>
      <c r="Z104" s="41"/>
    </row>
    <row r="105" spans="1:26" x14ac:dyDescent="0.25">
      <c r="A105" s="283">
        <v>9</v>
      </c>
      <c r="B105" s="284" t="s">
        <v>128</v>
      </c>
      <c r="C105" s="103">
        <v>1</v>
      </c>
      <c r="D105" s="103">
        <v>43200</v>
      </c>
      <c r="E105" s="104" t="b">
        <v>0</v>
      </c>
      <c r="F105" s="104" t="s">
        <v>17</v>
      </c>
      <c r="G105" s="15">
        <v>3</v>
      </c>
      <c r="H105" s="15">
        <v>6</v>
      </c>
      <c r="I105" s="15">
        <v>3</v>
      </c>
      <c r="J105" s="15">
        <v>5</v>
      </c>
      <c r="K105" s="95">
        <v>5</v>
      </c>
      <c r="L105" s="296">
        <v>42948.375</v>
      </c>
      <c r="M105" s="335">
        <v>42958.791666666664</v>
      </c>
      <c r="N105" s="98"/>
      <c r="O105" s="275">
        <v>0</v>
      </c>
      <c r="P105" s="276">
        <v>0</v>
      </c>
      <c r="Q105" s="276">
        <v>0</v>
      </c>
      <c r="R105" s="276">
        <v>0</v>
      </c>
      <c r="S105" s="276">
        <v>0</v>
      </c>
      <c r="T105" s="276">
        <v>0</v>
      </c>
      <c r="U105" s="63"/>
      <c r="V105" s="40"/>
      <c r="W105" s="14"/>
      <c r="X105" s="52">
        <f>W105/$X$1</f>
        <v>0</v>
      </c>
      <c r="Y105" s="40"/>
      <c r="Z105" s="41"/>
    </row>
    <row r="106" spans="1:26" x14ac:dyDescent="0.25">
      <c r="A106" s="283">
        <v>9</v>
      </c>
      <c r="B106" s="284" t="s">
        <v>128</v>
      </c>
      <c r="C106" s="103">
        <v>1</v>
      </c>
      <c r="D106" s="103">
        <v>43200</v>
      </c>
      <c r="E106" s="104" t="b">
        <v>0</v>
      </c>
      <c r="F106" s="104" t="s">
        <v>17</v>
      </c>
      <c r="G106" s="15">
        <v>3</v>
      </c>
      <c r="H106" s="15">
        <v>6</v>
      </c>
      <c r="I106" s="15">
        <v>3</v>
      </c>
      <c r="J106" s="15">
        <v>5</v>
      </c>
      <c r="K106" s="95">
        <v>5</v>
      </c>
      <c r="L106" s="296">
        <v>42948.375</v>
      </c>
      <c r="M106" s="335">
        <v>42965.791666666664</v>
      </c>
      <c r="N106" s="98"/>
      <c r="O106" s="275">
        <v>0</v>
      </c>
      <c r="P106" s="276">
        <v>0</v>
      </c>
      <c r="Q106" s="276">
        <v>0</v>
      </c>
      <c r="R106" s="276">
        <v>0</v>
      </c>
      <c r="S106" s="276">
        <v>0</v>
      </c>
      <c r="T106" s="276">
        <v>0</v>
      </c>
      <c r="U106" s="63"/>
      <c r="V106" s="63"/>
      <c r="W106" s="14"/>
      <c r="X106" s="52">
        <f>W106/$X$1</f>
        <v>0</v>
      </c>
      <c r="Y106" s="40"/>
      <c r="Z106" s="41"/>
    </row>
    <row r="107" spans="1:26" x14ac:dyDescent="0.25">
      <c r="A107" s="283">
        <v>9</v>
      </c>
      <c r="B107" s="284" t="s">
        <v>128</v>
      </c>
      <c r="C107" s="103">
        <v>1</v>
      </c>
      <c r="D107" s="103">
        <v>43200</v>
      </c>
      <c r="E107" s="104" t="b">
        <v>0</v>
      </c>
      <c r="F107" s="104" t="s">
        <v>17</v>
      </c>
      <c r="G107" s="15">
        <v>3</v>
      </c>
      <c r="H107" s="15">
        <v>6</v>
      </c>
      <c r="I107" s="15">
        <v>3</v>
      </c>
      <c r="J107" s="15">
        <v>5</v>
      </c>
      <c r="K107" s="95">
        <v>5</v>
      </c>
      <c r="L107" s="296">
        <v>42948.375</v>
      </c>
      <c r="M107" s="335">
        <v>42972.791666666664</v>
      </c>
      <c r="N107" s="98"/>
      <c r="O107" s="275">
        <v>0</v>
      </c>
      <c r="P107" s="276">
        <v>0</v>
      </c>
      <c r="Q107" s="276">
        <v>0</v>
      </c>
      <c r="R107" s="276">
        <v>0</v>
      </c>
      <c r="S107" s="276">
        <v>0</v>
      </c>
      <c r="T107" s="276">
        <v>0</v>
      </c>
      <c r="U107" s="63"/>
      <c r="V107" s="63"/>
      <c r="W107" s="14"/>
      <c r="X107" s="52">
        <f>W107/$X$1</f>
        <v>0</v>
      </c>
      <c r="Y107" s="40"/>
      <c r="Z107" s="41"/>
    </row>
    <row r="108" spans="1:26" x14ac:dyDescent="0.25">
      <c r="A108" s="283">
        <v>9</v>
      </c>
      <c r="B108" s="284" t="s">
        <v>128</v>
      </c>
      <c r="C108" s="103">
        <v>1</v>
      </c>
      <c r="D108" s="103">
        <v>43200</v>
      </c>
      <c r="E108" s="104" t="b">
        <v>0</v>
      </c>
      <c r="F108" s="104" t="s">
        <v>17</v>
      </c>
      <c r="G108" s="15">
        <v>3</v>
      </c>
      <c r="H108" s="15">
        <v>6</v>
      </c>
      <c r="I108" s="15">
        <v>3</v>
      </c>
      <c r="J108" s="15">
        <v>5</v>
      </c>
      <c r="K108" s="95">
        <v>5</v>
      </c>
      <c r="L108" s="296">
        <v>42948.375</v>
      </c>
      <c r="M108" s="335">
        <v>42978.791666666664</v>
      </c>
      <c r="N108" s="98"/>
      <c r="O108" s="275">
        <v>0</v>
      </c>
      <c r="P108" s="276">
        <v>0</v>
      </c>
      <c r="Q108" s="276">
        <v>0</v>
      </c>
      <c r="R108" s="276">
        <v>0</v>
      </c>
      <c r="S108" s="276">
        <v>0</v>
      </c>
      <c r="T108" s="276">
        <v>0</v>
      </c>
      <c r="U108" s="63"/>
      <c r="V108" s="40"/>
      <c r="W108" s="14"/>
      <c r="X108" s="52">
        <f>W108/$X$1</f>
        <v>0</v>
      </c>
      <c r="Y108" s="40"/>
      <c r="Z108" s="41"/>
    </row>
    <row r="109" spans="1:26" ht="15.75" thickBot="1" x14ac:dyDescent="0.3">
      <c r="A109" s="34"/>
      <c r="B109" s="35"/>
      <c r="C109" s="36"/>
      <c r="D109" s="36"/>
      <c r="E109" s="35"/>
      <c r="F109" s="35"/>
      <c r="G109" s="37"/>
      <c r="H109" s="37"/>
      <c r="I109" s="37"/>
      <c r="J109" s="37"/>
      <c r="K109" s="37"/>
      <c r="L109" s="38"/>
      <c r="M109" s="38"/>
      <c r="N109" s="38"/>
      <c r="O109" s="203"/>
      <c r="P109" s="39"/>
      <c r="Q109" s="39"/>
      <c r="R109" s="39"/>
      <c r="S109" s="39"/>
      <c r="T109" s="39"/>
      <c r="U109" s="42"/>
      <c r="V109" s="43"/>
      <c r="W109" s="50"/>
      <c r="X109" s="53"/>
      <c r="Y109" s="44">
        <f>SUM(Y108)</f>
        <v>0</v>
      </c>
      <c r="Z109" s="45">
        <f>SUM(Z108)</f>
        <v>0</v>
      </c>
    </row>
    <row r="110" spans="1:26" x14ac:dyDescent="0.25">
      <c r="A110" s="285">
        <v>10</v>
      </c>
      <c r="B110" s="286" t="s">
        <v>195</v>
      </c>
      <c r="C110" s="103">
        <v>1</v>
      </c>
      <c r="D110" s="103">
        <v>43200</v>
      </c>
      <c r="E110" s="104" t="b">
        <v>0</v>
      </c>
      <c r="F110" s="104" t="s">
        <v>17</v>
      </c>
      <c r="G110" s="15">
        <v>3</v>
      </c>
      <c r="H110" s="15">
        <v>6</v>
      </c>
      <c r="I110" s="15">
        <v>3</v>
      </c>
      <c r="J110" s="15">
        <v>5</v>
      </c>
      <c r="K110" s="95">
        <v>5</v>
      </c>
      <c r="L110" s="335">
        <v>42919.572916666664</v>
      </c>
      <c r="M110" s="335">
        <v>42923.791666666664</v>
      </c>
      <c r="N110" s="98"/>
      <c r="O110" s="275">
        <v>0</v>
      </c>
      <c r="P110" s="276">
        <v>0</v>
      </c>
      <c r="Q110" s="276">
        <v>0</v>
      </c>
      <c r="R110" s="276">
        <v>0</v>
      </c>
      <c r="S110" s="276">
        <v>0</v>
      </c>
      <c r="T110" s="276">
        <v>0</v>
      </c>
      <c r="U110" s="40">
        <v>70.599999999999994</v>
      </c>
      <c r="V110" s="40">
        <v>-618.4</v>
      </c>
      <c r="W110" s="14">
        <v>12</v>
      </c>
      <c r="X110" s="52">
        <f>W110/$X$1</f>
        <v>0.12</v>
      </c>
      <c r="Y110" s="40">
        <v>-86.5</v>
      </c>
      <c r="Z110" s="41">
        <v>-12.77</v>
      </c>
    </row>
    <row r="111" spans="1:26" x14ac:dyDescent="0.25">
      <c r="A111" s="285">
        <v>10</v>
      </c>
      <c r="B111" s="286" t="s">
        <v>195</v>
      </c>
      <c r="C111" s="103">
        <v>1</v>
      </c>
      <c r="D111" s="103">
        <v>43200</v>
      </c>
      <c r="E111" s="104" t="b">
        <v>0</v>
      </c>
      <c r="F111" s="104" t="s">
        <v>17</v>
      </c>
      <c r="G111" s="15">
        <v>3</v>
      </c>
      <c r="H111" s="15">
        <v>6</v>
      </c>
      <c r="I111" s="15">
        <v>3</v>
      </c>
      <c r="J111" s="15">
        <v>5</v>
      </c>
      <c r="K111" s="95">
        <v>5</v>
      </c>
      <c r="L111" s="335">
        <v>42919.572916666664</v>
      </c>
      <c r="M111" s="335">
        <v>42930.791666666664</v>
      </c>
      <c r="N111" s="98"/>
      <c r="O111" s="275">
        <v>0</v>
      </c>
      <c r="P111" s="276">
        <v>0</v>
      </c>
      <c r="Q111" s="276">
        <v>0</v>
      </c>
      <c r="R111" s="276">
        <v>0</v>
      </c>
      <c r="S111" s="276">
        <v>0</v>
      </c>
      <c r="T111" s="276">
        <v>0</v>
      </c>
      <c r="U111" s="63">
        <v>2087</v>
      </c>
      <c r="V111" s="40">
        <v>-618.4</v>
      </c>
      <c r="W111" s="14">
        <v>12</v>
      </c>
      <c r="X111" s="52">
        <f>W111/$X$1</f>
        <v>0.12</v>
      </c>
      <c r="Y111" s="40">
        <v>2014.4</v>
      </c>
      <c r="Z111" s="41">
        <v>184.79</v>
      </c>
    </row>
    <row r="112" spans="1:26" x14ac:dyDescent="0.25">
      <c r="A112" s="285">
        <v>10</v>
      </c>
      <c r="B112" s="286" t="s">
        <v>195</v>
      </c>
      <c r="C112" s="103">
        <v>1</v>
      </c>
      <c r="D112" s="103">
        <v>43200</v>
      </c>
      <c r="E112" s="104" t="b">
        <v>0</v>
      </c>
      <c r="F112" s="104" t="s">
        <v>17</v>
      </c>
      <c r="G112" s="15">
        <v>3</v>
      </c>
      <c r="H112" s="15">
        <v>6</v>
      </c>
      <c r="I112" s="15">
        <v>3</v>
      </c>
      <c r="J112" s="15">
        <v>5</v>
      </c>
      <c r="K112" s="95">
        <v>5</v>
      </c>
      <c r="L112" s="335">
        <v>42919.572916666664</v>
      </c>
      <c r="M112" s="335">
        <v>42937.791666666664</v>
      </c>
      <c r="N112" s="98"/>
      <c r="O112" s="275">
        <v>0</v>
      </c>
      <c r="P112" s="276">
        <v>0</v>
      </c>
      <c r="Q112" s="276">
        <v>0</v>
      </c>
      <c r="R112" s="276">
        <v>0</v>
      </c>
      <c r="S112" s="276">
        <v>0</v>
      </c>
      <c r="T112" s="276">
        <v>0</v>
      </c>
      <c r="U112" s="63" t="s">
        <v>70</v>
      </c>
      <c r="V112" s="63" t="s">
        <v>70</v>
      </c>
      <c r="W112" s="14">
        <v>12</v>
      </c>
      <c r="X112" s="52">
        <f>W112/$X$1</f>
        <v>0.12</v>
      </c>
      <c r="Y112" s="40">
        <v>873.1</v>
      </c>
      <c r="Z112" s="41">
        <v>69.22</v>
      </c>
    </row>
    <row r="113" spans="1:26" x14ac:dyDescent="0.25">
      <c r="A113" s="285">
        <v>10</v>
      </c>
      <c r="B113" s="286" t="s">
        <v>195</v>
      </c>
      <c r="C113" s="103">
        <v>1</v>
      </c>
      <c r="D113" s="103">
        <v>43200</v>
      </c>
      <c r="E113" s="104" t="b">
        <v>0</v>
      </c>
      <c r="F113" s="104" t="s">
        <v>17</v>
      </c>
      <c r="G113" s="15">
        <v>3</v>
      </c>
      <c r="H113" s="15">
        <v>6</v>
      </c>
      <c r="I113" s="15">
        <v>3</v>
      </c>
      <c r="J113" s="15">
        <v>5</v>
      </c>
      <c r="K113" s="95">
        <v>5</v>
      </c>
      <c r="L113" s="335">
        <v>42919.572916666664</v>
      </c>
      <c r="M113" s="331">
        <v>42944.555763888886</v>
      </c>
      <c r="N113" s="98"/>
      <c r="O113" s="275">
        <v>0</v>
      </c>
      <c r="P113" s="276">
        <v>0</v>
      </c>
      <c r="Q113" s="276">
        <v>0</v>
      </c>
      <c r="R113" s="276">
        <v>0</v>
      </c>
      <c r="S113" s="276">
        <v>0</v>
      </c>
      <c r="T113" s="276">
        <v>0</v>
      </c>
      <c r="U113" s="63">
        <v>2631.8</v>
      </c>
      <c r="V113" s="63" t="s">
        <v>70</v>
      </c>
      <c r="W113" s="14">
        <v>12</v>
      </c>
      <c r="X113" s="52">
        <f>W113/$X$1</f>
        <v>0.12</v>
      </c>
      <c r="Y113" s="40">
        <v>2237.1999999999998</v>
      </c>
      <c r="Z113" s="41">
        <v>204.89</v>
      </c>
    </row>
    <row r="114" spans="1:26" x14ac:dyDescent="0.25">
      <c r="A114" s="285">
        <v>10</v>
      </c>
      <c r="B114" s="286" t="s">
        <v>195</v>
      </c>
      <c r="C114" s="103">
        <v>1</v>
      </c>
      <c r="D114" s="103">
        <v>43200</v>
      </c>
      <c r="E114" s="104" t="b">
        <v>0</v>
      </c>
      <c r="F114" s="104" t="s">
        <v>17</v>
      </c>
      <c r="G114" s="15">
        <v>3</v>
      </c>
      <c r="H114" s="15">
        <v>6</v>
      </c>
      <c r="I114" s="15">
        <v>3</v>
      </c>
      <c r="J114" s="15">
        <v>5</v>
      </c>
      <c r="K114" s="95">
        <v>5</v>
      </c>
      <c r="L114" s="335">
        <v>42919.572916666664</v>
      </c>
      <c r="M114" s="335">
        <v>42947.791666666664</v>
      </c>
      <c r="N114" s="98"/>
      <c r="O114" s="275">
        <v>0</v>
      </c>
      <c r="P114" s="276">
        <v>0</v>
      </c>
      <c r="Q114" s="276">
        <v>0</v>
      </c>
      <c r="R114" s="276">
        <v>0</v>
      </c>
      <c r="S114" s="276">
        <v>0</v>
      </c>
      <c r="T114" s="276">
        <v>0</v>
      </c>
      <c r="U114" s="235"/>
      <c r="V114" s="238"/>
      <c r="W114" s="236"/>
      <c r="X114" s="237">
        <f>W114/$X$1</f>
        <v>0</v>
      </c>
      <c r="Y114" s="238"/>
      <c r="Z114" s="239"/>
    </row>
    <row r="115" spans="1:26" ht="15.75" thickBot="1" x14ac:dyDescent="0.3">
      <c r="A115" s="34"/>
      <c r="B115" s="35"/>
      <c r="C115" s="36"/>
      <c r="D115" s="36"/>
      <c r="E115" s="35"/>
      <c r="F115" s="35"/>
      <c r="G115" s="37"/>
      <c r="H115" s="37"/>
      <c r="I115" s="37"/>
      <c r="J115" s="37"/>
      <c r="K115" s="37"/>
      <c r="L115" s="38"/>
      <c r="M115" s="38"/>
      <c r="N115" s="38"/>
      <c r="O115" s="203"/>
      <c r="P115" s="39"/>
      <c r="Q115" s="39"/>
      <c r="R115" s="39"/>
      <c r="S115" s="39"/>
      <c r="T115" s="39"/>
      <c r="U115" s="42"/>
      <c r="V115" s="43"/>
      <c r="W115" s="50"/>
      <c r="X115" s="53"/>
      <c r="Y115" s="44">
        <f>SUM(Y113)</f>
        <v>2237.1999999999998</v>
      </c>
      <c r="Z115" s="45">
        <f>SUM(Z113)</f>
        <v>204.89</v>
      </c>
    </row>
    <row r="116" spans="1:26" ht="15" x14ac:dyDescent="0.25">
      <c r="A116" s="120">
        <v>10</v>
      </c>
      <c r="B116" s="121" t="s">
        <v>195</v>
      </c>
      <c r="C116" s="103">
        <v>1</v>
      </c>
      <c r="D116" s="103">
        <v>43200</v>
      </c>
      <c r="E116" s="104" t="b">
        <v>0</v>
      </c>
      <c r="F116" s="104" t="s">
        <v>17</v>
      </c>
      <c r="G116" s="15">
        <v>3</v>
      </c>
      <c r="H116" s="15">
        <v>6</v>
      </c>
      <c r="I116" s="15">
        <v>3</v>
      </c>
      <c r="J116" s="15">
        <v>5</v>
      </c>
      <c r="K116" s="95">
        <v>5</v>
      </c>
      <c r="L116" s="335">
        <v>42948.572916666664</v>
      </c>
      <c r="M116" s="335">
        <v>42951.791666666664</v>
      </c>
      <c r="N116" s="98"/>
      <c r="O116" s="275">
        <v>0</v>
      </c>
      <c r="P116" s="276">
        <v>0</v>
      </c>
      <c r="Q116" s="276">
        <v>0</v>
      </c>
      <c r="R116" s="276">
        <v>0</v>
      </c>
      <c r="S116" s="276">
        <v>0</v>
      </c>
      <c r="T116" s="276">
        <v>0</v>
      </c>
      <c r="U116" s="40">
        <v>535.20000000000005</v>
      </c>
      <c r="V116" s="40"/>
      <c r="W116" s="14">
        <v>6</v>
      </c>
      <c r="X116" s="52">
        <f>W116/$X$1</f>
        <v>0.06</v>
      </c>
      <c r="Y116" s="40"/>
      <c r="Z116" s="41"/>
    </row>
    <row r="117" spans="1:26" x14ac:dyDescent="0.25">
      <c r="A117" s="285">
        <v>10</v>
      </c>
      <c r="B117" s="286" t="s">
        <v>195</v>
      </c>
      <c r="C117" s="103">
        <v>1</v>
      </c>
      <c r="D117" s="103">
        <v>43200</v>
      </c>
      <c r="E117" s="104" t="b">
        <v>0</v>
      </c>
      <c r="F117" s="104" t="s">
        <v>17</v>
      </c>
      <c r="G117" s="15">
        <v>3</v>
      </c>
      <c r="H117" s="15">
        <v>6</v>
      </c>
      <c r="I117" s="15">
        <v>3</v>
      </c>
      <c r="J117" s="15">
        <v>5</v>
      </c>
      <c r="K117" s="95">
        <v>5</v>
      </c>
      <c r="L117" s="335">
        <v>42948.572916666664</v>
      </c>
      <c r="M117" s="335">
        <v>42958.791666666664</v>
      </c>
      <c r="N117" s="98"/>
      <c r="O117" s="275">
        <v>0</v>
      </c>
      <c r="P117" s="276">
        <v>0</v>
      </c>
      <c r="Q117" s="276">
        <v>0</v>
      </c>
      <c r="R117" s="276">
        <v>0</v>
      </c>
      <c r="S117" s="276">
        <v>0</v>
      </c>
      <c r="T117" s="276">
        <v>0</v>
      </c>
      <c r="U117" s="63"/>
      <c r="V117" s="40"/>
      <c r="W117" s="14"/>
      <c r="X117" s="52">
        <f>W117/$X$1</f>
        <v>0</v>
      </c>
      <c r="Y117" s="40"/>
      <c r="Z117" s="41"/>
    </row>
    <row r="118" spans="1:26" x14ac:dyDescent="0.25">
      <c r="A118" s="285">
        <v>10</v>
      </c>
      <c r="B118" s="286" t="s">
        <v>195</v>
      </c>
      <c r="C118" s="103">
        <v>1</v>
      </c>
      <c r="D118" s="103">
        <v>43200</v>
      </c>
      <c r="E118" s="104" t="b">
        <v>0</v>
      </c>
      <c r="F118" s="104" t="s">
        <v>17</v>
      </c>
      <c r="G118" s="15">
        <v>3</v>
      </c>
      <c r="H118" s="15">
        <v>6</v>
      </c>
      <c r="I118" s="15">
        <v>3</v>
      </c>
      <c r="J118" s="15">
        <v>5</v>
      </c>
      <c r="K118" s="95">
        <v>5</v>
      </c>
      <c r="L118" s="335">
        <v>42948.572916666664</v>
      </c>
      <c r="M118" s="335">
        <v>42965.791666666664</v>
      </c>
      <c r="N118" s="98"/>
      <c r="O118" s="275">
        <v>0</v>
      </c>
      <c r="P118" s="276">
        <v>0</v>
      </c>
      <c r="Q118" s="276">
        <v>0</v>
      </c>
      <c r="R118" s="276">
        <v>0</v>
      </c>
      <c r="S118" s="276">
        <v>0</v>
      </c>
      <c r="T118" s="276">
        <v>0</v>
      </c>
      <c r="U118" s="63"/>
      <c r="V118" s="63"/>
      <c r="W118" s="14"/>
      <c r="X118" s="52">
        <f>W118/$X$1</f>
        <v>0</v>
      </c>
      <c r="Y118" s="40"/>
      <c r="Z118" s="41"/>
    </row>
    <row r="119" spans="1:26" x14ac:dyDescent="0.25">
      <c r="A119" s="285">
        <v>10</v>
      </c>
      <c r="B119" s="286" t="s">
        <v>195</v>
      </c>
      <c r="C119" s="103">
        <v>1</v>
      </c>
      <c r="D119" s="103">
        <v>43200</v>
      </c>
      <c r="E119" s="104" t="b">
        <v>0</v>
      </c>
      <c r="F119" s="104" t="s">
        <v>17</v>
      </c>
      <c r="G119" s="15">
        <v>3</v>
      </c>
      <c r="H119" s="15">
        <v>6</v>
      </c>
      <c r="I119" s="15">
        <v>3</v>
      </c>
      <c r="J119" s="15">
        <v>5</v>
      </c>
      <c r="K119" s="95">
        <v>5</v>
      </c>
      <c r="L119" s="335">
        <v>42948.572916666664</v>
      </c>
      <c r="M119" s="335">
        <v>42972.791666666664</v>
      </c>
      <c r="N119" s="98"/>
      <c r="O119" s="275">
        <v>0</v>
      </c>
      <c r="P119" s="276">
        <v>0</v>
      </c>
      <c r="Q119" s="276">
        <v>0</v>
      </c>
      <c r="R119" s="276">
        <v>0</v>
      </c>
      <c r="S119" s="276">
        <v>0</v>
      </c>
      <c r="T119" s="276">
        <v>0</v>
      </c>
      <c r="U119" s="63"/>
      <c r="V119" s="63"/>
      <c r="W119" s="14"/>
      <c r="X119" s="52">
        <f>W119/$X$1</f>
        <v>0</v>
      </c>
      <c r="Y119" s="40"/>
      <c r="Z119" s="41"/>
    </row>
    <row r="120" spans="1:26" x14ac:dyDescent="0.25">
      <c r="A120" s="285">
        <v>10</v>
      </c>
      <c r="B120" s="286" t="s">
        <v>195</v>
      </c>
      <c r="C120" s="103">
        <v>1</v>
      </c>
      <c r="D120" s="103">
        <v>43200</v>
      </c>
      <c r="E120" s="104" t="b">
        <v>0</v>
      </c>
      <c r="F120" s="104" t="s">
        <v>17</v>
      </c>
      <c r="G120" s="15">
        <v>3</v>
      </c>
      <c r="H120" s="15">
        <v>6</v>
      </c>
      <c r="I120" s="15">
        <v>3</v>
      </c>
      <c r="J120" s="15">
        <v>5</v>
      </c>
      <c r="K120" s="95">
        <v>5</v>
      </c>
      <c r="L120" s="335">
        <v>42948.572916666664</v>
      </c>
      <c r="M120" s="335">
        <v>42978.791666666664</v>
      </c>
      <c r="N120" s="98"/>
      <c r="O120" s="275">
        <v>0</v>
      </c>
      <c r="P120" s="276">
        <v>0</v>
      </c>
      <c r="Q120" s="276">
        <v>0</v>
      </c>
      <c r="R120" s="276">
        <v>0</v>
      </c>
      <c r="S120" s="276">
        <v>0</v>
      </c>
      <c r="T120" s="276">
        <v>0</v>
      </c>
      <c r="U120" s="63"/>
      <c r="V120" s="40"/>
      <c r="W120" s="14"/>
      <c r="X120" s="52">
        <f>W120/$X$1</f>
        <v>0</v>
      </c>
      <c r="Y120" s="40"/>
      <c r="Z120" s="41"/>
    </row>
    <row r="121" spans="1:26" ht="15.75" thickBot="1" x14ac:dyDescent="0.3">
      <c r="A121" s="34"/>
      <c r="B121" s="35"/>
      <c r="C121" s="36"/>
      <c r="D121" s="36"/>
      <c r="E121" s="35"/>
      <c r="F121" s="35"/>
      <c r="G121" s="37"/>
      <c r="H121" s="37"/>
      <c r="I121" s="37"/>
      <c r="J121" s="37"/>
      <c r="K121" s="37"/>
      <c r="L121" s="38"/>
      <c r="M121" s="38"/>
      <c r="N121" s="38"/>
      <c r="O121" s="203"/>
      <c r="P121" s="39"/>
      <c r="Q121" s="39"/>
      <c r="R121" s="39"/>
      <c r="S121" s="39"/>
      <c r="T121" s="39"/>
      <c r="U121" s="42"/>
      <c r="V121" s="43"/>
      <c r="W121" s="50"/>
      <c r="X121" s="53"/>
      <c r="Y121" s="44">
        <f>SUM(Y120)</f>
        <v>0</v>
      </c>
      <c r="Z121" s="45">
        <f>SUM(Z120)</f>
        <v>0</v>
      </c>
    </row>
    <row r="122" spans="1:26" x14ac:dyDescent="0.25">
      <c r="A122" s="87">
        <v>11</v>
      </c>
      <c r="B122" s="88" t="s">
        <v>196</v>
      </c>
      <c r="C122" s="87">
        <v>1</v>
      </c>
      <c r="D122" s="87">
        <v>43200</v>
      </c>
      <c r="E122" s="88" t="s">
        <v>17</v>
      </c>
      <c r="F122" s="88" t="b">
        <v>0</v>
      </c>
      <c r="G122" s="15">
        <v>3</v>
      </c>
      <c r="H122" s="15">
        <v>6</v>
      </c>
      <c r="I122" s="15">
        <v>3</v>
      </c>
      <c r="J122" s="15">
        <v>5</v>
      </c>
      <c r="K122" s="22">
        <v>5</v>
      </c>
      <c r="L122" s="90">
        <v>42919.302083333336</v>
      </c>
      <c r="M122" s="90">
        <v>42923.541666666664</v>
      </c>
      <c r="N122" s="90"/>
      <c r="O122" s="248">
        <v>0</v>
      </c>
      <c r="P122" s="249">
        <v>0</v>
      </c>
      <c r="Q122" s="249">
        <v>0</v>
      </c>
      <c r="R122" s="249">
        <v>0</v>
      </c>
      <c r="S122" s="249">
        <v>0</v>
      </c>
      <c r="T122" s="249">
        <v>0</v>
      </c>
      <c r="U122" s="63">
        <v>765.1</v>
      </c>
      <c r="V122" s="40">
        <v>-780.4</v>
      </c>
      <c r="W122" s="14">
        <v>15</v>
      </c>
      <c r="X122" s="52">
        <f>W122/$X$1</f>
        <v>0.15</v>
      </c>
      <c r="Y122" s="40">
        <v>631.29999999999995</v>
      </c>
      <c r="Z122" s="41">
        <v>52.49</v>
      </c>
    </row>
    <row r="123" spans="1:26" x14ac:dyDescent="0.25">
      <c r="A123" s="87">
        <v>11</v>
      </c>
      <c r="B123" s="88" t="s">
        <v>196</v>
      </c>
      <c r="C123" s="87">
        <v>1</v>
      </c>
      <c r="D123" s="87">
        <v>43200</v>
      </c>
      <c r="E123" s="88" t="s">
        <v>17</v>
      </c>
      <c r="F123" s="88" t="b">
        <v>0</v>
      </c>
      <c r="G123" s="15">
        <v>3</v>
      </c>
      <c r="H123" s="15">
        <v>6</v>
      </c>
      <c r="I123" s="15">
        <v>3</v>
      </c>
      <c r="J123" s="15">
        <v>5</v>
      </c>
      <c r="K123" s="22">
        <v>5</v>
      </c>
      <c r="L123" s="90">
        <v>42919.302083333336</v>
      </c>
      <c r="M123" s="90">
        <v>42930.541666666664</v>
      </c>
      <c r="N123" s="90"/>
      <c r="O123" s="248">
        <v>0</v>
      </c>
      <c r="P123" s="249">
        <v>0</v>
      </c>
      <c r="Q123" s="249">
        <v>0</v>
      </c>
      <c r="R123" s="249">
        <v>0</v>
      </c>
      <c r="S123" s="249">
        <v>0</v>
      </c>
      <c r="T123" s="249">
        <v>0</v>
      </c>
      <c r="U123" s="63">
        <v>2635.4</v>
      </c>
      <c r="V123" s="40">
        <v>-780.4</v>
      </c>
      <c r="W123" s="14">
        <v>15</v>
      </c>
      <c r="X123" s="52">
        <f>W123/$X$1</f>
        <v>0.15</v>
      </c>
      <c r="Y123" s="40">
        <v>2342.4</v>
      </c>
      <c r="Z123" s="41">
        <v>209.26</v>
      </c>
    </row>
    <row r="124" spans="1:26" x14ac:dyDescent="0.25">
      <c r="A124" s="87">
        <v>11</v>
      </c>
      <c r="B124" s="88" t="s">
        <v>196</v>
      </c>
      <c r="C124" s="87">
        <v>1</v>
      </c>
      <c r="D124" s="87">
        <v>43200</v>
      </c>
      <c r="E124" s="88" t="s">
        <v>17</v>
      </c>
      <c r="F124" s="88" t="b">
        <v>0</v>
      </c>
      <c r="G124" s="15">
        <v>3</v>
      </c>
      <c r="H124" s="15">
        <v>6</v>
      </c>
      <c r="I124" s="15">
        <v>3</v>
      </c>
      <c r="J124" s="15">
        <v>5</v>
      </c>
      <c r="K124" s="22">
        <v>5</v>
      </c>
      <c r="L124" s="90">
        <v>42919.302083333336</v>
      </c>
      <c r="M124" s="90">
        <v>42937.541666666664</v>
      </c>
      <c r="N124" s="90"/>
      <c r="O124" s="248">
        <v>0</v>
      </c>
      <c r="P124" s="249">
        <v>0</v>
      </c>
      <c r="Q124" s="249">
        <v>0</v>
      </c>
      <c r="R124" s="249">
        <v>0</v>
      </c>
      <c r="S124" s="249">
        <v>0</v>
      </c>
      <c r="T124" s="249">
        <v>0</v>
      </c>
      <c r="U124" s="63" t="s">
        <v>70</v>
      </c>
      <c r="V124" s="63" t="s">
        <v>70</v>
      </c>
      <c r="W124" s="14">
        <v>15</v>
      </c>
      <c r="X124" s="52">
        <f>W124/$X$1</f>
        <v>0.15</v>
      </c>
      <c r="Y124" s="40">
        <v>3247.7</v>
      </c>
      <c r="Z124" s="41">
        <v>283.74</v>
      </c>
    </row>
    <row r="125" spans="1:26" x14ac:dyDescent="0.25">
      <c r="A125" s="87">
        <v>11</v>
      </c>
      <c r="B125" s="88" t="s">
        <v>196</v>
      </c>
      <c r="C125" s="87">
        <v>1</v>
      </c>
      <c r="D125" s="87">
        <v>43200</v>
      </c>
      <c r="E125" s="88" t="s">
        <v>17</v>
      </c>
      <c r="F125" s="88" t="b">
        <v>0</v>
      </c>
      <c r="G125" s="15">
        <v>3</v>
      </c>
      <c r="H125" s="15">
        <v>6</v>
      </c>
      <c r="I125" s="15">
        <v>3</v>
      </c>
      <c r="J125" s="15">
        <v>5</v>
      </c>
      <c r="K125" s="22">
        <v>5</v>
      </c>
      <c r="L125" s="90">
        <v>42919.302083333336</v>
      </c>
      <c r="M125" s="331">
        <v>42944.370879629627</v>
      </c>
      <c r="N125" s="90"/>
      <c r="O125" s="248">
        <v>0</v>
      </c>
      <c r="P125" s="249">
        <v>0</v>
      </c>
      <c r="Q125" s="249">
        <v>0</v>
      </c>
      <c r="R125" s="249">
        <v>0</v>
      </c>
      <c r="S125" s="249">
        <v>0</v>
      </c>
      <c r="T125" s="249">
        <v>0</v>
      </c>
      <c r="U125" s="63">
        <v>4715.2</v>
      </c>
      <c r="V125" s="63" t="s">
        <v>70</v>
      </c>
      <c r="W125" s="14">
        <v>15</v>
      </c>
      <c r="X125" s="52">
        <f>W125/$X$1</f>
        <v>0.15</v>
      </c>
      <c r="Y125" s="40">
        <v>3785.6</v>
      </c>
      <c r="Z125" s="41">
        <v>345.37</v>
      </c>
    </row>
    <row r="126" spans="1:26" x14ac:dyDescent="0.25">
      <c r="A126" s="87">
        <v>11</v>
      </c>
      <c r="B126" s="88" t="s">
        <v>196</v>
      </c>
      <c r="C126" s="87">
        <v>1</v>
      </c>
      <c r="D126" s="87">
        <v>43200</v>
      </c>
      <c r="E126" s="88" t="s">
        <v>17</v>
      </c>
      <c r="F126" s="88" t="b">
        <v>0</v>
      </c>
      <c r="G126" s="15">
        <v>3</v>
      </c>
      <c r="H126" s="15">
        <v>6</v>
      </c>
      <c r="I126" s="15">
        <v>3</v>
      </c>
      <c r="J126" s="15">
        <v>5</v>
      </c>
      <c r="K126" s="22">
        <v>5</v>
      </c>
      <c r="L126" s="90">
        <v>42919.302083333336</v>
      </c>
      <c r="M126" s="90">
        <v>42947.541666666664</v>
      </c>
      <c r="N126" s="90"/>
      <c r="O126" s="248">
        <v>0</v>
      </c>
      <c r="P126" s="249">
        <v>0</v>
      </c>
      <c r="Q126" s="249">
        <v>0</v>
      </c>
      <c r="R126" s="249">
        <v>0</v>
      </c>
      <c r="S126" s="249">
        <v>0</v>
      </c>
      <c r="T126" s="249">
        <v>0</v>
      </c>
      <c r="U126" s="235"/>
      <c r="V126" s="238"/>
      <c r="W126" s="236"/>
      <c r="X126" s="237">
        <f>W126/$X$1</f>
        <v>0</v>
      </c>
      <c r="Y126" s="238"/>
      <c r="Z126" s="239"/>
    </row>
    <row r="127" spans="1:26" ht="15.75" thickBot="1" x14ac:dyDescent="0.3">
      <c r="A127" s="34"/>
      <c r="B127" s="35"/>
      <c r="C127" s="36"/>
      <c r="D127" s="36"/>
      <c r="E127" s="35"/>
      <c r="F127" s="35"/>
      <c r="G127" s="37"/>
      <c r="H127" s="37"/>
      <c r="I127" s="37"/>
      <c r="J127" s="37"/>
      <c r="K127" s="37"/>
      <c r="L127" s="38"/>
      <c r="M127" s="38"/>
      <c r="N127" s="38"/>
      <c r="O127" s="203"/>
      <c r="P127" s="39"/>
      <c r="Q127" s="39"/>
      <c r="R127" s="39"/>
      <c r="S127" s="39"/>
      <c r="T127" s="39"/>
      <c r="U127" s="42"/>
      <c r="V127" s="43"/>
      <c r="W127" s="50"/>
      <c r="X127" s="53"/>
      <c r="Y127" s="44">
        <f>SUM(Y125)</f>
        <v>3785.6</v>
      </c>
      <c r="Z127" s="45">
        <f>SUM(Z125)</f>
        <v>345.37</v>
      </c>
    </row>
    <row r="128" spans="1:26" ht="15" x14ac:dyDescent="0.25">
      <c r="A128" s="85">
        <v>11</v>
      </c>
      <c r="B128" s="86" t="s">
        <v>196</v>
      </c>
      <c r="C128" s="87">
        <v>1</v>
      </c>
      <c r="D128" s="87">
        <v>43200</v>
      </c>
      <c r="E128" s="88" t="s">
        <v>17</v>
      </c>
      <c r="F128" s="88" t="b">
        <v>0</v>
      </c>
      <c r="G128" s="15">
        <v>3</v>
      </c>
      <c r="H128" s="15">
        <v>6</v>
      </c>
      <c r="I128" s="15">
        <v>3</v>
      </c>
      <c r="J128" s="15">
        <v>5</v>
      </c>
      <c r="K128" s="22">
        <v>5</v>
      </c>
      <c r="L128" s="90">
        <v>42948.302083333336</v>
      </c>
      <c r="M128" s="90">
        <v>42951.541666666664</v>
      </c>
      <c r="N128" s="90"/>
      <c r="O128" s="248">
        <v>0</v>
      </c>
      <c r="P128" s="249">
        <v>0</v>
      </c>
      <c r="Q128" s="249">
        <v>0</v>
      </c>
      <c r="R128" s="249">
        <v>0</v>
      </c>
      <c r="S128" s="249">
        <v>0</v>
      </c>
      <c r="T128" s="249">
        <v>0</v>
      </c>
      <c r="U128" s="63"/>
      <c r="V128" s="40">
        <v>-1296</v>
      </c>
      <c r="W128" s="14">
        <v>12</v>
      </c>
      <c r="X128" s="52">
        <f>W128/$X$1</f>
        <v>0.12</v>
      </c>
      <c r="Y128" s="40"/>
      <c r="Z128" s="41"/>
    </row>
    <row r="129" spans="1:26" x14ac:dyDescent="0.25">
      <c r="A129" s="87">
        <v>11</v>
      </c>
      <c r="B129" s="88" t="s">
        <v>196</v>
      </c>
      <c r="C129" s="87">
        <v>1</v>
      </c>
      <c r="D129" s="87">
        <v>43200</v>
      </c>
      <c r="E129" s="88" t="s">
        <v>17</v>
      </c>
      <c r="F129" s="88" t="b">
        <v>0</v>
      </c>
      <c r="G129" s="15">
        <v>3</v>
      </c>
      <c r="H129" s="15">
        <v>6</v>
      </c>
      <c r="I129" s="15">
        <v>3</v>
      </c>
      <c r="J129" s="15">
        <v>5</v>
      </c>
      <c r="K129" s="22">
        <v>5</v>
      </c>
      <c r="L129" s="90">
        <v>42948.302083333336</v>
      </c>
      <c r="M129" s="90">
        <v>42958.541666666664</v>
      </c>
      <c r="N129" s="90"/>
      <c r="O129" s="248">
        <v>0</v>
      </c>
      <c r="P129" s="249">
        <v>0</v>
      </c>
      <c r="Q129" s="249">
        <v>0</v>
      </c>
      <c r="R129" s="249">
        <v>0</v>
      </c>
      <c r="S129" s="249">
        <v>0</v>
      </c>
      <c r="T129" s="249">
        <v>0</v>
      </c>
      <c r="U129" s="63"/>
      <c r="V129" s="40"/>
      <c r="W129" s="14"/>
      <c r="X129" s="52">
        <f>W129/$X$1</f>
        <v>0</v>
      </c>
      <c r="Y129" s="40"/>
      <c r="Z129" s="41"/>
    </row>
    <row r="130" spans="1:26" x14ac:dyDescent="0.25">
      <c r="A130" s="87">
        <v>11</v>
      </c>
      <c r="B130" s="88" t="s">
        <v>196</v>
      </c>
      <c r="C130" s="87">
        <v>1</v>
      </c>
      <c r="D130" s="87">
        <v>43200</v>
      </c>
      <c r="E130" s="88" t="s">
        <v>17</v>
      </c>
      <c r="F130" s="88" t="b">
        <v>0</v>
      </c>
      <c r="G130" s="15">
        <v>3</v>
      </c>
      <c r="H130" s="15">
        <v>6</v>
      </c>
      <c r="I130" s="15">
        <v>3</v>
      </c>
      <c r="J130" s="15">
        <v>5</v>
      </c>
      <c r="K130" s="22">
        <v>5</v>
      </c>
      <c r="L130" s="90">
        <v>42948.302083333336</v>
      </c>
      <c r="M130" s="90">
        <v>42965.541666666664</v>
      </c>
      <c r="N130" s="90"/>
      <c r="O130" s="248">
        <v>0</v>
      </c>
      <c r="P130" s="249">
        <v>0</v>
      </c>
      <c r="Q130" s="249">
        <v>0</v>
      </c>
      <c r="R130" s="249">
        <v>0</v>
      </c>
      <c r="S130" s="249">
        <v>0</v>
      </c>
      <c r="T130" s="249">
        <v>0</v>
      </c>
      <c r="U130" s="63"/>
      <c r="V130" s="63"/>
      <c r="W130" s="14"/>
      <c r="X130" s="52">
        <f>W130/$X$1</f>
        <v>0</v>
      </c>
      <c r="Y130" s="40"/>
      <c r="Z130" s="41"/>
    </row>
    <row r="131" spans="1:26" x14ac:dyDescent="0.25">
      <c r="A131" s="87">
        <v>11</v>
      </c>
      <c r="B131" s="88" t="s">
        <v>196</v>
      </c>
      <c r="C131" s="87">
        <v>1</v>
      </c>
      <c r="D131" s="87">
        <v>43200</v>
      </c>
      <c r="E131" s="88" t="s">
        <v>17</v>
      </c>
      <c r="F131" s="88" t="b">
        <v>0</v>
      </c>
      <c r="G131" s="15">
        <v>3</v>
      </c>
      <c r="H131" s="15">
        <v>6</v>
      </c>
      <c r="I131" s="15">
        <v>3</v>
      </c>
      <c r="J131" s="15">
        <v>5</v>
      </c>
      <c r="K131" s="22">
        <v>5</v>
      </c>
      <c r="L131" s="90">
        <v>42948.302083333336</v>
      </c>
      <c r="M131" s="90">
        <v>42972.541666608799</v>
      </c>
      <c r="N131" s="90"/>
      <c r="O131" s="248">
        <v>0</v>
      </c>
      <c r="P131" s="249">
        <v>0</v>
      </c>
      <c r="Q131" s="249">
        <v>0</v>
      </c>
      <c r="R131" s="249">
        <v>0</v>
      </c>
      <c r="S131" s="249">
        <v>0</v>
      </c>
      <c r="T131" s="249">
        <v>0</v>
      </c>
      <c r="U131" s="63"/>
      <c r="V131" s="63"/>
      <c r="W131" s="14"/>
      <c r="X131" s="52">
        <f>W131/$X$1</f>
        <v>0</v>
      </c>
      <c r="Y131" s="40"/>
      <c r="Z131" s="41"/>
    </row>
    <row r="132" spans="1:26" x14ac:dyDescent="0.25">
      <c r="A132" s="87">
        <v>11</v>
      </c>
      <c r="B132" s="88" t="s">
        <v>196</v>
      </c>
      <c r="C132" s="87">
        <v>1</v>
      </c>
      <c r="D132" s="87">
        <v>43200</v>
      </c>
      <c r="E132" s="88" t="s">
        <v>17</v>
      </c>
      <c r="F132" s="88" t="b">
        <v>0</v>
      </c>
      <c r="G132" s="15">
        <v>3</v>
      </c>
      <c r="H132" s="15">
        <v>6</v>
      </c>
      <c r="I132" s="15">
        <v>3</v>
      </c>
      <c r="J132" s="15">
        <v>5</v>
      </c>
      <c r="K132" s="22">
        <v>5</v>
      </c>
      <c r="L132" s="90">
        <v>42948.302083333336</v>
      </c>
      <c r="M132" s="90">
        <v>42978.541666666664</v>
      </c>
      <c r="N132" s="90"/>
      <c r="O132" s="248">
        <v>0</v>
      </c>
      <c r="P132" s="249">
        <v>0</v>
      </c>
      <c r="Q132" s="249">
        <v>0</v>
      </c>
      <c r="R132" s="249">
        <v>0</v>
      </c>
      <c r="S132" s="249">
        <v>0</v>
      </c>
      <c r="T132" s="249">
        <v>0</v>
      </c>
      <c r="U132" s="63"/>
      <c r="V132" s="40"/>
      <c r="W132" s="14"/>
      <c r="X132" s="52">
        <f>W132/$X$1</f>
        <v>0</v>
      </c>
      <c r="Y132" s="40"/>
      <c r="Z132" s="41"/>
    </row>
    <row r="133" spans="1:26" ht="15.75" thickBot="1" x14ac:dyDescent="0.3">
      <c r="A133" s="34"/>
      <c r="B133" s="35"/>
      <c r="C133" s="36"/>
      <c r="D133" s="36"/>
      <c r="E133" s="35"/>
      <c r="F133" s="35"/>
      <c r="G133" s="37"/>
      <c r="H133" s="37"/>
      <c r="I133" s="37"/>
      <c r="J133" s="37"/>
      <c r="K133" s="37"/>
      <c r="L133" s="38"/>
      <c r="M133" s="38"/>
      <c r="N133" s="38"/>
      <c r="O133" s="203"/>
      <c r="P133" s="39"/>
      <c r="Q133" s="39"/>
      <c r="R133" s="39"/>
      <c r="S133" s="39"/>
      <c r="T133" s="39"/>
      <c r="U133" s="42"/>
      <c r="V133" s="43"/>
      <c r="W133" s="50"/>
      <c r="X133" s="53"/>
      <c r="Y133" s="44">
        <f>SUM(Y132)</f>
        <v>0</v>
      </c>
      <c r="Z133" s="45">
        <f>SUM(Z132)</f>
        <v>0</v>
      </c>
    </row>
    <row r="134" spans="1:26" x14ac:dyDescent="0.25">
      <c r="A134" s="262">
        <v>12</v>
      </c>
      <c r="B134" s="263" t="s">
        <v>197</v>
      </c>
      <c r="C134" s="87">
        <v>1</v>
      </c>
      <c r="D134" s="87">
        <v>43200</v>
      </c>
      <c r="E134" s="88" t="s">
        <v>17</v>
      </c>
      <c r="F134" s="88" t="b">
        <v>0</v>
      </c>
      <c r="G134" s="15">
        <v>3</v>
      </c>
      <c r="H134" s="15">
        <v>6</v>
      </c>
      <c r="I134" s="15">
        <v>3</v>
      </c>
      <c r="J134" s="15">
        <v>5</v>
      </c>
      <c r="K134" s="22">
        <v>5</v>
      </c>
      <c r="L134" s="90">
        <v>42919.302083333336</v>
      </c>
      <c r="M134" s="311">
        <v>42923.625</v>
      </c>
      <c r="N134" s="90"/>
      <c r="O134" s="248">
        <v>0</v>
      </c>
      <c r="P134" s="249">
        <v>0</v>
      </c>
      <c r="Q134" s="249">
        <v>0</v>
      </c>
      <c r="R134" s="249">
        <v>0</v>
      </c>
      <c r="S134" s="249">
        <v>0</v>
      </c>
      <c r="T134" s="249">
        <v>0</v>
      </c>
      <c r="U134" s="63">
        <v>764.9</v>
      </c>
      <c r="V134" s="40">
        <v>-780.6</v>
      </c>
      <c r="W134" s="14">
        <v>15</v>
      </c>
      <c r="X134" s="52">
        <f>W134/$X$1</f>
        <v>0.15</v>
      </c>
      <c r="Y134" s="40">
        <v>631.1</v>
      </c>
      <c r="Z134" s="41">
        <v>52.47</v>
      </c>
    </row>
    <row r="135" spans="1:26" x14ac:dyDescent="0.25">
      <c r="A135" s="262">
        <v>12</v>
      </c>
      <c r="B135" s="263" t="s">
        <v>197</v>
      </c>
      <c r="C135" s="87">
        <v>1</v>
      </c>
      <c r="D135" s="87">
        <v>43200</v>
      </c>
      <c r="E135" s="88" t="s">
        <v>17</v>
      </c>
      <c r="F135" s="88" t="b">
        <v>0</v>
      </c>
      <c r="G135" s="15">
        <v>3</v>
      </c>
      <c r="H135" s="15">
        <v>6</v>
      </c>
      <c r="I135" s="15">
        <v>3</v>
      </c>
      <c r="J135" s="15">
        <v>5</v>
      </c>
      <c r="K135" s="22">
        <v>5</v>
      </c>
      <c r="L135" s="90">
        <v>42919.302083333336</v>
      </c>
      <c r="M135" s="311">
        <v>42930.625</v>
      </c>
      <c r="N135" s="90"/>
      <c r="O135" s="248">
        <v>0</v>
      </c>
      <c r="P135" s="249">
        <v>0</v>
      </c>
      <c r="Q135" s="249">
        <v>0</v>
      </c>
      <c r="R135" s="249">
        <v>0</v>
      </c>
      <c r="S135" s="249">
        <v>0</v>
      </c>
      <c r="T135" s="249">
        <v>0</v>
      </c>
      <c r="U135" s="63">
        <v>2634.5</v>
      </c>
      <c r="V135" s="40">
        <v>-780.6</v>
      </c>
      <c r="W135" s="14">
        <v>15</v>
      </c>
      <c r="X135" s="52">
        <f>W135/$X$1</f>
        <v>0.15</v>
      </c>
      <c r="Y135" s="40">
        <v>2342.1999999999998</v>
      </c>
      <c r="Z135" s="41">
        <v>209.27</v>
      </c>
    </row>
    <row r="136" spans="1:26" x14ac:dyDescent="0.25">
      <c r="A136" s="262">
        <v>12</v>
      </c>
      <c r="B136" s="263" t="s">
        <v>197</v>
      </c>
      <c r="C136" s="87">
        <v>1</v>
      </c>
      <c r="D136" s="87">
        <v>43200</v>
      </c>
      <c r="E136" s="88" t="s">
        <v>17</v>
      </c>
      <c r="F136" s="88" t="b">
        <v>0</v>
      </c>
      <c r="G136" s="15">
        <v>3</v>
      </c>
      <c r="H136" s="15">
        <v>6</v>
      </c>
      <c r="I136" s="15">
        <v>3</v>
      </c>
      <c r="J136" s="15">
        <v>5</v>
      </c>
      <c r="K136" s="22">
        <v>5</v>
      </c>
      <c r="L136" s="90">
        <v>42919.302083333336</v>
      </c>
      <c r="M136" s="311">
        <v>42937.625</v>
      </c>
      <c r="N136" s="90"/>
      <c r="O136" s="248">
        <v>0</v>
      </c>
      <c r="P136" s="249">
        <v>0</v>
      </c>
      <c r="Q136" s="249">
        <v>0</v>
      </c>
      <c r="R136" s="249">
        <v>0</v>
      </c>
      <c r="S136" s="249">
        <v>0</v>
      </c>
      <c r="T136" s="249">
        <v>0</v>
      </c>
      <c r="U136" s="63" t="s">
        <v>70</v>
      </c>
      <c r="V136" s="63" t="s">
        <v>70</v>
      </c>
      <c r="W136" s="14">
        <v>15</v>
      </c>
      <c r="X136" s="52">
        <f>W136/$X$1</f>
        <v>0.15</v>
      </c>
      <c r="Y136" s="40">
        <v>3247.5</v>
      </c>
      <c r="Z136" s="41">
        <v>283.70999999999998</v>
      </c>
    </row>
    <row r="137" spans="1:26" x14ac:dyDescent="0.25">
      <c r="A137" s="262">
        <v>12</v>
      </c>
      <c r="B137" s="263" t="s">
        <v>197</v>
      </c>
      <c r="C137" s="87">
        <v>1</v>
      </c>
      <c r="D137" s="87">
        <v>43200</v>
      </c>
      <c r="E137" s="88" t="s">
        <v>17</v>
      </c>
      <c r="F137" s="88" t="b">
        <v>0</v>
      </c>
      <c r="G137" s="15">
        <v>3</v>
      </c>
      <c r="H137" s="15">
        <v>6</v>
      </c>
      <c r="I137" s="15">
        <v>3</v>
      </c>
      <c r="J137" s="15">
        <v>5</v>
      </c>
      <c r="K137" s="22">
        <v>5</v>
      </c>
      <c r="L137" s="90">
        <v>42919.302083333336</v>
      </c>
      <c r="M137" s="331">
        <v>42944.555833333332</v>
      </c>
      <c r="N137" s="90"/>
      <c r="O137" s="248">
        <v>0</v>
      </c>
      <c r="P137" s="249">
        <v>0</v>
      </c>
      <c r="Q137" s="249">
        <v>0</v>
      </c>
      <c r="R137" s="249">
        <v>0</v>
      </c>
      <c r="S137" s="249">
        <v>0</v>
      </c>
      <c r="T137" s="249">
        <v>0</v>
      </c>
      <c r="U137" s="63">
        <v>4715</v>
      </c>
      <c r="V137" s="63" t="s">
        <v>70</v>
      </c>
      <c r="W137" s="14">
        <v>15</v>
      </c>
      <c r="X137" s="52">
        <f>W137/$X$1</f>
        <v>0.15</v>
      </c>
      <c r="Y137" s="40">
        <v>4113.3999999999996</v>
      </c>
      <c r="Z137" s="41">
        <v>374.37</v>
      </c>
    </row>
    <row r="138" spans="1:26" x14ac:dyDescent="0.25">
      <c r="A138" s="262">
        <v>12</v>
      </c>
      <c r="B138" s="263" t="s">
        <v>197</v>
      </c>
      <c r="C138" s="87">
        <v>1</v>
      </c>
      <c r="D138" s="87">
        <v>43200</v>
      </c>
      <c r="E138" s="88" t="s">
        <v>17</v>
      </c>
      <c r="F138" s="88" t="b">
        <v>0</v>
      </c>
      <c r="G138" s="15">
        <v>3</v>
      </c>
      <c r="H138" s="15">
        <v>6</v>
      </c>
      <c r="I138" s="15">
        <v>3</v>
      </c>
      <c r="J138" s="15">
        <v>5</v>
      </c>
      <c r="K138" s="22">
        <v>5</v>
      </c>
      <c r="L138" s="90">
        <v>42919.302083333336</v>
      </c>
      <c r="M138" s="311">
        <v>42947.625</v>
      </c>
      <c r="N138" s="90"/>
      <c r="O138" s="248">
        <v>0</v>
      </c>
      <c r="P138" s="249">
        <v>0</v>
      </c>
      <c r="Q138" s="249">
        <v>0</v>
      </c>
      <c r="R138" s="249">
        <v>0</v>
      </c>
      <c r="S138" s="249">
        <v>0</v>
      </c>
      <c r="T138" s="249">
        <v>0</v>
      </c>
      <c r="U138" s="235"/>
      <c r="V138" s="238"/>
      <c r="W138" s="236"/>
      <c r="X138" s="237">
        <f>W138/$X$1</f>
        <v>0</v>
      </c>
      <c r="Y138" s="238"/>
      <c r="Z138" s="239"/>
    </row>
    <row r="139" spans="1:26" ht="15.75" thickBot="1" x14ac:dyDescent="0.3">
      <c r="A139" s="34"/>
      <c r="B139" s="35"/>
      <c r="C139" s="36"/>
      <c r="D139" s="36"/>
      <c r="E139" s="35"/>
      <c r="F139" s="35"/>
      <c r="G139" s="37"/>
      <c r="H139" s="37"/>
      <c r="I139" s="37"/>
      <c r="J139" s="37"/>
      <c r="K139" s="37"/>
      <c r="L139" s="38"/>
      <c r="M139" s="38"/>
      <c r="N139" s="38"/>
      <c r="O139" s="203"/>
      <c r="P139" s="39"/>
      <c r="Q139" s="39"/>
      <c r="R139" s="39"/>
      <c r="S139" s="39"/>
      <c r="T139" s="39"/>
      <c r="U139" s="42"/>
      <c r="V139" s="43"/>
      <c r="W139" s="50"/>
      <c r="X139" s="53"/>
      <c r="Y139" s="44">
        <f>SUM(Y137)</f>
        <v>4113.3999999999996</v>
      </c>
      <c r="Z139" s="45">
        <f>SUM(Z137)</f>
        <v>374.37</v>
      </c>
    </row>
    <row r="140" spans="1:26" ht="15" x14ac:dyDescent="0.25">
      <c r="A140" s="92">
        <v>12</v>
      </c>
      <c r="B140" s="93" t="s">
        <v>197</v>
      </c>
      <c r="C140" s="87">
        <v>1</v>
      </c>
      <c r="D140" s="87">
        <v>43200</v>
      </c>
      <c r="E140" s="88" t="s">
        <v>17</v>
      </c>
      <c r="F140" s="88" t="b">
        <v>0</v>
      </c>
      <c r="G140" s="15">
        <v>3</v>
      </c>
      <c r="H140" s="15">
        <v>6</v>
      </c>
      <c r="I140" s="15">
        <v>3</v>
      </c>
      <c r="J140" s="15">
        <v>5</v>
      </c>
      <c r="K140" s="22">
        <v>5</v>
      </c>
      <c r="L140" s="90">
        <v>42948.302083333336</v>
      </c>
      <c r="M140" s="311">
        <v>42951.625</v>
      </c>
      <c r="N140" s="90"/>
      <c r="O140" s="248">
        <v>0</v>
      </c>
      <c r="P140" s="249">
        <v>0</v>
      </c>
      <c r="Q140" s="249">
        <v>0</v>
      </c>
      <c r="R140" s="249">
        <v>0</v>
      </c>
      <c r="S140" s="249">
        <v>0</v>
      </c>
      <c r="T140" s="249">
        <v>0</v>
      </c>
      <c r="U140" s="63"/>
      <c r="V140" s="40">
        <v>-1296.0999999999999</v>
      </c>
      <c r="W140" s="14">
        <v>12</v>
      </c>
      <c r="X140" s="52">
        <f>W140/$X$1</f>
        <v>0.12</v>
      </c>
      <c r="Y140" s="40"/>
      <c r="Z140" s="41"/>
    </row>
    <row r="141" spans="1:26" x14ac:dyDescent="0.25">
      <c r="A141" s="262">
        <v>12</v>
      </c>
      <c r="B141" s="263" t="s">
        <v>197</v>
      </c>
      <c r="C141" s="87">
        <v>1</v>
      </c>
      <c r="D141" s="87">
        <v>43200</v>
      </c>
      <c r="E141" s="88" t="s">
        <v>17</v>
      </c>
      <c r="F141" s="88" t="b">
        <v>0</v>
      </c>
      <c r="G141" s="15">
        <v>3</v>
      </c>
      <c r="H141" s="15">
        <v>6</v>
      </c>
      <c r="I141" s="15">
        <v>3</v>
      </c>
      <c r="J141" s="15">
        <v>5</v>
      </c>
      <c r="K141" s="22">
        <v>5</v>
      </c>
      <c r="L141" s="90">
        <v>42948.302083333336</v>
      </c>
      <c r="M141" s="311">
        <v>42958.625</v>
      </c>
      <c r="N141" s="90"/>
      <c r="O141" s="248">
        <v>0</v>
      </c>
      <c r="P141" s="249">
        <v>0</v>
      </c>
      <c r="Q141" s="249">
        <v>0</v>
      </c>
      <c r="R141" s="249">
        <v>0</v>
      </c>
      <c r="S141" s="249">
        <v>0</v>
      </c>
      <c r="T141" s="249">
        <v>0</v>
      </c>
      <c r="U141" s="63"/>
      <c r="V141" s="40"/>
      <c r="W141" s="14"/>
      <c r="X141" s="52">
        <f>W141/$X$1</f>
        <v>0</v>
      </c>
      <c r="Y141" s="40"/>
      <c r="Z141" s="41"/>
    </row>
    <row r="142" spans="1:26" x14ac:dyDescent="0.25">
      <c r="A142" s="262">
        <v>12</v>
      </c>
      <c r="B142" s="263" t="s">
        <v>197</v>
      </c>
      <c r="C142" s="87">
        <v>1</v>
      </c>
      <c r="D142" s="87">
        <v>43200</v>
      </c>
      <c r="E142" s="88" t="s">
        <v>17</v>
      </c>
      <c r="F142" s="88" t="b">
        <v>0</v>
      </c>
      <c r="G142" s="15">
        <v>3</v>
      </c>
      <c r="H142" s="15">
        <v>6</v>
      </c>
      <c r="I142" s="15">
        <v>3</v>
      </c>
      <c r="J142" s="15">
        <v>5</v>
      </c>
      <c r="K142" s="22">
        <v>5</v>
      </c>
      <c r="L142" s="90">
        <v>42948.302083333336</v>
      </c>
      <c r="M142" s="311">
        <v>42965.625</v>
      </c>
      <c r="N142" s="90"/>
      <c r="O142" s="248">
        <v>0</v>
      </c>
      <c r="P142" s="249">
        <v>0</v>
      </c>
      <c r="Q142" s="249">
        <v>0</v>
      </c>
      <c r="R142" s="249">
        <v>0</v>
      </c>
      <c r="S142" s="249">
        <v>0</v>
      </c>
      <c r="T142" s="249">
        <v>0</v>
      </c>
      <c r="U142" s="63"/>
      <c r="V142" s="63"/>
      <c r="W142" s="14"/>
      <c r="X142" s="52">
        <f>W142/$X$1</f>
        <v>0</v>
      </c>
      <c r="Y142" s="40"/>
      <c r="Z142" s="41"/>
    </row>
    <row r="143" spans="1:26" x14ac:dyDescent="0.25">
      <c r="A143" s="262">
        <v>12</v>
      </c>
      <c r="B143" s="263" t="s">
        <v>197</v>
      </c>
      <c r="C143" s="87">
        <v>1</v>
      </c>
      <c r="D143" s="87">
        <v>43200</v>
      </c>
      <c r="E143" s="88" t="s">
        <v>17</v>
      </c>
      <c r="F143" s="88" t="b">
        <v>0</v>
      </c>
      <c r="G143" s="15">
        <v>3</v>
      </c>
      <c r="H143" s="15">
        <v>6</v>
      </c>
      <c r="I143" s="15">
        <v>3</v>
      </c>
      <c r="J143" s="15">
        <v>5</v>
      </c>
      <c r="K143" s="22">
        <v>5</v>
      </c>
      <c r="L143" s="90">
        <v>42948.302083333336</v>
      </c>
      <c r="M143" s="311">
        <v>42972.625</v>
      </c>
      <c r="N143" s="90"/>
      <c r="O143" s="248">
        <v>0</v>
      </c>
      <c r="P143" s="249">
        <v>0</v>
      </c>
      <c r="Q143" s="249">
        <v>0</v>
      </c>
      <c r="R143" s="249">
        <v>0</v>
      </c>
      <c r="S143" s="249">
        <v>0</v>
      </c>
      <c r="T143" s="249">
        <v>0</v>
      </c>
      <c r="U143" s="63"/>
      <c r="V143" s="63"/>
      <c r="W143" s="14"/>
      <c r="X143" s="52">
        <f>W143/$X$1</f>
        <v>0</v>
      </c>
      <c r="Y143" s="40"/>
      <c r="Z143" s="41"/>
    </row>
    <row r="144" spans="1:26" x14ac:dyDescent="0.25">
      <c r="A144" s="262">
        <v>12</v>
      </c>
      <c r="B144" s="263" t="s">
        <v>197</v>
      </c>
      <c r="C144" s="87">
        <v>1</v>
      </c>
      <c r="D144" s="87">
        <v>43200</v>
      </c>
      <c r="E144" s="88" t="s">
        <v>17</v>
      </c>
      <c r="F144" s="88" t="b">
        <v>0</v>
      </c>
      <c r="G144" s="15">
        <v>3</v>
      </c>
      <c r="H144" s="15">
        <v>6</v>
      </c>
      <c r="I144" s="15">
        <v>3</v>
      </c>
      <c r="J144" s="15">
        <v>5</v>
      </c>
      <c r="K144" s="22">
        <v>5</v>
      </c>
      <c r="L144" s="90">
        <v>42948.302083333336</v>
      </c>
      <c r="M144" s="311">
        <v>42978.625</v>
      </c>
      <c r="N144" s="90"/>
      <c r="O144" s="248">
        <v>0</v>
      </c>
      <c r="P144" s="249">
        <v>0</v>
      </c>
      <c r="Q144" s="249">
        <v>0</v>
      </c>
      <c r="R144" s="249">
        <v>0</v>
      </c>
      <c r="S144" s="249">
        <v>0</v>
      </c>
      <c r="T144" s="249">
        <v>0</v>
      </c>
      <c r="U144" s="63"/>
      <c r="V144" s="40"/>
      <c r="W144" s="14"/>
      <c r="X144" s="52">
        <f>W144/$X$1</f>
        <v>0</v>
      </c>
      <c r="Y144" s="40"/>
      <c r="Z144" s="41"/>
    </row>
    <row r="145" spans="1:26" ht="15.75" thickBot="1" x14ac:dyDescent="0.3">
      <c r="A145" s="34"/>
      <c r="B145" s="35"/>
      <c r="C145" s="36"/>
      <c r="D145" s="36"/>
      <c r="E145" s="35"/>
      <c r="F145" s="35"/>
      <c r="G145" s="37"/>
      <c r="H145" s="37"/>
      <c r="I145" s="37"/>
      <c r="J145" s="37"/>
      <c r="K145" s="37"/>
      <c r="L145" s="38"/>
      <c r="M145" s="38"/>
      <c r="N145" s="38"/>
      <c r="O145" s="203"/>
      <c r="P145" s="39"/>
      <c r="Q145" s="39"/>
      <c r="R145" s="39"/>
      <c r="S145" s="39"/>
      <c r="T145" s="39"/>
      <c r="U145" s="42"/>
      <c r="V145" s="43"/>
      <c r="W145" s="50"/>
      <c r="X145" s="53"/>
      <c r="Y145" s="44">
        <f>SUM(Y144)</f>
        <v>0</v>
      </c>
      <c r="Z145" s="45">
        <f>SUM(Z144)</f>
        <v>0</v>
      </c>
    </row>
    <row r="146" spans="1:26" x14ac:dyDescent="0.25">
      <c r="A146" s="20">
        <v>13</v>
      </c>
      <c r="B146" s="21" t="s">
        <v>198</v>
      </c>
      <c r="C146" s="87">
        <v>1</v>
      </c>
      <c r="D146" s="87">
        <v>43200</v>
      </c>
      <c r="E146" s="88" t="s">
        <v>17</v>
      </c>
      <c r="F146" s="88" t="b">
        <v>0</v>
      </c>
      <c r="G146" s="15">
        <v>3</v>
      </c>
      <c r="H146" s="15">
        <v>6</v>
      </c>
      <c r="I146" s="15">
        <v>3</v>
      </c>
      <c r="J146" s="15">
        <v>5</v>
      </c>
      <c r="K146" s="22">
        <v>5</v>
      </c>
      <c r="L146" s="90">
        <v>42919.302083333336</v>
      </c>
      <c r="M146" s="297">
        <v>42923.791666666664</v>
      </c>
      <c r="N146" s="90"/>
      <c r="O146" s="248">
        <v>0</v>
      </c>
      <c r="P146" s="249">
        <v>0</v>
      </c>
      <c r="Q146" s="249">
        <v>0</v>
      </c>
      <c r="R146" s="249">
        <v>0</v>
      </c>
      <c r="S146" s="249">
        <v>0</v>
      </c>
      <c r="T146" s="249">
        <v>0</v>
      </c>
      <c r="U146" s="63">
        <v>766</v>
      </c>
      <c r="V146" s="40">
        <v>-779.5</v>
      </c>
      <c r="W146" s="14">
        <v>15</v>
      </c>
      <c r="X146" s="52">
        <f>W146/$X$1</f>
        <v>0.15</v>
      </c>
      <c r="Y146" s="40">
        <v>632.20000000000005</v>
      </c>
      <c r="Z146" s="41">
        <v>52.55</v>
      </c>
    </row>
    <row r="147" spans="1:26" x14ac:dyDescent="0.25">
      <c r="A147" s="20">
        <v>13</v>
      </c>
      <c r="B147" s="21" t="s">
        <v>198</v>
      </c>
      <c r="C147" s="87">
        <v>1</v>
      </c>
      <c r="D147" s="87">
        <v>43200</v>
      </c>
      <c r="E147" s="88" t="s">
        <v>17</v>
      </c>
      <c r="F147" s="88" t="b">
        <v>0</v>
      </c>
      <c r="G147" s="15">
        <v>3</v>
      </c>
      <c r="H147" s="15">
        <v>6</v>
      </c>
      <c r="I147" s="15">
        <v>3</v>
      </c>
      <c r="J147" s="15">
        <v>5</v>
      </c>
      <c r="K147" s="22">
        <v>5</v>
      </c>
      <c r="L147" s="90">
        <v>42919.302083333336</v>
      </c>
      <c r="M147" s="297">
        <v>42930.791666666664</v>
      </c>
      <c r="N147" s="90"/>
      <c r="O147" s="248">
        <v>0</v>
      </c>
      <c r="P147" s="249">
        <v>0</v>
      </c>
      <c r="Q147" s="249">
        <v>0</v>
      </c>
      <c r="R147" s="249">
        <v>0</v>
      </c>
      <c r="S147" s="249">
        <v>0</v>
      </c>
      <c r="T147" s="249">
        <v>0</v>
      </c>
      <c r="U147" s="63">
        <v>2635.6</v>
      </c>
      <c r="V147" s="40">
        <v>-779.5</v>
      </c>
      <c r="W147" s="14">
        <v>15</v>
      </c>
      <c r="X147" s="52">
        <f>W147/$X$1</f>
        <v>0.15</v>
      </c>
      <c r="Y147" s="40">
        <v>2343.3000000000002</v>
      </c>
      <c r="Z147" s="41">
        <v>209.37</v>
      </c>
    </row>
    <row r="148" spans="1:26" x14ac:dyDescent="0.25">
      <c r="A148" s="20">
        <v>13</v>
      </c>
      <c r="B148" s="21" t="s">
        <v>198</v>
      </c>
      <c r="C148" s="87">
        <v>1</v>
      </c>
      <c r="D148" s="87">
        <v>43200</v>
      </c>
      <c r="E148" s="88" t="s">
        <v>17</v>
      </c>
      <c r="F148" s="88" t="b">
        <v>0</v>
      </c>
      <c r="G148" s="15">
        <v>3</v>
      </c>
      <c r="H148" s="15">
        <v>6</v>
      </c>
      <c r="I148" s="15">
        <v>3</v>
      </c>
      <c r="J148" s="15">
        <v>5</v>
      </c>
      <c r="K148" s="22">
        <v>5</v>
      </c>
      <c r="L148" s="90">
        <v>42919.302083333336</v>
      </c>
      <c r="M148" s="297">
        <v>42937.791666666664</v>
      </c>
      <c r="N148" s="90"/>
      <c r="O148" s="248">
        <v>0</v>
      </c>
      <c r="P148" s="249">
        <v>0</v>
      </c>
      <c r="Q148" s="249">
        <v>0</v>
      </c>
      <c r="R148" s="249">
        <v>0</v>
      </c>
      <c r="S148" s="249">
        <v>0</v>
      </c>
      <c r="T148" s="249">
        <v>0</v>
      </c>
      <c r="U148" s="63" t="s">
        <v>70</v>
      </c>
      <c r="V148" s="63" t="s">
        <v>70</v>
      </c>
      <c r="W148" s="14">
        <v>15</v>
      </c>
      <c r="X148" s="52">
        <f>W148/$X$1</f>
        <v>0.15</v>
      </c>
      <c r="Y148" s="40">
        <v>3248.6</v>
      </c>
      <c r="Z148" s="41">
        <v>283.82</v>
      </c>
    </row>
    <row r="149" spans="1:26" x14ac:dyDescent="0.25">
      <c r="A149" s="20">
        <v>13</v>
      </c>
      <c r="B149" s="21" t="s">
        <v>198</v>
      </c>
      <c r="C149" s="87">
        <v>1</v>
      </c>
      <c r="D149" s="87">
        <v>43200</v>
      </c>
      <c r="E149" s="88" t="s">
        <v>17</v>
      </c>
      <c r="F149" s="88" t="b">
        <v>0</v>
      </c>
      <c r="G149" s="15">
        <v>3</v>
      </c>
      <c r="H149" s="15">
        <v>6</v>
      </c>
      <c r="I149" s="15">
        <v>3</v>
      </c>
      <c r="J149" s="15">
        <v>5</v>
      </c>
      <c r="K149" s="22">
        <v>5</v>
      </c>
      <c r="L149" s="90">
        <v>42919.302083333336</v>
      </c>
      <c r="M149" s="331">
        <v>42944.555891203701</v>
      </c>
      <c r="N149" s="90"/>
      <c r="O149" s="248">
        <v>0</v>
      </c>
      <c r="P149" s="249">
        <v>0</v>
      </c>
      <c r="Q149" s="249">
        <v>0</v>
      </c>
      <c r="R149" s="249">
        <v>0</v>
      </c>
      <c r="S149" s="249">
        <v>0</v>
      </c>
      <c r="T149" s="249">
        <v>0</v>
      </c>
      <c r="U149" s="63">
        <v>4716.1000000000004</v>
      </c>
      <c r="V149" s="63" t="s">
        <v>70</v>
      </c>
      <c r="W149" s="14">
        <v>15</v>
      </c>
      <c r="X149" s="52">
        <f>W149/$X$1</f>
        <v>0.15</v>
      </c>
      <c r="Y149" s="40">
        <v>4207.6000000000004</v>
      </c>
      <c r="Z149" s="41">
        <v>382.22</v>
      </c>
    </row>
    <row r="150" spans="1:26" x14ac:dyDescent="0.25">
      <c r="A150" s="20">
        <v>13</v>
      </c>
      <c r="B150" s="21" t="s">
        <v>198</v>
      </c>
      <c r="C150" s="87">
        <v>1</v>
      </c>
      <c r="D150" s="87">
        <v>43200</v>
      </c>
      <c r="E150" s="88" t="s">
        <v>17</v>
      </c>
      <c r="F150" s="88" t="b">
        <v>0</v>
      </c>
      <c r="G150" s="15">
        <v>3</v>
      </c>
      <c r="H150" s="15">
        <v>6</v>
      </c>
      <c r="I150" s="15">
        <v>3</v>
      </c>
      <c r="J150" s="15">
        <v>5</v>
      </c>
      <c r="K150" s="22">
        <v>5</v>
      </c>
      <c r="L150" s="90">
        <v>42919.302083333336</v>
      </c>
      <c r="M150" s="297">
        <v>42947.791666666664</v>
      </c>
      <c r="N150" s="90"/>
      <c r="O150" s="248">
        <v>0</v>
      </c>
      <c r="P150" s="249">
        <v>0</v>
      </c>
      <c r="Q150" s="249">
        <v>0</v>
      </c>
      <c r="R150" s="249">
        <v>0</v>
      </c>
      <c r="S150" s="249">
        <v>0</v>
      </c>
      <c r="T150" s="249">
        <v>0</v>
      </c>
      <c r="U150" s="235"/>
      <c r="V150" s="238"/>
      <c r="W150" s="236"/>
      <c r="X150" s="237">
        <f>W150/$X$1</f>
        <v>0</v>
      </c>
      <c r="Y150" s="238"/>
      <c r="Z150" s="239"/>
    </row>
    <row r="151" spans="1:26" ht="15.75" thickBot="1" x14ac:dyDescent="0.3">
      <c r="A151" s="34"/>
      <c r="B151" s="35"/>
      <c r="C151" s="36"/>
      <c r="D151" s="36"/>
      <c r="E151" s="35"/>
      <c r="F151" s="35"/>
      <c r="G151" s="37"/>
      <c r="H151" s="37"/>
      <c r="I151" s="37"/>
      <c r="J151" s="37"/>
      <c r="K151" s="37"/>
      <c r="L151" s="38"/>
      <c r="M151" s="38"/>
      <c r="N151" s="38"/>
      <c r="O151" s="203"/>
      <c r="P151" s="39"/>
      <c r="Q151" s="39"/>
      <c r="R151" s="39"/>
      <c r="S151" s="39"/>
      <c r="T151" s="39"/>
      <c r="U151" s="42"/>
      <c r="V151" s="43"/>
      <c r="W151" s="50"/>
      <c r="X151" s="53"/>
      <c r="Y151" s="44">
        <f>SUM(Y149)</f>
        <v>4207.6000000000004</v>
      </c>
      <c r="Z151" s="45">
        <f>SUM(Z149)</f>
        <v>382.22</v>
      </c>
    </row>
    <row r="152" spans="1:26" ht="15" x14ac:dyDescent="0.25">
      <c r="A152" s="18">
        <v>13</v>
      </c>
      <c r="B152" s="19" t="s">
        <v>198</v>
      </c>
      <c r="C152" s="87">
        <v>1</v>
      </c>
      <c r="D152" s="87">
        <v>43200</v>
      </c>
      <c r="E152" s="88" t="s">
        <v>17</v>
      </c>
      <c r="F152" s="88" t="b">
        <v>0</v>
      </c>
      <c r="G152" s="15">
        <v>3</v>
      </c>
      <c r="H152" s="15">
        <v>6</v>
      </c>
      <c r="I152" s="15">
        <v>3</v>
      </c>
      <c r="J152" s="15">
        <v>5</v>
      </c>
      <c r="K152" s="22">
        <v>5</v>
      </c>
      <c r="L152" s="90">
        <v>42948.302083333336</v>
      </c>
      <c r="M152" s="297">
        <v>42951.791666666664</v>
      </c>
      <c r="N152" s="90"/>
      <c r="O152" s="248">
        <v>0</v>
      </c>
      <c r="P152" s="249">
        <v>0</v>
      </c>
      <c r="Q152" s="249">
        <v>0</v>
      </c>
      <c r="R152" s="249">
        <v>0</v>
      </c>
      <c r="S152" s="249">
        <v>0</v>
      </c>
      <c r="T152" s="249">
        <v>0</v>
      </c>
      <c r="U152" s="63"/>
      <c r="V152" s="40">
        <v>-1296.4000000000001</v>
      </c>
      <c r="W152" s="14">
        <v>12</v>
      </c>
      <c r="X152" s="52">
        <f>W152/$X$1</f>
        <v>0.12</v>
      </c>
      <c r="Y152" s="40"/>
      <c r="Z152" s="41"/>
    </row>
    <row r="153" spans="1:26" x14ac:dyDescent="0.25">
      <c r="A153" s="20">
        <v>13</v>
      </c>
      <c r="B153" s="21" t="s">
        <v>198</v>
      </c>
      <c r="C153" s="87">
        <v>1</v>
      </c>
      <c r="D153" s="87">
        <v>43200</v>
      </c>
      <c r="E153" s="88" t="s">
        <v>17</v>
      </c>
      <c r="F153" s="88" t="b">
        <v>0</v>
      </c>
      <c r="G153" s="15">
        <v>3</v>
      </c>
      <c r="H153" s="15">
        <v>6</v>
      </c>
      <c r="I153" s="15">
        <v>3</v>
      </c>
      <c r="J153" s="15">
        <v>5</v>
      </c>
      <c r="K153" s="22">
        <v>5</v>
      </c>
      <c r="L153" s="90">
        <v>42948.302083333336</v>
      </c>
      <c r="M153" s="297">
        <v>42958.791666666664</v>
      </c>
      <c r="N153" s="90"/>
      <c r="O153" s="248">
        <v>0</v>
      </c>
      <c r="P153" s="249">
        <v>0</v>
      </c>
      <c r="Q153" s="249">
        <v>0</v>
      </c>
      <c r="R153" s="249">
        <v>0</v>
      </c>
      <c r="S153" s="249">
        <v>0</v>
      </c>
      <c r="T153" s="249">
        <v>0</v>
      </c>
      <c r="U153" s="63"/>
      <c r="V153" s="40"/>
      <c r="W153" s="14"/>
      <c r="X153" s="52">
        <f>W153/$X$1</f>
        <v>0</v>
      </c>
      <c r="Y153" s="40"/>
      <c r="Z153" s="41"/>
    </row>
    <row r="154" spans="1:26" x14ac:dyDescent="0.25">
      <c r="A154" s="20">
        <v>13</v>
      </c>
      <c r="B154" s="21" t="s">
        <v>198</v>
      </c>
      <c r="C154" s="87">
        <v>1</v>
      </c>
      <c r="D154" s="87">
        <v>43200</v>
      </c>
      <c r="E154" s="88" t="s">
        <v>17</v>
      </c>
      <c r="F154" s="88" t="b">
        <v>0</v>
      </c>
      <c r="G154" s="15">
        <v>3</v>
      </c>
      <c r="H154" s="15">
        <v>6</v>
      </c>
      <c r="I154" s="15">
        <v>3</v>
      </c>
      <c r="J154" s="15">
        <v>5</v>
      </c>
      <c r="K154" s="22">
        <v>5</v>
      </c>
      <c r="L154" s="90">
        <v>42948.302083333336</v>
      </c>
      <c r="M154" s="297">
        <v>42965.791666666664</v>
      </c>
      <c r="N154" s="90"/>
      <c r="O154" s="248">
        <v>0</v>
      </c>
      <c r="P154" s="249">
        <v>0</v>
      </c>
      <c r="Q154" s="249">
        <v>0</v>
      </c>
      <c r="R154" s="249">
        <v>0</v>
      </c>
      <c r="S154" s="249">
        <v>0</v>
      </c>
      <c r="T154" s="249">
        <v>0</v>
      </c>
      <c r="U154" s="63"/>
      <c r="V154" s="63"/>
      <c r="W154" s="14"/>
      <c r="X154" s="52">
        <f>W154/$X$1</f>
        <v>0</v>
      </c>
      <c r="Y154" s="40"/>
      <c r="Z154" s="41"/>
    </row>
    <row r="155" spans="1:26" x14ac:dyDescent="0.25">
      <c r="A155" s="20">
        <v>13</v>
      </c>
      <c r="B155" s="21" t="s">
        <v>198</v>
      </c>
      <c r="C155" s="87">
        <v>1</v>
      </c>
      <c r="D155" s="87">
        <v>43200</v>
      </c>
      <c r="E155" s="88" t="s">
        <v>17</v>
      </c>
      <c r="F155" s="88" t="b">
        <v>0</v>
      </c>
      <c r="G155" s="15">
        <v>3</v>
      </c>
      <c r="H155" s="15">
        <v>6</v>
      </c>
      <c r="I155" s="15">
        <v>3</v>
      </c>
      <c r="J155" s="15">
        <v>5</v>
      </c>
      <c r="K155" s="22">
        <v>5</v>
      </c>
      <c r="L155" s="90">
        <v>42948.302083333336</v>
      </c>
      <c r="M155" s="297">
        <v>42972.791666666664</v>
      </c>
      <c r="N155" s="90"/>
      <c r="O155" s="248">
        <v>0</v>
      </c>
      <c r="P155" s="249">
        <v>0</v>
      </c>
      <c r="Q155" s="249">
        <v>0</v>
      </c>
      <c r="R155" s="249">
        <v>0</v>
      </c>
      <c r="S155" s="249">
        <v>0</v>
      </c>
      <c r="T155" s="249">
        <v>0</v>
      </c>
      <c r="U155" s="63"/>
      <c r="V155" s="63"/>
      <c r="W155" s="14"/>
      <c r="X155" s="52">
        <f>W155/$X$1</f>
        <v>0</v>
      </c>
      <c r="Y155" s="40"/>
      <c r="Z155" s="41"/>
    </row>
    <row r="156" spans="1:26" x14ac:dyDescent="0.25">
      <c r="A156" s="20">
        <v>13</v>
      </c>
      <c r="B156" s="21" t="s">
        <v>198</v>
      </c>
      <c r="C156" s="87">
        <v>1</v>
      </c>
      <c r="D156" s="87">
        <v>43200</v>
      </c>
      <c r="E156" s="88" t="s">
        <v>17</v>
      </c>
      <c r="F156" s="88" t="b">
        <v>0</v>
      </c>
      <c r="G156" s="15">
        <v>3</v>
      </c>
      <c r="H156" s="15">
        <v>6</v>
      </c>
      <c r="I156" s="15">
        <v>3</v>
      </c>
      <c r="J156" s="15">
        <v>5</v>
      </c>
      <c r="K156" s="22">
        <v>5</v>
      </c>
      <c r="L156" s="90">
        <v>42948.302083333336</v>
      </c>
      <c r="M156" s="297">
        <v>42978.791666666664</v>
      </c>
      <c r="N156" s="90"/>
      <c r="O156" s="248">
        <v>0</v>
      </c>
      <c r="P156" s="249">
        <v>0</v>
      </c>
      <c r="Q156" s="249">
        <v>0</v>
      </c>
      <c r="R156" s="249">
        <v>0</v>
      </c>
      <c r="S156" s="249">
        <v>0</v>
      </c>
      <c r="T156" s="249">
        <v>0</v>
      </c>
      <c r="U156" s="63"/>
      <c r="V156" s="40"/>
      <c r="W156" s="14"/>
      <c r="X156" s="52">
        <f>W156/$X$1</f>
        <v>0</v>
      </c>
      <c r="Y156" s="40"/>
      <c r="Z156" s="41"/>
    </row>
    <row r="157" spans="1:26" ht="15.75" thickBot="1" x14ac:dyDescent="0.3">
      <c r="A157" s="34"/>
      <c r="B157" s="35"/>
      <c r="C157" s="36"/>
      <c r="D157" s="36"/>
      <c r="E157" s="35"/>
      <c r="F157" s="35"/>
      <c r="G157" s="37"/>
      <c r="H157" s="37"/>
      <c r="I157" s="37"/>
      <c r="J157" s="37"/>
      <c r="K157" s="37"/>
      <c r="L157" s="38"/>
      <c r="M157" s="38"/>
      <c r="N157" s="38"/>
      <c r="O157" s="203"/>
      <c r="P157" s="39"/>
      <c r="Q157" s="39"/>
      <c r="R157" s="39"/>
      <c r="S157" s="39"/>
      <c r="T157" s="39"/>
      <c r="U157" s="42"/>
      <c r="V157" s="43"/>
      <c r="W157" s="50"/>
      <c r="X157" s="53"/>
      <c r="Y157" s="44">
        <f>SUM(Y156)</f>
        <v>0</v>
      </c>
      <c r="Z157" s="45">
        <f>SUM(Z156)</f>
        <v>0</v>
      </c>
    </row>
    <row r="158" spans="1:26" x14ac:dyDescent="0.25">
      <c r="A158" s="287">
        <v>14</v>
      </c>
      <c r="B158" s="288" t="s">
        <v>129</v>
      </c>
      <c r="C158" s="87">
        <v>1</v>
      </c>
      <c r="D158" s="87">
        <v>43200</v>
      </c>
      <c r="E158" s="88" t="s">
        <v>17</v>
      </c>
      <c r="F158" s="88" t="b">
        <v>0</v>
      </c>
      <c r="G158" s="15">
        <v>3</v>
      </c>
      <c r="H158" s="15">
        <v>6</v>
      </c>
      <c r="I158" s="15">
        <v>3</v>
      </c>
      <c r="J158" s="15">
        <v>5</v>
      </c>
      <c r="K158" s="22">
        <v>5</v>
      </c>
      <c r="L158" s="311">
        <v>42919.375</v>
      </c>
      <c r="M158" s="297">
        <v>42923.791666666664</v>
      </c>
      <c r="N158" s="90"/>
      <c r="O158" s="248">
        <v>0</v>
      </c>
      <c r="P158" s="249">
        <v>0</v>
      </c>
      <c r="Q158" s="249">
        <v>0</v>
      </c>
      <c r="R158" s="249">
        <v>0</v>
      </c>
      <c r="S158" s="249">
        <v>0</v>
      </c>
      <c r="T158" s="249">
        <v>0</v>
      </c>
      <c r="U158" s="40">
        <v>638.9</v>
      </c>
      <c r="V158" s="40">
        <v>-906.6</v>
      </c>
      <c r="W158" s="14">
        <v>15</v>
      </c>
      <c r="X158" s="52">
        <f>W158/$X$1</f>
        <v>0.15</v>
      </c>
      <c r="Y158" s="40">
        <v>505.1</v>
      </c>
      <c r="Z158" s="41">
        <v>43.52</v>
      </c>
    </row>
    <row r="159" spans="1:26" x14ac:dyDescent="0.25">
      <c r="A159" s="287">
        <v>14</v>
      </c>
      <c r="B159" s="288" t="s">
        <v>129</v>
      </c>
      <c r="C159" s="87">
        <v>1</v>
      </c>
      <c r="D159" s="87">
        <v>43200</v>
      </c>
      <c r="E159" s="88" t="s">
        <v>17</v>
      </c>
      <c r="F159" s="88" t="b">
        <v>0</v>
      </c>
      <c r="G159" s="15">
        <v>3</v>
      </c>
      <c r="H159" s="15">
        <v>6</v>
      </c>
      <c r="I159" s="15">
        <v>3</v>
      </c>
      <c r="J159" s="15">
        <v>5</v>
      </c>
      <c r="K159" s="22">
        <v>5</v>
      </c>
      <c r="L159" s="311">
        <v>42919.375</v>
      </c>
      <c r="M159" s="297">
        <v>42930.791666666664</v>
      </c>
      <c r="N159" s="90"/>
      <c r="O159" s="248">
        <v>0</v>
      </c>
      <c r="P159" s="249">
        <v>0</v>
      </c>
      <c r="Q159" s="249">
        <v>0</v>
      </c>
      <c r="R159" s="249">
        <v>0</v>
      </c>
      <c r="S159" s="249">
        <v>0</v>
      </c>
      <c r="T159" s="249">
        <v>0</v>
      </c>
      <c r="U159" s="63">
        <v>2508.5</v>
      </c>
      <c r="V159" s="40">
        <v>-906.6</v>
      </c>
      <c r="W159" s="14">
        <v>15</v>
      </c>
      <c r="X159" s="52">
        <f>W159/$X$1</f>
        <v>0.15</v>
      </c>
      <c r="Y159" s="40">
        <v>2216.1999999999998</v>
      </c>
      <c r="Z159" s="41">
        <v>200.07</v>
      </c>
    </row>
    <row r="160" spans="1:26" x14ac:dyDescent="0.25">
      <c r="A160" s="287">
        <v>14</v>
      </c>
      <c r="B160" s="288" t="s">
        <v>129</v>
      </c>
      <c r="C160" s="87">
        <v>1</v>
      </c>
      <c r="D160" s="87">
        <v>43200</v>
      </c>
      <c r="E160" s="88" t="s">
        <v>17</v>
      </c>
      <c r="F160" s="88" t="b">
        <v>0</v>
      </c>
      <c r="G160" s="15">
        <v>3</v>
      </c>
      <c r="H160" s="15">
        <v>6</v>
      </c>
      <c r="I160" s="15">
        <v>3</v>
      </c>
      <c r="J160" s="15">
        <v>5</v>
      </c>
      <c r="K160" s="22">
        <v>5</v>
      </c>
      <c r="L160" s="311">
        <v>42919.375</v>
      </c>
      <c r="M160" s="297">
        <v>42937.791666666664</v>
      </c>
      <c r="N160" s="90"/>
      <c r="O160" s="248">
        <v>0</v>
      </c>
      <c r="P160" s="249">
        <v>0</v>
      </c>
      <c r="Q160" s="249">
        <v>0</v>
      </c>
      <c r="R160" s="249">
        <v>0</v>
      </c>
      <c r="S160" s="249">
        <v>0</v>
      </c>
      <c r="T160" s="249">
        <v>0</v>
      </c>
      <c r="U160" s="63" t="s">
        <v>70</v>
      </c>
      <c r="V160" s="63" t="s">
        <v>70</v>
      </c>
      <c r="W160" s="14">
        <v>15</v>
      </c>
      <c r="X160" s="52">
        <f>W160/$X$1</f>
        <v>0.15</v>
      </c>
      <c r="Y160" s="40">
        <v>3121.5</v>
      </c>
      <c r="Z160" s="41">
        <v>274.39999999999998</v>
      </c>
    </row>
    <row r="161" spans="1:26" x14ac:dyDescent="0.25">
      <c r="A161" s="287">
        <v>14</v>
      </c>
      <c r="B161" s="288" t="s">
        <v>129</v>
      </c>
      <c r="C161" s="87">
        <v>1</v>
      </c>
      <c r="D161" s="87">
        <v>43200</v>
      </c>
      <c r="E161" s="88" t="s">
        <v>17</v>
      </c>
      <c r="F161" s="88" t="b">
        <v>0</v>
      </c>
      <c r="G161" s="15">
        <v>3</v>
      </c>
      <c r="H161" s="15">
        <v>6</v>
      </c>
      <c r="I161" s="15">
        <v>3</v>
      </c>
      <c r="J161" s="15">
        <v>5</v>
      </c>
      <c r="K161" s="22">
        <v>5</v>
      </c>
      <c r="L161" s="311">
        <v>42919.375</v>
      </c>
      <c r="M161" s="331">
        <v>42944.555983796294</v>
      </c>
      <c r="N161" s="90"/>
      <c r="O161" s="248">
        <v>0</v>
      </c>
      <c r="P161" s="249">
        <v>0</v>
      </c>
      <c r="Q161" s="249">
        <v>0</v>
      </c>
      <c r="R161" s="249">
        <v>0</v>
      </c>
      <c r="S161" s="249">
        <v>0</v>
      </c>
      <c r="T161" s="249">
        <v>0</v>
      </c>
      <c r="U161" s="63">
        <v>4589</v>
      </c>
      <c r="V161" s="63" t="s">
        <v>70</v>
      </c>
      <c r="W161" s="14">
        <v>15</v>
      </c>
      <c r="X161" s="52">
        <f>W161/$X$1</f>
        <v>0.15</v>
      </c>
      <c r="Y161" s="40">
        <v>4097.1000000000004</v>
      </c>
      <c r="Z161" s="41">
        <v>374.16</v>
      </c>
    </row>
    <row r="162" spans="1:26" x14ac:dyDescent="0.25">
      <c r="A162" s="287">
        <v>14</v>
      </c>
      <c r="B162" s="288" t="s">
        <v>129</v>
      </c>
      <c r="C162" s="87">
        <v>1</v>
      </c>
      <c r="D162" s="87">
        <v>43200</v>
      </c>
      <c r="E162" s="88" t="s">
        <v>17</v>
      </c>
      <c r="F162" s="88" t="b">
        <v>0</v>
      </c>
      <c r="G162" s="15">
        <v>3</v>
      </c>
      <c r="H162" s="15">
        <v>6</v>
      </c>
      <c r="I162" s="15">
        <v>3</v>
      </c>
      <c r="J162" s="15">
        <v>5</v>
      </c>
      <c r="K162" s="22">
        <v>5</v>
      </c>
      <c r="L162" s="311">
        <v>42919.375</v>
      </c>
      <c r="M162" s="297">
        <v>42947.791666666664</v>
      </c>
      <c r="N162" s="90"/>
      <c r="O162" s="248">
        <v>0</v>
      </c>
      <c r="P162" s="249">
        <v>0</v>
      </c>
      <c r="Q162" s="249">
        <v>0</v>
      </c>
      <c r="R162" s="249">
        <v>0</v>
      </c>
      <c r="S162" s="249">
        <v>0</v>
      </c>
      <c r="T162" s="249">
        <v>0</v>
      </c>
      <c r="U162" s="235"/>
      <c r="V162" s="238"/>
      <c r="W162" s="236"/>
      <c r="X162" s="237">
        <f>W162/$X$1</f>
        <v>0</v>
      </c>
      <c r="Y162" s="238"/>
      <c r="Z162" s="239"/>
    </row>
    <row r="163" spans="1:26" ht="15.75" thickBot="1" x14ac:dyDescent="0.3">
      <c r="A163" s="34"/>
      <c r="B163" s="35"/>
      <c r="C163" s="36"/>
      <c r="D163" s="36"/>
      <c r="E163" s="35"/>
      <c r="F163" s="35"/>
      <c r="G163" s="37"/>
      <c r="H163" s="37"/>
      <c r="I163" s="37"/>
      <c r="J163" s="37"/>
      <c r="K163" s="37"/>
      <c r="L163" s="38"/>
      <c r="M163" s="38"/>
      <c r="N163" s="38"/>
      <c r="O163" s="203"/>
      <c r="P163" s="39"/>
      <c r="Q163" s="39"/>
      <c r="R163" s="39"/>
      <c r="S163" s="39"/>
      <c r="T163" s="39"/>
      <c r="U163" s="42"/>
      <c r="V163" s="43"/>
      <c r="W163" s="50"/>
      <c r="X163" s="53"/>
      <c r="Y163" s="44">
        <f>SUM(Y161)</f>
        <v>4097.1000000000004</v>
      </c>
      <c r="Z163" s="45">
        <f>SUM(Z161)</f>
        <v>374.16</v>
      </c>
    </row>
    <row r="164" spans="1:26" ht="15" x14ac:dyDescent="0.25">
      <c r="A164" s="83">
        <v>14</v>
      </c>
      <c r="B164" s="84" t="s">
        <v>129</v>
      </c>
      <c r="C164" s="87">
        <v>1</v>
      </c>
      <c r="D164" s="87">
        <v>43200</v>
      </c>
      <c r="E164" s="88" t="s">
        <v>17</v>
      </c>
      <c r="F164" s="88" t="b">
        <v>0</v>
      </c>
      <c r="G164" s="15">
        <v>3</v>
      </c>
      <c r="H164" s="15">
        <v>6</v>
      </c>
      <c r="I164" s="15">
        <v>3</v>
      </c>
      <c r="J164" s="15">
        <v>5</v>
      </c>
      <c r="K164" s="22">
        <v>5</v>
      </c>
      <c r="L164" s="311">
        <v>42948.375</v>
      </c>
      <c r="M164" s="297">
        <v>42951.791666666664</v>
      </c>
      <c r="N164" s="90"/>
      <c r="O164" s="248">
        <v>0</v>
      </c>
      <c r="P164" s="249">
        <v>0</v>
      </c>
      <c r="Q164" s="249">
        <v>0</v>
      </c>
      <c r="R164" s="249">
        <v>0</v>
      </c>
      <c r="S164" s="249">
        <v>0</v>
      </c>
      <c r="T164" s="249">
        <v>0</v>
      </c>
      <c r="U164" s="40"/>
      <c r="V164" s="40">
        <v>-1137.4000000000001</v>
      </c>
      <c r="W164" s="14">
        <v>12</v>
      </c>
      <c r="X164" s="52">
        <f>W164/$X$1</f>
        <v>0.12</v>
      </c>
      <c r="Y164" s="40"/>
      <c r="Z164" s="41"/>
    </row>
    <row r="165" spans="1:26" x14ac:dyDescent="0.25">
      <c r="A165" s="287">
        <v>14</v>
      </c>
      <c r="B165" s="288" t="s">
        <v>129</v>
      </c>
      <c r="C165" s="87">
        <v>1</v>
      </c>
      <c r="D165" s="87">
        <v>43200</v>
      </c>
      <c r="E165" s="88" t="s">
        <v>17</v>
      </c>
      <c r="F165" s="88" t="b">
        <v>0</v>
      </c>
      <c r="G165" s="15">
        <v>3</v>
      </c>
      <c r="H165" s="15">
        <v>6</v>
      </c>
      <c r="I165" s="15">
        <v>3</v>
      </c>
      <c r="J165" s="15">
        <v>5</v>
      </c>
      <c r="K165" s="22">
        <v>5</v>
      </c>
      <c r="L165" s="311">
        <v>42948.375</v>
      </c>
      <c r="M165" s="297">
        <v>42958.791666666664</v>
      </c>
      <c r="N165" s="90"/>
      <c r="O165" s="248">
        <v>0</v>
      </c>
      <c r="P165" s="249">
        <v>0</v>
      </c>
      <c r="Q165" s="249">
        <v>0</v>
      </c>
      <c r="R165" s="249">
        <v>0</v>
      </c>
      <c r="S165" s="249">
        <v>0</v>
      </c>
      <c r="T165" s="249">
        <v>0</v>
      </c>
      <c r="U165" s="63"/>
      <c r="V165" s="40"/>
      <c r="W165" s="14"/>
      <c r="X165" s="52">
        <f>W165/$X$1</f>
        <v>0</v>
      </c>
      <c r="Y165" s="40"/>
      <c r="Z165" s="41"/>
    </row>
    <row r="166" spans="1:26" x14ac:dyDescent="0.25">
      <c r="A166" s="287">
        <v>14</v>
      </c>
      <c r="B166" s="288" t="s">
        <v>129</v>
      </c>
      <c r="C166" s="87">
        <v>1</v>
      </c>
      <c r="D166" s="87">
        <v>43200</v>
      </c>
      <c r="E166" s="88" t="s">
        <v>17</v>
      </c>
      <c r="F166" s="88" t="b">
        <v>0</v>
      </c>
      <c r="G166" s="15">
        <v>3</v>
      </c>
      <c r="H166" s="15">
        <v>6</v>
      </c>
      <c r="I166" s="15">
        <v>3</v>
      </c>
      <c r="J166" s="15">
        <v>5</v>
      </c>
      <c r="K166" s="22">
        <v>5</v>
      </c>
      <c r="L166" s="311">
        <v>42948.375</v>
      </c>
      <c r="M166" s="297">
        <v>42965.791666666664</v>
      </c>
      <c r="N166" s="90"/>
      <c r="O166" s="248">
        <v>0</v>
      </c>
      <c r="P166" s="249">
        <v>0</v>
      </c>
      <c r="Q166" s="249">
        <v>0</v>
      </c>
      <c r="R166" s="249">
        <v>0</v>
      </c>
      <c r="S166" s="249">
        <v>0</v>
      </c>
      <c r="T166" s="249">
        <v>0</v>
      </c>
      <c r="U166" s="63"/>
      <c r="V166" s="63"/>
      <c r="W166" s="14"/>
      <c r="X166" s="52">
        <f>W166/$X$1</f>
        <v>0</v>
      </c>
      <c r="Y166" s="40"/>
      <c r="Z166" s="41"/>
    </row>
    <row r="167" spans="1:26" x14ac:dyDescent="0.25">
      <c r="A167" s="287">
        <v>14</v>
      </c>
      <c r="B167" s="288" t="s">
        <v>129</v>
      </c>
      <c r="C167" s="87">
        <v>1</v>
      </c>
      <c r="D167" s="87">
        <v>43200</v>
      </c>
      <c r="E167" s="88" t="s">
        <v>17</v>
      </c>
      <c r="F167" s="88" t="b">
        <v>0</v>
      </c>
      <c r="G167" s="15">
        <v>3</v>
      </c>
      <c r="H167" s="15">
        <v>6</v>
      </c>
      <c r="I167" s="15">
        <v>3</v>
      </c>
      <c r="J167" s="15">
        <v>5</v>
      </c>
      <c r="K167" s="22">
        <v>5</v>
      </c>
      <c r="L167" s="311">
        <v>42948.375</v>
      </c>
      <c r="M167" s="297">
        <v>42972.791666666664</v>
      </c>
      <c r="N167" s="90"/>
      <c r="O167" s="248">
        <v>0</v>
      </c>
      <c r="P167" s="249">
        <v>0</v>
      </c>
      <c r="Q167" s="249">
        <v>0</v>
      </c>
      <c r="R167" s="249">
        <v>0</v>
      </c>
      <c r="S167" s="249">
        <v>0</v>
      </c>
      <c r="T167" s="249">
        <v>0</v>
      </c>
      <c r="U167" s="63"/>
      <c r="V167" s="63"/>
      <c r="W167" s="14"/>
      <c r="X167" s="52">
        <f>W167/$X$1</f>
        <v>0</v>
      </c>
      <c r="Y167" s="40"/>
      <c r="Z167" s="41"/>
    </row>
    <row r="168" spans="1:26" x14ac:dyDescent="0.25">
      <c r="A168" s="287">
        <v>14</v>
      </c>
      <c r="B168" s="288" t="s">
        <v>129</v>
      </c>
      <c r="C168" s="87">
        <v>1</v>
      </c>
      <c r="D168" s="87">
        <v>43200</v>
      </c>
      <c r="E168" s="88" t="s">
        <v>17</v>
      </c>
      <c r="F168" s="88" t="b">
        <v>0</v>
      </c>
      <c r="G168" s="15">
        <v>3</v>
      </c>
      <c r="H168" s="15">
        <v>6</v>
      </c>
      <c r="I168" s="15">
        <v>3</v>
      </c>
      <c r="J168" s="15">
        <v>5</v>
      </c>
      <c r="K168" s="22">
        <v>5</v>
      </c>
      <c r="L168" s="311">
        <v>42948.375</v>
      </c>
      <c r="M168" s="297">
        <v>42978.791666666664</v>
      </c>
      <c r="N168" s="90"/>
      <c r="O168" s="248">
        <v>0</v>
      </c>
      <c r="P168" s="249">
        <v>0</v>
      </c>
      <c r="Q168" s="249">
        <v>0</v>
      </c>
      <c r="R168" s="249">
        <v>0</v>
      </c>
      <c r="S168" s="249">
        <v>0</v>
      </c>
      <c r="T168" s="249">
        <v>0</v>
      </c>
      <c r="U168" s="63"/>
      <c r="V168" s="40"/>
      <c r="W168" s="14"/>
      <c r="X168" s="52">
        <f>W168/$X$1</f>
        <v>0</v>
      </c>
      <c r="Y168" s="40"/>
      <c r="Z168" s="41"/>
    </row>
    <row r="169" spans="1:26" ht="15.75" thickBot="1" x14ac:dyDescent="0.3">
      <c r="A169" s="34"/>
      <c r="B169" s="35"/>
      <c r="C169" s="36"/>
      <c r="D169" s="36"/>
      <c r="E169" s="35"/>
      <c r="F169" s="35"/>
      <c r="G169" s="37"/>
      <c r="H169" s="37"/>
      <c r="I169" s="37"/>
      <c r="J169" s="37"/>
      <c r="K169" s="37"/>
      <c r="L169" s="38"/>
      <c r="M169" s="38"/>
      <c r="N169" s="38"/>
      <c r="O169" s="203"/>
      <c r="P169" s="39"/>
      <c r="Q169" s="39"/>
      <c r="R169" s="39"/>
      <c r="S169" s="39"/>
      <c r="T169" s="39"/>
      <c r="U169" s="42"/>
      <c r="V169" s="43"/>
      <c r="W169" s="50"/>
      <c r="X169" s="53"/>
      <c r="Y169" s="44">
        <f>SUM(Y168)</f>
        <v>0</v>
      </c>
      <c r="Z169" s="45">
        <f>SUM(Z168)</f>
        <v>0</v>
      </c>
    </row>
    <row r="170" spans="1:26" x14ac:dyDescent="0.25">
      <c r="A170" s="289">
        <v>15</v>
      </c>
      <c r="B170" s="290" t="s">
        <v>199</v>
      </c>
      <c r="C170" s="87">
        <v>1</v>
      </c>
      <c r="D170" s="87">
        <v>43200</v>
      </c>
      <c r="E170" s="88" t="s">
        <v>17</v>
      </c>
      <c r="F170" s="88" t="b">
        <v>0</v>
      </c>
      <c r="G170" s="15">
        <v>3</v>
      </c>
      <c r="H170" s="15">
        <v>6</v>
      </c>
      <c r="I170" s="15">
        <v>3</v>
      </c>
      <c r="J170" s="15">
        <v>5</v>
      </c>
      <c r="K170" s="22">
        <v>5</v>
      </c>
      <c r="L170" s="297">
        <v>42919.572916666664</v>
      </c>
      <c r="M170" s="297">
        <v>42923.791666666664</v>
      </c>
      <c r="N170" s="90"/>
      <c r="O170" s="248">
        <v>0</v>
      </c>
      <c r="P170" s="249">
        <v>0</v>
      </c>
      <c r="Q170" s="249">
        <v>0</v>
      </c>
      <c r="R170" s="249">
        <v>0</v>
      </c>
      <c r="S170" s="249">
        <v>0</v>
      </c>
      <c r="T170" s="249">
        <v>0</v>
      </c>
      <c r="U170" s="63">
        <v>446.3</v>
      </c>
      <c r="V170" s="40">
        <v>-1099.2</v>
      </c>
      <c r="W170" s="14">
        <v>15</v>
      </c>
      <c r="X170" s="52">
        <f>W170/$X$1</f>
        <v>0.15</v>
      </c>
      <c r="Y170" s="40">
        <v>312.5</v>
      </c>
      <c r="Z170" s="41">
        <v>27</v>
      </c>
    </row>
    <row r="171" spans="1:26" x14ac:dyDescent="0.25">
      <c r="A171" s="289">
        <v>15</v>
      </c>
      <c r="B171" s="290" t="s">
        <v>199</v>
      </c>
      <c r="C171" s="87">
        <v>1</v>
      </c>
      <c r="D171" s="87">
        <v>43200</v>
      </c>
      <c r="E171" s="88" t="s">
        <v>17</v>
      </c>
      <c r="F171" s="88" t="b">
        <v>0</v>
      </c>
      <c r="G171" s="15">
        <v>3</v>
      </c>
      <c r="H171" s="15">
        <v>6</v>
      </c>
      <c r="I171" s="15">
        <v>3</v>
      </c>
      <c r="J171" s="15">
        <v>5</v>
      </c>
      <c r="K171" s="22">
        <v>5</v>
      </c>
      <c r="L171" s="297">
        <v>42919.572916666664</v>
      </c>
      <c r="M171" s="297">
        <v>42930.791666666664</v>
      </c>
      <c r="N171" s="90"/>
      <c r="O171" s="248">
        <v>0</v>
      </c>
      <c r="P171" s="249">
        <v>0</v>
      </c>
      <c r="Q171" s="249">
        <v>0</v>
      </c>
      <c r="R171" s="249">
        <v>0</v>
      </c>
      <c r="S171" s="249">
        <v>0</v>
      </c>
      <c r="T171" s="249">
        <v>0</v>
      </c>
      <c r="U171" s="63">
        <v>2316.6</v>
      </c>
      <c r="V171" s="40">
        <v>-1099.2</v>
      </c>
      <c r="W171" s="14">
        <v>15</v>
      </c>
      <c r="X171" s="52">
        <f>W171/$X$1</f>
        <v>0.15</v>
      </c>
      <c r="Y171" s="40">
        <v>2023.6</v>
      </c>
      <c r="Z171" s="41">
        <v>183.33</v>
      </c>
    </row>
    <row r="172" spans="1:26" x14ac:dyDescent="0.25">
      <c r="A172" s="289">
        <v>15</v>
      </c>
      <c r="B172" s="290" t="s">
        <v>199</v>
      </c>
      <c r="C172" s="87">
        <v>1</v>
      </c>
      <c r="D172" s="87">
        <v>43200</v>
      </c>
      <c r="E172" s="88" t="s">
        <v>17</v>
      </c>
      <c r="F172" s="88" t="b">
        <v>0</v>
      </c>
      <c r="G172" s="15">
        <v>3</v>
      </c>
      <c r="H172" s="15">
        <v>6</v>
      </c>
      <c r="I172" s="15">
        <v>3</v>
      </c>
      <c r="J172" s="15">
        <v>5</v>
      </c>
      <c r="K172" s="22">
        <v>5</v>
      </c>
      <c r="L172" s="297">
        <v>42919.572916666664</v>
      </c>
      <c r="M172" s="297">
        <v>42937.791666666664</v>
      </c>
      <c r="N172" s="90"/>
      <c r="O172" s="248">
        <v>0</v>
      </c>
      <c r="P172" s="249">
        <v>0</v>
      </c>
      <c r="Q172" s="249">
        <v>0</v>
      </c>
      <c r="R172" s="249">
        <v>0</v>
      </c>
      <c r="S172" s="249">
        <v>0</v>
      </c>
      <c r="T172" s="249">
        <v>0</v>
      </c>
      <c r="U172" s="63" t="s">
        <v>70</v>
      </c>
      <c r="V172" s="63" t="s">
        <v>70</v>
      </c>
      <c r="W172" s="14">
        <v>15</v>
      </c>
      <c r="X172" s="52">
        <f>W172/$X$1</f>
        <v>0.15</v>
      </c>
      <c r="Y172" s="40">
        <v>2928.9</v>
      </c>
      <c r="Z172" s="41">
        <v>257.43</v>
      </c>
    </row>
    <row r="173" spans="1:26" x14ac:dyDescent="0.25">
      <c r="A173" s="289">
        <v>15</v>
      </c>
      <c r="B173" s="290" t="s">
        <v>199</v>
      </c>
      <c r="C173" s="87">
        <v>1</v>
      </c>
      <c r="D173" s="87">
        <v>43200</v>
      </c>
      <c r="E173" s="88" t="s">
        <v>17</v>
      </c>
      <c r="F173" s="88" t="b">
        <v>0</v>
      </c>
      <c r="G173" s="15">
        <v>3</v>
      </c>
      <c r="H173" s="15">
        <v>6</v>
      </c>
      <c r="I173" s="15">
        <v>3</v>
      </c>
      <c r="J173" s="15">
        <v>5</v>
      </c>
      <c r="K173" s="22">
        <v>5</v>
      </c>
      <c r="L173" s="297">
        <v>42919.572916666664</v>
      </c>
      <c r="M173" s="331">
        <v>42944.556076388886</v>
      </c>
      <c r="N173" s="90"/>
      <c r="O173" s="248">
        <v>0</v>
      </c>
      <c r="P173" s="249">
        <v>0</v>
      </c>
      <c r="Q173" s="249">
        <v>0</v>
      </c>
      <c r="R173" s="249">
        <v>0</v>
      </c>
      <c r="S173" s="249">
        <v>0</v>
      </c>
      <c r="T173" s="249">
        <v>0</v>
      </c>
      <c r="U173" s="63">
        <v>4396.3999999999996</v>
      </c>
      <c r="V173" s="63" t="s">
        <v>70</v>
      </c>
      <c r="W173" s="14">
        <v>15</v>
      </c>
      <c r="X173" s="52">
        <f>W173/$X$1</f>
        <v>0.15</v>
      </c>
      <c r="Y173" s="40">
        <v>3898.1</v>
      </c>
      <c r="Z173" s="41">
        <v>356.68</v>
      </c>
    </row>
    <row r="174" spans="1:26" x14ac:dyDescent="0.25">
      <c r="A174" s="289">
        <v>15</v>
      </c>
      <c r="B174" s="290" t="s">
        <v>199</v>
      </c>
      <c r="C174" s="87">
        <v>1</v>
      </c>
      <c r="D174" s="87">
        <v>43200</v>
      </c>
      <c r="E174" s="88" t="s">
        <v>17</v>
      </c>
      <c r="F174" s="88" t="b">
        <v>0</v>
      </c>
      <c r="G174" s="15">
        <v>3</v>
      </c>
      <c r="H174" s="15">
        <v>6</v>
      </c>
      <c r="I174" s="15">
        <v>3</v>
      </c>
      <c r="J174" s="15">
        <v>5</v>
      </c>
      <c r="K174" s="22">
        <v>5</v>
      </c>
      <c r="L174" s="297">
        <v>42919.572916666664</v>
      </c>
      <c r="M174" s="297">
        <v>42947.791666666664</v>
      </c>
      <c r="N174" s="90"/>
      <c r="O174" s="248">
        <v>0</v>
      </c>
      <c r="P174" s="249">
        <v>0</v>
      </c>
      <c r="Q174" s="249">
        <v>0</v>
      </c>
      <c r="R174" s="249">
        <v>0</v>
      </c>
      <c r="S174" s="249">
        <v>0</v>
      </c>
      <c r="T174" s="249">
        <v>0</v>
      </c>
      <c r="U174" s="235"/>
      <c r="V174" s="238"/>
      <c r="W174" s="236"/>
      <c r="X174" s="237">
        <f>W174/$X$1</f>
        <v>0</v>
      </c>
      <c r="Y174" s="238"/>
      <c r="Z174" s="239"/>
    </row>
    <row r="175" spans="1:26" ht="15.75" thickBot="1" x14ac:dyDescent="0.3">
      <c r="A175" s="34"/>
      <c r="B175" s="35"/>
      <c r="C175" s="36"/>
      <c r="D175" s="36"/>
      <c r="E175" s="35"/>
      <c r="F175" s="35"/>
      <c r="G175" s="37"/>
      <c r="H175" s="37"/>
      <c r="I175" s="37"/>
      <c r="J175" s="37"/>
      <c r="K175" s="37"/>
      <c r="L175" s="38"/>
      <c r="M175" s="38"/>
      <c r="N175" s="38"/>
      <c r="O175" s="203"/>
      <c r="P175" s="39"/>
      <c r="Q175" s="39"/>
      <c r="R175" s="39"/>
      <c r="S175" s="39"/>
      <c r="T175" s="39"/>
      <c r="U175" s="42"/>
      <c r="V175" s="43"/>
      <c r="W175" s="50"/>
      <c r="X175" s="53"/>
      <c r="Y175" s="44">
        <f>SUM(Y173)</f>
        <v>3898.1</v>
      </c>
      <c r="Z175" s="45">
        <f>SUM(Z173)</f>
        <v>356.68</v>
      </c>
    </row>
    <row r="176" spans="1:26" ht="15" x14ac:dyDescent="0.25">
      <c r="A176" s="111">
        <v>15</v>
      </c>
      <c r="B176" s="112" t="s">
        <v>199</v>
      </c>
      <c r="C176" s="87">
        <v>1</v>
      </c>
      <c r="D176" s="87">
        <v>43200</v>
      </c>
      <c r="E176" s="88" t="s">
        <v>17</v>
      </c>
      <c r="F176" s="88" t="b">
        <v>0</v>
      </c>
      <c r="G176" s="15">
        <v>3</v>
      </c>
      <c r="H176" s="15">
        <v>6</v>
      </c>
      <c r="I176" s="15">
        <v>3</v>
      </c>
      <c r="J176" s="15">
        <v>5</v>
      </c>
      <c r="K176" s="22">
        <v>5</v>
      </c>
      <c r="L176" s="297">
        <v>42948.572916666664</v>
      </c>
      <c r="M176" s="297">
        <v>42951.791666666664</v>
      </c>
      <c r="N176" s="90"/>
      <c r="O176" s="248">
        <v>0</v>
      </c>
      <c r="P176" s="249">
        <v>0</v>
      </c>
      <c r="Q176" s="249">
        <v>0</v>
      </c>
      <c r="R176" s="249">
        <v>0</v>
      </c>
      <c r="S176" s="249">
        <v>0</v>
      </c>
      <c r="T176" s="249">
        <v>0</v>
      </c>
      <c r="U176" s="63"/>
      <c r="V176" s="40">
        <v>-718.4</v>
      </c>
      <c r="W176" s="14">
        <v>15</v>
      </c>
      <c r="X176" s="52">
        <f>W176/$X$1</f>
        <v>0.15</v>
      </c>
      <c r="Y176" s="40"/>
      <c r="Z176" s="41"/>
    </row>
    <row r="177" spans="1:26" x14ac:dyDescent="0.25">
      <c r="A177" s="289">
        <v>15</v>
      </c>
      <c r="B177" s="290" t="s">
        <v>199</v>
      </c>
      <c r="C177" s="87">
        <v>1</v>
      </c>
      <c r="D177" s="87">
        <v>43200</v>
      </c>
      <c r="E177" s="88" t="s">
        <v>17</v>
      </c>
      <c r="F177" s="88" t="b">
        <v>0</v>
      </c>
      <c r="G177" s="15">
        <v>3</v>
      </c>
      <c r="H177" s="15">
        <v>6</v>
      </c>
      <c r="I177" s="15">
        <v>3</v>
      </c>
      <c r="J177" s="15">
        <v>5</v>
      </c>
      <c r="K177" s="22">
        <v>5</v>
      </c>
      <c r="L177" s="297">
        <v>42948.572916666664</v>
      </c>
      <c r="M177" s="297">
        <v>42958.791666666664</v>
      </c>
      <c r="N177" s="90"/>
      <c r="O177" s="248">
        <v>0</v>
      </c>
      <c r="P177" s="249">
        <v>0</v>
      </c>
      <c r="Q177" s="249">
        <v>0</v>
      </c>
      <c r="R177" s="249">
        <v>0</v>
      </c>
      <c r="S177" s="249">
        <v>0</v>
      </c>
      <c r="T177" s="249">
        <v>0</v>
      </c>
      <c r="U177" s="63"/>
      <c r="V177" s="40"/>
      <c r="W177" s="14"/>
      <c r="X177" s="52">
        <f>W177/$X$1</f>
        <v>0</v>
      </c>
      <c r="Y177" s="40"/>
      <c r="Z177" s="41"/>
    </row>
    <row r="178" spans="1:26" x14ac:dyDescent="0.25">
      <c r="A178" s="289">
        <v>15</v>
      </c>
      <c r="B178" s="290" t="s">
        <v>199</v>
      </c>
      <c r="C178" s="87">
        <v>1</v>
      </c>
      <c r="D178" s="87">
        <v>43200</v>
      </c>
      <c r="E178" s="88" t="s">
        <v>17</v>
      </c>
      <c r="F178" s="88" t="b">
        <v>0</v>
      </c>
      <c r="G178" s="15">
        <v>3</v>
      </c>
      <c r="H178" s="15">
        <v>6</v>
      </c>
      <c r="I178" s="15">
        <v>3</v>
      </c>
      <c r="J178" s="15">
        <v>5</v>
      </c>
      <c r="K178" s="22">
        <v>5</v>
      </c>
      <c r="L178" s="297">
        <v>42948.572916666664</v>
      </c>
      <c r="M178" s="297">
        <v>42965.791666666664</v>
      </c>
      <c r="N178" s="90"/>
      <c r="O178" s="248">
        <v>0</v>
      </c>
      <c r="P178" s="249">
        <v>0</v>
      </c>
      <c r="Q178" s="249">
        <v>0</v>
      </c>
      <c r="R178" s="249">
        <v>0</v>
      </c>
      <c r="S178" s="249">
        <v>0</v>
      </c>
      <c r="T178" s="249">
        <v>0</v>
      </c>
      <c r="U178" s="63"/>
      <c r="V178" s="63"/>
      <c r="W178" s="14"/>
      <c r="X178" s="52">
        <f>W178/$X$1</f>
        <v>0</v>
      </c>
      <c r="Y178" s="40"/>
      <c r="Z178" s="41"/>
    </row>
    <row r="179" spans="1:26" x14ac:dyDescent="0.25">
      <c r="A179" s="289">
        <v>15</v>
      </c>
      <c r="B179" s="290" t="s">
        <v>199</v>
      </c>
      <c r="C179" s="87">
        <v>1</v>
      </c>
      <c r="D179" s="87">
        <v>43200</v>
      </c>
      <c r="E179" s="88" t="s">
        <v>17</v>
      </c>
      <c r="F179" s="88" t="b">
        <v>0</v>
      </c>
      <c r="G179" s="15">
        <v>3</v>
      </c>
      <c r="H179" s="15">
        <v>6</v>
      </c>
      <c r="I179" s="15">
        <v>3</v>
      </c>
      <c r="J179" s="15">
        <v>5</v>
      </c>
      <c r="K179" s="22">
        <v>5</v>
      </c>
      <c r="L179" s="297">
        <v>42948.572916666664</v>
      </c>
      <c r="M179" s="297">
        <v>42972.791666666664</v>
      </c>
      <c r="N179" s="90"/>
      <c r="O179" s="248">
        <v>0</v>
      </c>
      <c r="P179" s="249">
        <v>0</v>
      </c>
      <c r="Q179" s="249">
        <v>0</v>
      </c>
      <c r="R179" s="249">
        <v>0</v>
      </c>
      <c r="S179" s="249">
        <v>0</v>
      </c>
      <c r="T179" s="249">
        <v>0</v>
      </c>
      <c r="U179" s="63"/>
      <c r="V179" s="63"/>
      <c r="W179" s="14"/>
      <c r="X179" s="52">
        <f>W179/$X$1</f>
        <v>0</v>
      </c>
      <c r="Y179" s="40"/>
      <c r="Z179" s="41"/>
    </row>
    <row r="180" spans="1:26" x14ac:dyDescent="0.25">
      <c r="A180" s="289">
        <v>15</v>
      </c>
      <c r="B180" s="290" t="s">
        <v>199</v>
      </c>
      <c r="C180" s="87">
        <v>1</v>
      </c>
      <c r="D180" s="87">
        <v>43200</v>
      </c>
      <c r="E180" s="88" t="s">
        <v>17</v>
      </c>
      <c r="F180" s="88" t="b">
        <v>0</v>
      </c>
      <c r="G180" s="15">
        <v>3</v>
      </c>
      <c r="H180" s="15">
        <v>6</v>
      </c>
      <c r="I180" s="15">
        <v>3</v>
      </c>
      <c r="J180" s="15">
        <v>5</v>
      </c>
      <c r="K180" s="22">
        <v>5</v>
      </c>
      <c r="L180" s="297">
        <v>42948.572916666664</v>
      </c>
      <c r="M180" s="297">
        <v>42978.791666666664</v>
      </c>
      <c r="N180" s="90"/>
      <c r="O180" s="248">
        <v>0</v>
      </c>
      <c r="P180" s="249">
        <v>0</v>
      </c>
      <c r="Q180" s="249">
        <v>0</v>
      </c>
      <c r="R180" s="249">
        <v>0</v>
      </c>
      <c r="S180" s="249">
        <v>0</v>
      </c>
      <c r="T180" s="249">
        <v>0</v>
      </c>
      <c r="U180" s="63"/>
      <c r="V180" s="40"/>
      <c r="W180" s="14"/>
      <c r="X180" s="52">
        <f>W180/$X$1</f>
        <v>0</v>
      </c>
      <c r="Y180" s="40"/>
      <c r="Z180" s="41"/>
    </row>
    <row r="181" spans="1:26" ht="15.75" thickBot="1" x14ac:dyDescent="0.3">
      <c r="A181" s="34"/>
      <c r="B181" s="35"/>
      <c r="C181" s="36"/>
      <c r="D181" s="36"/>
      <c r="E181" s="35"/>
      <c r="F181" s="35"/>
      <c r="G181" s="37"/>
      <c r="H181" s="37"/>
      <c r="I181" s="37"/>
      <c r="J181" s="37"/>
      <c r="K181" s="37"/>
      <c r="L181" s="38"/>
      <c r="M181" s="38"/>
      <c r="N181" s="38"/>
      <c r="O181" s="203"/>
      <c r="P181" s="39"/>
      <c r="Q181" s="39"/>
      <c r="R181" s="39"/>
      <c r="S181" s="39"/>
      <c r="T181" s="39"/>
      <c r="U181" s="42"/>
      <c r="V181" s="43"/>
      <c r="W181" s="50"/>
      <c r="X181" s="53"/>
      <c r="Y181" s="44">
        <f>SUM(Y180)</f>
        <v>0</v>
      </c>
      <c r="Z181" s="45">
        <f>SUM(Z180)</f>
        <v>0</v>
      </c>
    </row>
    <row r="182" spans="1:26" ht="15" x14ac:dyDescent="0.25">
      <c r="A182" s="79">
        <v>21</v>
      </c>
      <c r="B182" s="75" t="s">
        <v>251</v>
      </c>
      <c r="C182" s="71">
        <v>1</v>
      </c>
      <c r="D182" s="71">
        <v>43200</v>
      </c>
      <c r="E182" s="72" t="b">
        <v>0</v>
      </c>
      <c r="F182" s="72" t="b">
        <v>0</v>
      </c>
      <c r="G182" s="15">
        <v>3</v>
      </c>
      <c r="H182" s="15">
        <v>6</v>
      </c>
      <c r="I182" s="15">
        <v>3</v>
      </c>
      <c r="J182" s="15">
        <v>5</v>
      </c>
      <c r="K182" s="12">
        <v>5</v>
      </c>
      <c r="L182" s="331">
        <v>42948.304861111108</v>
      </c>
      <c r="M182" s="70">
        <v>42951.541666666664</v>
      </c>
      <c r="N182" s="70"/>
      <c r="O182" s="240">
        <v>0</v>
      </c>
      <c r="P182" s="241">
        <v>0</v>
      </c>
      <c r="Q182" s="241">
        <v>0</v>
      </c>
      <c r="R182" s="241">
        <v>0</v>
      </c>
      <c r="S182" s="241">
        <v>0</v>
      </c>
      <c r="T182" s="241">
        <v>0</v>
      </c>
      <c r="U182" s="63"/>
      <c r="V182" s="40">
        <v>-1069.0999999999999</v>
      </c>
      <c r="W182" s="14">
        <v>9</v>
      </c>
      <c r="X182" s="52">
        <f>W182/$X$1</f>
        <v>0.09</v>
      </c>
      <c r="Y182" s="40"/>
      <c r="Z182" s="41"/>
    </row>
    <row r="183" spans="1:26" x14ac:dyDescent="0.25">
      <c r="A183" s="71">
        <v>21</v>
      </c>
      <c r="B183" s="72" t="s">
        <v>251</v>
      </c>
      <c r="C183" s="71">
        <v>1</v>
      </c>
      <c r="D183" s="71">
        <v>43200</v>
      </c>
      <c r="E183" s="72" t="b">
        <v>0</v>
      </c>
      <c r="F183" s="72" t="b">
        <v>0</v>
      </c>
      <c r="G183" s="15">
        <v>3</v>
      </c>
      <c r="H183" s="15">
        <v>6</v>
      </c>
      <c r="I183" s="15">
        <v>3</v>
      </c>
      <c r="J183" s="15">
        <v>5</v>
      </c>
      <c r="K183" s="12">
        <v>5</v>
      </c>
      <c r="L183" s="331">
        <v>42948.304861111108</v>
      </c>
      <c r="M183" s="70">
        <v>42958.541666666664</v>
      </c>
      <c r="N183" s="70"/>
      <c r="O183" s="240">
        <v>0</v>
      </c>
      <c r="P183" s="241">
        <v>0</v>
      </c>
      <c r="Q183" s="241">
        <v>0</v>
      </c>
      <c r="R183" s="241">
        <v>0</v>
      </c>
      <c r="S183" s="241">
        <v>0</v>
      </c>
      <c r="T183" s="241">
        <v>0</v>
      </c>
      <c r="U183" s="63"/>
      <c r="V183" s="40"/>
      <c r="W183" s="14"/>
      <c r="X183" s="52">
        <f>W183/$X$1</f>
        <v>0</v>
      </c>
      <c r="Y183" s="40"/>
      <c r="Z183" s="41"/>
    </row>
    <row r="184" spans="1:26" x14ac:dyDescent="0.25">
      <c r="A184" s="71">
        <v>21</v>
      </c>
      <c r="B184" s="72" t="s">
        <v>251</v>
      </c>
      <c r="C184" s="71">
        <v>1</v>
      </c>
      <c r="D184" s="71">
        <v>43200</v>
      </c>
      <c r="E184" s="72" t="b">
        <v>0</v>
      </c>
      <c r="F184" s="72" t="b">
        <v>0</v>
      </c>
      <c r="G184" s="15">
        <v>3</v>
      </c>
      <c r="H184" s="15">
        <v>6</v>
      </c>
      <c r="I184" s="15">
        <v>3</v>
      </c>
      <c r="J184" s="15">
        <v>5</v>
      </c>
      <c r="K184" s="12">
        <v>5</v>
      </c>
      <c r="L184" s="331">
        <v>42948.304861111108</v>
      </c>
      <c r="M184" s="70">
        <v>42965.541666666664</v>
      </c>
      <c r="N184" s="70"/>
      <c r="O184" s="240">
        <v>0</v>
      </c>
      <c r="P184" s="241">
        <v>0</v>
      </c>
      <c r="Q184" s="241">
        <v>0</v>
      </c>
      <c r="R184" s="241">
        <v>0</v>
      </c>
      <c r="S184" s="241">
        <v>0</v>
      </c>
      <c r="T184" s="241">
        <v>0</v>
      </c>
      <c r="U184" s="63"/>
      <c r="V184" s="40"/>
      <c r="W184" s="14"/>
      <c r="X184" s="52">
        <f>W184/$X$1</f>
        <v>0</v>
      </c>
      <c r="Y184" s="40"/>
      <c r="Z184" s="41"/>
    </row>
    <row r="185" spans="1:26" x14ac:dyDescent="0.25">
      <c r="A185" s="71">
        <v>21</v>
      </c>
      <c r="B185" s="72" t="s">
        <v>251</v>
      </c>
      <c r="C185" s="71">
        <v>1</v>
      </c>
      <c r="D185" s="71">
        <v>43200</v>
      </c>
      <c r="E185" s="72" t="b">
        <v>0</v>
      </c>
      <c r="F185" s="72" t="b">
        <v>0</v>
      </c>
      <c r="G185" s="15">
        <v>3</v>
      </c>
      <c r="H185" s="15">
        <v>6</v>
      </c>
      <c r="I185" s="15">
        <v>3</v>
      </c>
      <c r="J185" s="15">
        <v>5</v>
      </c>
      <c r="K185" s="12">
        <v>5</v>
      </c>
      <c r="L185" s="331">
        <v>42948.304861111108</v>
      </c>
      <c r="M185" s="70">
        <v>42972.541666608799</v>
      </c>
      <c r="N185" s="70"/>
      <c r="O185" s="240">
        <v>0</v>
      </c>
      <c r="P185" s="241">
        <v>0</v>
      </c>
      <c r="Q185" s="241">
        <v>0</v>
      </c>
      <c r="R185" s="241">
        <v>0</v>
      </c>
      <c r="S185" s="241">
        <v>0</v>
      </c>
      <c r="T185" s="241">
        <v>0</v>
      </c>
      <c r="U185" s="63"/>
      <c r="V185" s="40"/>
      <c r="W185" s="14"/>
      <c r="X185" s="52">
        <f>W185/$X$1</f>
        <v>0</v>
      </c>
      <c r="Y185" s="40"/>
      <c r="Z185" s="41"/>
    </row>
    <row r="186" spans="1:26" x14ac:dyDescent="0.25">
      <c r="A186" s="71">
        <v>21</v>
      </c>
      <c r="B186" s="72" t="s">
        <v>251</v>
      </c>
      <c r="C186" s="71">
        <v>1</v>
      </c>
      <c r="D186" s="71">
        <v>43200</v>
      </c>
      <c r="E186" s="72" t="b">
        <v>0</v>
      </c>
      <c r="F186" s="72" t="b">
        <v>0</v>
      </c>
      <c r="G186" s="15">
        <v>3</v>
      </c>
      <c r="H186" s="15">
        <v>6</v>
      </c>
      <c r="I186" s="15">
        <v>3</v>
      </c>
      <c r="J186" s="15">
        <v>5</v>
      </c>
      <c r="K186" s="12">
        <v>5</v>
      </c>
      <c r="L186" s="331">
        <v>42948.304861111108</v>
      </c>
      <c r="M186" s="70">
        <v>42978.541666666664</v>
      </c>
      <c r="N186" s="70"/>
      <c r="O186" s="240">
        <v>0</v>
      </c>
      <c r="P186" s="241">
        <v>0</v>
      </c>
      <c r="Q186" s="241">
        <v>0</v>
      </c>
      <c r="R186" s="241">
        <v>0</v>
      </c>
      <c r="S186" s="241">
        <v>0</v>
      </c>
      <c r="T186" s="241">
        <v>0</v>
      </c>
      <c r="U186" s="63"/>
      <c r="V186" s="40"/>
      <c r="W186" s="14"/>
      <c r="X186" s="52">
        <f>W186/$X$1</f>
        <v>0</v>
      </c>
      <c r="Y186" s="40"/>
      <c r="Z186" s="41"/>
    </row>
    <row r="187" spans="1:26" ht="15.75" thickBot="1" x14ac:dyDescent="0.3">
      <c r="A187" s="34"/>
      <c r="B187" s="35"/>
      <c r="C187" s="36"/>
      <c r="D187" s="36"/>
      <c r="E187" s="35"/>
      <c r="F187" s="35"/>
      <c r="G187" s="37"/>
      <c r="H187" s="37"/>
      <c r="I187" s="37"/>
      <c r="J187" s="37"/>
      <c r="K187" s="37"/>
      <c r="L187" s="38"/>
      <c r="M187" s="38"/>
      <c r="N187" s="38"/>
      <c r="O187" s="203"/>
      <c r="P187" s="39"/>
      <c r="Q187" s="39"/>
      <c r="R187" s="39"/>
      <c r="S187" s="39"/>
      <c r="T187" s="39"/>
      <c r="U187" s="42"/>
      <c r="V187" s="43"/>
      <c r="W187" s="50"/>
      <c r="X187" s="53"/>
      <c r="Y187" s="44">
        <f>SUM(Y186)</f>
        <v>0</v>
      </c>
      <c r="Z187" s="45">
        <f>SUM(Z186)</f>
        <v>0</v>
      </c>
    </row>
    <row r="188" spans="1:26" ht="15" x14ac:dyDescent="0.25">
      <c r="A188" s="78">
        <v>22</v>
      </c>
      <c r="B188" s="74" t="s">
        <v>252</v>
      </c>
      <c r="C188" s="71">
        <v>1</v>
      </c>
      <c r="D188" s="71">
        <v>43200</v>
      </c>
      <c r="E188" s="72" t="b">
        <v>0</v>
      </c>
      <c r="F188" s="72" t="b">
        <v>0</v>
      </c>
      <c r="G188" s="15">
        <v>3</v>
      </c>
      <c r="H188" s="15">
        <v>6</v>
      </c>
      <c r="I188" s="15">
        <v>3</v>
      </c>
      <c r="J188" s="15">
        <v>5</v>
      </c>
      <c r="K188" s="12">
        <v>5</v>
      </c>
      <c r="L188" s="70">
        <v>42948.302083333336</v>
      </c>
      <c r="M188" s="305">
        <v>42951.625</v>
      </c>
      <c r="N188" s="70"/>
      <c r="O188" s="240">
        <v>0</v>
      </c>
      <c r="P188" s="241">
        <v>0</v>
      </c>
      <c r="Q188" s="241">
        <v>0</v>
      </c>
      <c r="R188" s="241">
        <v>0</v>
      </c>
      <c r="S188" s="241">
        <v>0</v>
      </c>
      <c r="T188" s="241">
        <v>0</v>
      </c>
      <c r="U188" s="63"/>
      <c r="V188" s="40">
        <v>-1115.5</v>
      </c>
      <c r="W188" s="14">
        <v>9</v>
      </c>
      <c r="X188" s="52">
        <f>W188/$X$1</f>
        <v>0.09</v>
      </c>
      <c r="Y188" s="40"/>
      <c r="Z188" s="41"/>
    </row>
    <row r="189" spans="1:26" x14ac:dyDescent="0.25">
      <c r="A189" s="268">
        <v>22</v>
      </c>
      <c r="B189" s="269" t="s">
        <v>252</v>
      </c>
      <c r="C189" s="71">
        <v>1</v>
      </c>
      <c r="D189" s="71">
        <v>43200</v>
      </c>
      <c r="E189" s="72" t="b">
        <v>0</v>
      </c>
      <c r="F189" s="72" t="b">
        <v>0</v>
      </c>
      <c r="G189" s="15">
        <v>3</v>
      </c>
      <c r="H189" s="15">
        <v>6</v>
      </c>
      <c r="I189" s="15">
        <v>3</v>
      </c>
      <c r="J189" s="15">
        <v>5</v>
      </c>
      <c r="K189" s="12">
        <v>5</v>
      </c>
      <c r="L189" s="70">
        <v>42948.302083333336</v>
      </c>
      <c r="M189" s="305">
        <v>42958.625</v>
      </c>
      <c r="N189" s="70"/>
      <c r="O189" s="240">
        <v>0</v>
      </c>
      <c r="P189" s="241">
        <v>0</v>
      </c>
      <c r="Q189" s="241">
        <v>0</v>
      </c>
      <c r="R189" s="241">
        <v>0</v>
      </c>
      <c r="S189" s="241">
        <v>0</v>
      </c>
      <c r="T189" s="241">
        <v>0</v>
      </c>
      <c r="U189" s="63"/>
      <c r="V189" s="40"/>
      <c r="W189" s="14"/>
      <c r="X189" s="52">
        <f>W189/$X$1</f>
        <v>0</v>
      </c>
      <c r="Y189" s="40"/>
      <c r="Z189" s="41"/>
    </row>
    <row r="190" spans="1:26" x14ac:dyDescent="0.25">
      <c r="A190" s="268">
        <v>22</v>
      </c>
      <c r="B190" s="269" t="s">
        <v>252</v>
      </c>
      <c r="C190" s="71">
        <v>1</v>
      </c>
      <c r="D190" s="71">
        <v>43200</v>
      </c>
      <c r="E190" s="72" t="b">
        <v>0</v>
      </c>
      <c r="F190" s="72" t="b">
        <v>0</v>
      </c>
      <c r="G190" s="15">
        <v>3</v>
      </c>
      <c r="H190" s="15">
        <v>6</v>
      </c>
      <c r="I190" s="15">
        <v>3</v>
      </c>
      <c r="J190" s="15">
        <v>5</v>
      </c>
      <c r="K190" s="12">
        <v>5</v>
      </c>
      <c r="L190" s="70">
        <v>42948.302083333336</v>
      </c>
      <c r="M190" s="305">
        <v>42965.625</v>
      </c>
      <c r="N190" s="70"/>
      <c r="O190" s="240">
        <v>0</v>
      </c>
      <c r="P190" s="241">
        <v>0</v>
      </c>
      <c r="Q190" s="241">
        <v>0</v>
      </c>
      <c r="R190" s="241">
        <v>0</v>
      </c>
      <c r="S190" s="241">
        <v>0</v>
      </c>
      <c r="T190" s="241">
        <v>0</v>
      </c>
      <c r="U190" s="63"/>
      <c r="V190" s="40"/>
      <c r="W190" s="14"/>
      <c r="X190" s="52">
        <f>W190/$X$1</f>
        <v>0</v>
      </c>
      <c r="Y190" s="40"/>
      <c r="Z190" s="41"/>
    </row>
    <row r="191" spans="1:26" x14ac:dyDescent="0.25">
      <c r="A191" s="268">
        <v>22</v>
      </c>
      <c r="B191" s="269" t="s">
        <v>252</v>
      </c>
      <c r="C191" s="71">
        <v>1</v>
      </c>
      <c r="D191" s="71">
        <v>43200</v>
      </c>
      <c r="E191" s="72" t="b">
        <v>0</v>
      </c>
      <c r="F191" s="72" t="b">
        <v>0</v>
      </c>
      <c r="G191" s="15">
        <v>3</v>
      </c>
      <c r="H191" s="15">
        <v>6</v>
      </c>
      <c r="I191" s="15">
        <v>3</v>
      </c>
      <c r="J191" s="15">
        <v>5</v>
      </c>
      <c r="K191" s="12">
        <v>5</v>
      </c>
      <c r="L191" s="70">
        <v>42948.302083333336</v>
      </c>
      <c r="M191" s="305">
        <v>42972.625</v>
      </c>
      <c r="N191" s="70"/>
      <c r="O191" s="240">
        <v>0</v>
      </c>
      <c r="P191" s="241">
        <v>0</v>
      </c>
      <c r="Q191" s="241">
        <v>0</v>
      </c>
      <c r="R191" s="241">
        <v>0</v>
      </c>
      <c r="S191" s="241">
        <v>0</v>
      </c>
      <c r="T191" s="241">
        <v>0</v>
      </c>
      <c r="U191" s="40"/>
      <c r="V191" s="63"/>
      <c r="W191" s="14"/>
      <c r="X191" s="52">
        <f>W191/$X$1</f>
        <v>0</v>
      </c>
      <c r="Y191" s="40"/>
      <c r="Z191" s="41"/>
    </row>
    <row r="192" spans="1:26" x14ac:dyDescent="0.25">
      <c r="A192" s="268">
        <v>22</v>
      </c>
      <c r="B192" s="269" t="s">
        <v>252</v>
      </c>
      <c r="C192" s="71">
        <v>1</v>
      </c>
      <c r="D192" s="71">
        <v>43200</v>
      </c>
      <c r="E192" s="72" t="b">
        <v>0</v>
      </c>
      <c r="F192" s="72" t="b">
        <v>0</v>
      </c>
      <c r="G192" s="15">
        <v>3</v>
      </c>
      <c r="H192" s="15">
        <v>6</v>
      </c>
      <c r="I192" s="15">
        <v>3</v>
      </c>
      <c r="J192" s="15">
        <v>5</v>
      </c>
      <c r="K192" s="12">
        <v>5</v>
      </c>
      <c r="L192" s="70">
        <v>42948.302083333336</v>
      </c>
      <c r="M192" s="305">
        <v>42978.625</v>
      </c>
      <c r="N192" s="70"/>
      <c r="O192" s="240">
        <v>0</v>
      </c>
      <c r="P192" s="241">
        <v>0</v>
      </c>
      <c r="Q192" s="241">
        <v>0</v>
      </c>
      <c r="R192" s="241">
        <v>0</v>
      </c>
      <c r="S192" s="241">
        <v>0</v>
      </c>
      <c r="T192" s="241">
        <v>0</v>
      </c>
      <c r="U192" s="63"/>
      <c r="V192" s="40"/>
      <c r="W192" s="14"/>
      <c r="X192" s="52">
        <f>W192/$X$1</f>
        <v>0</v>
      </c>
      <c r="Y192" s="40"/>
      <c r="Z192" s="41"/>
    </row>
    <row r="193" spans="1:26" ht="15.75" thickBot="1" x14ac:dyDescent="0.3">
      <c r="A193" s="34"/>
      <c r="B193" s="35"/>
      <c r="C193" s="36"/>
      <c r="D193" s="36"/>
      <c r="E193" s="35"/>
      <c r="F193" s="35"/>
      <c r="G193" s="37"/>
      <c r="H193" s="37"/>
      <c r="I193" s="37"/>
      <c r="J193" s="37"/>
      <c r="K193" s="37"/>
      <c r="L193" s="38"/>
      <c r="M193" s="38"/>
      <c r="N193" s="38"/>
      <c r="O193" s="203"/>
      <c r="P193" s="39"/>
      <c r="Q193" s="39"/>
      <c r="R193" s="39"/>
      <c r="S193" s="39"/>
      <c r="T193" s="39"/>
      <c r="U193" s="42"/>
      <c r="V193" s="43"/>
      <c r="W193" s="50"/>
      <c r="X193" s="53"/>
      <c r="Y193" s="44">
        <f>SUM(Y192)</f>
        <v>0</v>
      </c>
      <c r="Z193" s="45">
        <f>SUM(Z192)</f>
        <v>0</v>
      </c>
    </row>
    <row r="194" spans="1:26" ht="15" x14ac:dyDescent="0.25">
      <c r="A194" s="8">
        <v>23</v>
      </c>
      <c r="B194" s="9" t="s">
        <v>253</v>
      </c>
      <c r="C194" s="71">
        <v>1</v>
      </c>
      <c r="D194" s="71">
        <v>43200</v>
      </c>
      <c r="E194" s="72" t="b">
        <v>0</v>
      </c>
      <c r="F194" s="72" t="b">
        <v>0</v>
      </c>
      <c r="G194" s="15">
        <v>3</v>
      </c>
      <c r="H194" s="15">
        <v>6</v>
      </c>
      <c r="I194" s="15">
        <v>3</v>
      </c>
      <c r="J194" s="15">
        <v>5</v>
      </c>
      <c r="K194" s="12">
        <v>5</v>
      </c>
      <c r="L194" s="70">
        <v>42948.302083333336</v>
      </c>
      <c r="M194" s="295">
        <v>42951.791666666664</v>
      </c>
      <c r="N194" s="70"/>
      <c r="O194" s="240">
        <v>0</v>
      </c>
      <c r="P194" s="241">
        <v>0</v>
      </c>
      <c r="Q194" s="241">
        <v>0</v>
      </c>
      <c r="R194" s="241">
        <v>0</v>
      </c>
      <c r="S194" s="241">
        <v>0</v>
      </c>
      <c r="T194" s="241">
        <v>0</v>
      </c>
      <c r="U194" s="63"/>
      <c r="V194" s="40">
        <v>-1198.5999999999999</v>
      </c>
      <c r="W194" s="14">
        <v>9</v>
      </c>
      <c r="X194" s="52">
        <f>W194/$X$1</f>
        <v>0.09</v>
      </c>
      <c r="Y194" s="40"/>
      <c r="Z194" s="41"/>
    </row>
    <row r="195" spans="1:26" x14ac:dyDescent="0.25">
      <c r="A195" s="10">
        <v>23</v>
      </c>
      <c r="B195" s="11" t="s">
        <v>253</v>
      </c>
      <c r="C195" s="71">
        <v>1</v>
      </c>
      <c r="D195" s="71">
        <v>43200</v>
      </c>
      <c r="E195" s="72" t="b">
        <v>0</v>
      </c>
      <c r="F195" s="72" t="b">
        <v>0</v>
      </c>
      <c r="G195" s="15">
        <v>3</v>
      </c>
      <c r="H195" s="15">
        <v>6</v>
      </c>
      <c r="I195" s="15">
        <v>3</v>
      </c>
      <c r="J195" s="15">
        <v>5</v>
      </c>
      <c r="K195" s="12">
        <v>5</v>
      </c>
      <c r="L195" s="70">
        <v>42948.302083333336</v>
      </c>
      <c r="M195" s="295">
        <v>42958.791666666664</v>
      </c>
      <c r="N195" s="70"/>
      <c r="O195" s="240">
        <v>0</v>
      </c>
      <c r="P195" s="241">
        <v>0</v>
      </c>
      <c r="Q195" s="241">
        <v>0</v>
      </c>
      <c r="R195" s="241">
        <v>0</v>
      </c>
      <c r="S195" s="241">
        <v>0</v>
      </c>
      <c r="T195" s="241">
        <v>0</v>
      </c>
      <c r="U195" s="63"/>
      <c r="V195" s="40"/>
      <c r="W195" s="14"/>
      <c r="X195" s="52">
        <f>W195/$X$1</f>
        <v>0</v>
      </c>
      <c r="Y195" s="40"/>
      <c r="Z195" s="41"/>
    </row>
    <row r="196" spans="1:26" x14ac:dyDescent="0.25">
      <c r="A196" s="10">
        <v>23</v>
      </c>
      <c r="B196" s="11" t="s">
        <v>253</v>
      </c>
      <c r="C196" s="71">
        <v>1</v>
      </c>
      <c r="D196" s="71">
        <v>43200</v>
      </c>
      <c r="E196" s="72" t="b">
        <v>0</v>
      </c>
      <c r="F196" s="72" t="b">
        <v>0</v>
      </c>
      <c r="G196" s="15">
        <v>3</v>
      </c>
      <c r="H196" s="15">
        <v>6</v>
      </c>
      <c r="I196" s="15">
        <v>3</v>
      </c>
      <c r="J196" s="15">
        <v>5</v>
      </c>
      <c r="K196" s="12">
        <v>5</v>
      </c>
      <c r="L196" s="70">
        <v>42948.302083333336</v>
      </c>
      <c r="M196" s="295">
        <v>42965.791666666664</v>
      </c>
      <c r="N196" s="70"/>
      <c r="O196" s="240">
        <v>0</v>
      </c>
      <c r="P196" s="241">
        <v>0</v>
      </c>
      <c r="Q196" s="241">
        <v>0</v>
      </c>
      <c r="R196" s="241">
        <v>0</v>
      </c>
      <c r="S196" s="241">
        <v>0</v>
      </c>
      <c r="T196" s="241">
        <v>0</v>
      </c>
      <c r="U196" s="63"/>
      <c r="V196" s="40"/>
      <c r="W196" s="14"/>
      <c r="X196" s="52">
        <f>W196/$X$1</f>
        <v>0</v>
      </c>
      <c r="Y196" s="40"/>
      <c r="Z196" s="41"/>
    </row>
    <row r="197" spans="1:26" x14ac:dyDescent="0.25">
      <c r="A197" s="10">
        <v>23</v>
      </c>
      <c r="B197" s="11" t="s">
        <v>253</v>
      </c>
      <c r="C197" s="71">
        <v>1</v>
      </c>
      <c r="D197" s="71">
        <v>43200</v>
      </c>
      <c r="E197" s="72" t="b">
        <v>0</v>
      </c>
      <c r="F197" s="72" t="b">
        <v>0</v>
      </c>
      <c r="G197" s="15">
        <v>3</v>
      </c>
      <c r="H197" s="15">
        <v>6</v>
      </c>
      <c r="I197" s="15">
        <v>3</v>
      </c>
      <c r="J197" s="15">
        <v>5</v>
      </c>
      <c r="K197" s="12">
        <v>5</v>
      </c>
      <c r="L197" s="70">
        <v>42948.302083333336</v>
      </c>
      <c r="M197" s="295">
        <v>42972.791666666664</v>
      </c>
      <c r="N197" s="70"/>
      <c r="O197" s="240">
        <v>0</v>
      </c>
      <c r="P197" s="241">
        <v>0</v>
      </c>
      <c r="Q197" s="241">
        <v>0</v>
      </c>
      <c r="R197" s="241">
        <v>0</v>
      </c>
      <c r="S197" s="241">
        <v>0</v>
      </c>
      <c r="T197" s="241">
        <v>0</v>
      </c>
      <c r="U197" s="63"/>
      <c r="V197" s="63"/>
      <c r="W197" s="14"/>
      <c r="X197" s="52">
        <f>W197/$X$1</f>
        <v>0</v>
      </c>
      <c r="Y197" s="40"/>
      <c r="Z197" s="41"/>
    </row>
    <row r="198" spans="1:26" x14ac:dyDescent="0.25">
      <c r="A198" s="10">
        <v>23</v>
      </c>
      <c r="B198" s="11" t="s">
        <v>253</v>
      </c>
      <c r="C198" s="71">
        <v>1</v>
      </c>
      <c r="D198" s="71">
        <v>43200</v>
      </c>
      <c r="E198" s="72" t="b">
        <v>0</v>
      </c>
      <c r="F198" s="72" t="b">
        <v>0</v>
      </c>
      <c r="G198" s="15">
        <v>3</v>
      </c>
      <c r="H198" s="15">
        <v>6</v>
      </c>
      <c r="I198" s="15">
        <v>3</v>
      </c>
      <c r="J198" s="15">
        <v>5</v>
      </c>
      <c r="K198" s="12">
        <v>5</v>
      </c>
      <c r="L198" s="70">
        <v>42948.302083333336</v>
      </c>
      <c r="M198" s="295">
        <v>42978.791666666664</v>
      </c>
      <c r="N198" s="70"/>
      <c r="O198" s="240">
        <v>0</v>
      </c>
      <c r="P198" s="241">
        <v>0</v>
      </c>
      <c r="Q198" s="241">
        <v>0</v>
      </c>
      <c r="R198" s="241">
        <v>0</v>
      </c>
      <c r="S198" s="241">
        <v>0</v>
      </c>
      <c r="T198" s="241">
        <v>0</v>
      </c>
      <c r="U198" s="63"/>
      <c r="V198" s="40"/>
      <c r="W198" s="14"/>
      <c r="X198" s="52">
        <f>W198/$X$1</f>
        <v>0</v>
      </c>
      <c r="Y198" s="40"/>
      <c r="Z198" s="41"/>
    </row>
    <row r="199" spans="1:26" ht="15.75" thickBot="1" x14ac:dyDescent="0.3">
      <c r="A199" s="34"/>
      <c r="B199" s="35"/>
      <c r="C199" s="36"/>
      <c r="D199" s="36"/>
      <c r="E199" s="35"/>
      <c r="F199" s="35"/>
      <c r="G199" s="37"/>
      <c r="H199" s="37"/>
      <c r="I199" s="37"/>
      <c r="J199" s="37"/>
      <c r="K199" s="37"/>
      <c r="L199" s="38"/>
      <c r="M199" s="38"/>
      <c r="N199" s="38"/>
      <c r="O199" s="203"/>
      <c r="P199" s="39"/>
      <c r="Q199" s="39"/>
      <c r="R199" s="39"/>
      <c r="S199" s="39"/>
      <c r="T199" s="39"/>
      <c r="U199" s="42"/>
      <c r="V199" s="43"/>
      <c r="W199" s="50"/>
      <c r="X199" s="53"/>
      <c r="Y199" s="44">
        <f>SUM(Y198)</f>
        <v>0</v>
      </c>
      <c r="Z199" s="45">
        <f>SUM(Z198)</f>
        <v>0</v>
      </c>
    </row>
    <row r="200" spans="1:26" ht="15" x14ac:dyDescent="0.25">
      <c r="A200" s="116">
        <v>24</v>
      </c>
      <c r="B200" s="115" t="s">
        <v>254</v>
      </c>
      <c r="C200" s="71">
        <v>1</v>
      </c>
      <c r="D200" s="71">
        <v>43200</v>
      </c>
      <c r="E200" s="72" t="b">
        <v>0</v>
      </c>
      <c r="F200" s="72" t="b">
        <v>0</v>
      </c>
      <c r="G200" s="15">
        <v>3</v>
      </c>
      <c r="H200" s="15">
        <v>6</v>
      </c>
      <c r="I200" s="15">
        <v>3</v>
      </c>
      <c r="J200" s="15">
        <v>5</v>
      </c>
      <c r="K200" s="12">
        <v>5</v>
      </c>
      <c r="L200" s="331">
        <v>42948.376388888886</v>
      </c>
      <c r="M200" s="295">
        <v>42951.791666666664</v>
      </c>
      <c r="N200" s="70"/>
      <c r="O200" s="240">
        <v>0</v>
      </c>
      <c r="P200" s="241">
        <v>0</v>
      </c>
      <c r="Q200" s="241">
        <v>0</v>
      </c>
      <c r="R200" s="241">
        <v>0</v>
      </c>
      <c r="S200" s="241">
        <v>0</v>
      </c>
      <c r="T200" s="241">
        <v>0</v>
      </c>
      <c r="U200" s="63"/>
      <c r="V200" s="40">
        <v>-1181.0999999999999</v>
      </c>
      <c r="W200" s="14">
        <v>9</v>
      </c>
      <c r="X200" s="52">
        <f>W200/$X$1</f>
        <v>0.09</v>
      </c>
      <c r="Y200" s="40"/>
      <c r="Z200" s="41"/>
    </row>
    <row r="201" spans="1:26" x14ac:dyDescent="0.25">
      <c r="A201" s="279">
        <v>24</v>
      </c>
      <c r="B201" s="280" t="s">
        <v>254</v>
      </c>
      <c r="C201" s="71">
        <v>1</v>
      </c>
      <c r="D201" s="71">
        <v>43200</v>
      </c>
      <c r="E201" s="72" t="b">
        <v>0</v>
      </c>
      <c r="F201" s="72" t="b">
        <v>0</v>
      </c>
      <c r="G201" s="15">
        <v>3</v>
      </c>
      <c r="H201" s="15">
        <v>6</v>
      </c>
      <c r="I201" s="15">
        <v>3</v>
      </c>
      <c r="J201" s="15">
        <v>5</v>
      </c>
      <c r="K201" s="12">
        <v>5</v>
      </c>
      <c r="L201" s="331">
        <v>42948.376388888886</v>
      </c>
      <c r="M201" s="295">
        <v>42958.791666666664</v>
      </c>
      <c r="N201" s="70"/>
      <c r="O201" s="240">
        <v>0</v>
      </c>
      <c r="P201" s="241">
        <v>0</v>
      </c>
      <c r="Q201" s="241">
        <v>0</v>
      </c>
      <c r="R201" s="241">
        <v>0</v>
      </c>
      <c r="S201" s="241">
        <v>0</v>
      </c>
      <c r="T201" s="241">
        <v>0</v>
      </c>
      <c r="U201" s="63"/>
      <c r="V201" s="40"/>
      <c r="W201" s="14"/>
      <c r="X201" s="52">
        <f>W201/$X$1</f>
        <v>0</v>
      </c>
      <c r="Y201" s="40"/>
      <c r="Z201" s="41"/>
    </row>
    <row r="202" spans="1:26" x14ac:dyDescent="0.25">
      <c r="A202" s="279">
        <v>24</v>
      </c>
      <c r="B202" s="280" t="s">
        <v>254</v>
      </c>
      <c r="C202" s="71">
        <v>1</v>
      </c>
      <c r="D202" s="71">
        <v>43200</v>
      </c>
      <c r="E202" s="72" t="b">
        <v>0</v>
      </c>
      <c r="F202" s="72" t="b">
        <v>0</v>
      </c>
      <c r="G202" s="15">
        <v>3</v>
      </c>
      <c r="H202" s="15">
        <v>6</v>
      </c>
      <c r="I202" s="15">
        <v>3</v>
      </c>
      <c r="J202" s="15">
        <v>5</v>
      </c>
      <c r="K202" s="12">
        <v>5</v>
      </c>
      <c r="L202" s="331">
        <v>42948.376388888886</v>
      </c>
      <c r="M202" s="295">
        <v>42965.791666666664</v>
      </c>
      <c r="N202" s="70"/>
      <c r="O202" s="240">
        <v>0</v>
      </c>
      <c r="P202" s="241">
        <v>0</v>
      </c>
      <c r="Q202" s="241">
        <v>0</v>
      </c>
      <c r="R202" s="241">
        <v>0</v>
      </c>
      <c r="S202" s="241">
        <v>0</v>
      </c>
      <c r="T202" s="241">
        <v>0</v>
      </c>
      <c r="U202" s="63"/>
      <c r="V202" s="63"/>
      <c r="W202" s="14"/>
      <c r="X202" s="52">
        <f>W202/$X$1</f>
        <v>0</v>
      </c>
      <c r="Y202" s="40"/>
      <c r="Z202" s="41"/>
    </row>
    <row r="203" spans="1:26" x14ac:dyDescent="0.25">
      <c r="A203" s="279">
        <v>24</v>
      </c>
      <c r="B203" s="280" t="s">
        <v>254</v>
      </c>
      <c r="C203" s="71">
        <v>1</v>
      </c>
      <c r="D203" s="71">
        <v>43200</v>
      </c>
      <c r="E203" s="72" t="b">
        <v>0</v>
      </c>
      <c r="F203" s="72" t="b">
        <v>0</v>
      </c>
      <c r="G203" s="15">
        <v>3</v>
      </c>
      <c r="H203" s="15">
        <v>6</v>
      </c>
      <c r="I203" s="15">
        <v>3</v>
      </c>
      <c r="J203" s="15">
        <v>5</v>
      </c>
      <c r="K203" s="12">
        <v>5</v>
      </c>
      <c r="L203" s="331">
        <v>42948.376388888886</v>
      </c>
      <c r="M203" s="295">
        <v>42972.791666666664</v>
      </c>
      <c r="N203" s="70"/>
      <c r="O203" s="240">
        <v>0</v>
      </c>
      <c r="P203" s="241">
        <v>0</v>
      </c>
      <c r="Q203" s="241">
        <v>0</v>
      </c>
      <c r="R203" s="241">
        <v>0</v>
      </c>
      <c r="S203" s="241">
        <v>0</v>
      </c>
      <c r="T203" s="241">
        <v>0</v>
      </c>
      <c r="U203" s="40"/>
      <c r="V203" s="63"/>
      <c r="W203" s="14"/>
      <c r="X203" s="52">
        <f>W203/$X$1</f>
        <v>0</v>
      </c>
      <c r="Y203" s="40"/>
      <c r="Z203" s="41"/>
    </row>
    <row r="204" spans="1:26" x14ac:dyDescent="0.25">
      <c r="A204" s="279">
        <v>24</v>
      </c>
      <c r="B204" s="280" t="s">
        <v>254</v>
      </c>
      <c r="C204" s="71">
        <v>1</v>
      </c>
      <c r="D204" s="71">
        <v>43200</v>
      </c>
      <c r="E204" s="72" t="b">
        <v>0</v>
      </c>
      <c r="F204" s="72" t="b">
        <v>0</v>
      </c>
      <c r="G204" s="15">
        <v>3</v>
      </c>
      <c r="H204" s="15">
        <v>6</v>
      </c>
      <c r="I204" s="15">
        <v>3</v>
      </c>
      <c r="J204" s="15">
        <v>5</v>
      </c>
      <c r="K204" s="12">
        <v>5</v>
      </c>
      <c r="L204" s="331">
        <v>42948.376388888886</v>
      </c>
      <c r="M204" s="295">
        <v>42978.791666666664</v>
      </c>
      <c r="N204" s="70"/>
      <c r="O204" s="240">
        <v>0</v>
      </c>
      <c r="P204" s="241">
        <v>0</v>
      </c>
      <c r="Q204" s="241">
        <v>0</v>
      </c>
      <c r="R204" s="241">
        <v>0</v>
      </c>
      <c r="S204" s="241">
        <v>0</v>
      </c>
      <c r="T204" s="241">
        <v>0</v>
      </c>
      <c r="U204" s="63"/>
      <c r="V204" s="40"/>
      <c r="W204" s="14"/>
      <c r="X204" s="52">
        <f>W204/$X$1</f>
        <v>0</v>
      </c>
      <c r="Y204" s="40"/>
      <c r="Z204" s="41"/>
    </row>
    <row r="205" spans="1:26" ht="15.75" thickBot="1" x14ac:dyDescent="0.3">
      <c r="A205" s="34"/>
      <c r="B205" s="35"/>
      <c r="C205" s="36"/>
      <c r="D205" s="36"/>
      <c r="E205" s="35"/>
      <c r="F205" s="35"/>
      <c r="G205" s="37"/>
      <c r="H205" s="37"/>
      <c r="I205" s="37"/>
      <c r="J205" s="37"/>
      <c r="K205" s="37"/>
      <c r="L205" s="38"/>
      <c r="M205" s="38"/>
      <c r="N205" s="38"/>
      <c r="O205" s="203"/>
      <c r="P205" s="39"/>
      <c r="Q205" s="39"/>
      <c r="R205" s="39"/>
      <c r="S205" s="39"/>
      <c r="T205" s="39"/>
      <c r="U205" s="42"/>
      <c r="V205" s="43"/>
      <c r="W205" s="50"/>
      <c r="X205" s="53"/>
      <c r="Y205" s="44">
        <f>SUM(Y204)</f>
        <v>0</v>
      </c>
      <c r="Z205" s="45">
        <f>SUM(Z204)</f>
        <v>0</v>
      </c>
    </row>
    <row r="206" spans="1:26" ht="15" x14ac:dyDescent="0.25">
      <c r="A206" s="77">
        <v>25</v>
      </c>
      <c r="B206" s="76" t="s">
        <v>255</v>
      </c>
      <c r="C206" s="71">
        <v>1</v>
      </c>
      <c r="D206" s="71">
        <v>43200</v>
      </c>
      <c r="E206" s="72" t="b">
        <v>0</v>
      </c>
      <c r="F206" s="72" t="b">
        <v>0</v>
      </c>
      <c r="G206" s="15">
        <v>3</v>
      </c>
      <c r="H206" s="15">
        <v>6</v>
      </c>
      <c r="I206" s="15">
        <v>3</v>
      </c>
      <c r="J206" s="15">
        <v>5</v>
      </c>
      <c r="K206" s="12">
        <v>5</v>
      </c>
      <c r="L206" s="295">
        <v>42948.572916666664</v>
      </c>
      <c r="M206" s="295">
        <v>42951.791666666664</v>
      </c>
      <c r="N206" s="70"/>
      <c r="O206" s="240">
        <v>0</v>
      </c>
      <c r="P206" s="241">
        <v>0</v>
      </c>
      <c r="Q206" s="241">
        <v>0</v>
      </c>
      <c r="R206" s="241">
        <v>0</v>
      </c>
      <c r="S206" s="241">
        <v>0</v>
      </c>
      <c r="T206" s="241">
        <v>0</v>
      </c>
      <c r="U206" s="63"/>
      <c r="V206" s="40">
        <v>-728.3</v>
      </c>
      <c r="W206" s="14">
        <v>9</v>
      </c>
      <c r="X206" s="52">
        <f>W206/$X$1</f>
        <v>0.09</v>
      </c>
      <c r="Y206" s="40"/>
      <c r="Z206" s="41"/>
    </row>
    <row r="207" spans="1:26" x14ac:dyDescent="0.25">
      <c r="A207" s="281">
        <v>25</v>
      </c>
      <c r="B207" s="282" t="s">
        <v>255</v>
      </c>
      <c r="C207" s="71">
        <v>1</v>
      </c>
      <c r="D207" s="71">
        <v>43200</v>
      </c>
      <c r="E207" s="72" t="b">
        <v>0</v>
      </c>
      <c r="F207" s="72" t="b">
        <v>0</v>
      </c>
      <c r="G207" s="15">
        <v>3</v>
      </c>
      <c r="H207" s="15">
        <v>6</v>
      </c>
      <c r="I207" s="15">
        <v>3</v>
      </c>
      <c r="J207" s="15">
        <v>5</v>
      </c>
      <c r="K207" s="12">
        <v>5</v>
      </c>
      <c r="L207" s="295">
        <v>42948.572916666664</v>
      </c>
      <c r="M207" s="295">
        <v>42958.791666666664</v>
      </c>
      <c r="N207" s="70"/>
      <c r="O207" s="240">
        <v>0</v>
      </c>
      <c r="P207" s="241">
        <v>0</v>
      </c>
      <c r="Q207" s="241">
        <v>0</v>
      </c>
      <c r="R207" s="241">
        <v>0</v>
      </c>
      <c r="S207" s="241">
        <v>0</v>
      </c>
      <c r="T207" s="241">
        <v>0</v>
      </c>
      <c r="U207" s="63"/>
      <c r="V207" s="40"/>
      <c r="W207" s="14"/>
      <c r="X207" s="52">
        <f>W207/$X$1</f>
        <v>0</v>
      </c>
      <c r="Y207" s="40"/>
      <c r="Z207" s="41"/>
    </row>
    <row r="208" spans="1:26" x14ac:dyDescent="0.25">
      <c r="A208" s="281">
        <v>25</v>
      </c>
      <c r="B208" s="282" t="s">
        <v>255</v>
      </c>
      <c r="C208" s="71">
        <v>1</v>
      </c>
      <c r="D208" s="71">
        <v>43200</v>
      </c>
      <c r="E208" s="72" t="b">
        <v>0</v>
      </c>
      <c r="F208" s="72" t="b">
        <v>0</v>
      </c>
      <c r="G208" s="15">
        <v>3</v>
      </c>
      <c r="H208" s="15">
        <v>6</v>
      </c>
      <c r="I208" s="15">
        <v>3</v>
      </c>
      <c r="J208" s="15">
        <v>5</v>
      </c>
      <c r="K208" s="12">
        <v>5</v>
      </c>
      <c r="L208" s="295">
        <v>42948.572916666664</v>
      </c>
      <c r="M208" s="295">
        <v>42965.791666666664</v>
      </c>
      <c r="N208" s="70"/>
      <c r="O208" s="240">
        <v>0</v>
      </c>
      <c r="P208" s="241">
        <v>0</v>
      </c>
      <c r="Q208" s="241">
        <v>0</v>
      </c>
      <c r="R208" s="241">
        <v>0</v>
      </c>
      <c r="S208" s="241">
        <v>0</v>
      </c>
      <c r="T208" s="241">
        <v>0</v>
      </c>
      <c r="U208" s="63"/>
      <c r="V208" s="63"/>
      <c r="W208" s="14"/>
      <c r="X208" s="52">
        <f>W208/$X$1</f>
        <v>0</v>
      </c>
      <c r="Y208" s="40"/>
      <c r="Z208" s="41"/>
    </row>
    <row r="209" spans="1:26" x14ac:dyDescent="0.25">
      <c r="A209" s="281">
        <v>25</v>
      </c>
      <c r="B209" s="282" t="s">
        <v>255</v>
      </c>
      <c r="C209" s="71">
        <v>1</v>
      </c>
      <c r="D209" s="71">
        <v>43200</v>
      </c>
      <c r="E209" s="72" t="b">
        <v>0</v>
      </c>
      <c r="F209" s="72" t="b">
        <v>0</v>
      </c>
      <c r="G209" s="15">
        <v>3</v>
      </c>
      <c r="H209" s="15">
        <v>6</v>
      </c>
      <c r="I209" s="15">
        <v>3</v>
      </c>
      <c r="J209" s="15">
        <v>5</v>
      </c>
      <c r="K209" s="12">
        <v>5</v>
      </c>
      <c r="L209" s="295">
        <v>42948.572916666664</v>
      </c>
      <c r="M209" s="295">
        <v>42972.791666666664</v>
      </c>
      <c r="N209" s="70"/>
      <c r="O209" s="240">
        <v>0</v>
      </c>
      <c r="P209" s="241">
        <v>0</v>
      </c>
      <c r="Q209" s="241">
        <v>0</v>
      </c>
      <c r="R209" s="241">
        <v>0</v>
      </c>
      <c r="S209" s="241">
        <v>0</v>
      </c>
      <c r="T209" s="241">
        <v>0</v>
      </c>
      <c r="U209" s="40"/>
      <c r="V209" s="63"/>
      <c r="W209" s="14"/>
      <c r="X209" s="52">
        <f>W209/$X$1</f>
        <v>0</v>
      </c>
      <c r="Y209" s="40"/>
      <c r="Z209" s="41"/>
    </row>
    <row r="210" spans="1:26" x14ac:dyDescent="0.25">
      <c r="A210" s="281">
        <v>25</v>
      </c>
      <c r="B210" s="282" t="s">
        <v>255</v>
      </c>
      <c r="C210" s="71">
        <v>1</v>
      </c>
      <c r="D210" s="71">
        <v>43200</v>
      </c>
      <c r="E210" s="72" t="b">
        <v>0</v>
      </c>
      <c r="F210" s="72" t="b">
        <v>0</v>
      </c>
      <c r="G210" s="15">
        <v>3</v>
      </c>
      <c r="H210" s="15">
        <v>6</v>
      </c>
      <c r="I210" s="15">
        <v>3</v>
      </c>
      <c r="J210" s="15">
        <v>5</v>
      </c>
      <c r="K210" s="12">
        <v>5</v>
      </c>
      <c r="L210" s="295">
        <v>42948.572916666664</v>
      </c>
      <c r="M210" s="295">
        <v>42978.791666666664</v>
      </c>
      <c r="N210" s="70"/>
      <c r="O210" s="240">
        <v>0</v>
      </c>
      <c r="P210" s="241">
        <v>0</v>
      </c>
      <c r="Q210" s="241">
        <v>0</v>
      </c>
      <c r="R210" s="241">
        <v>0</v>
      </c>
      <c r="S210" s="241">
        <v>0</v>
      </c>
      <c r="T210" s="241">
        <v>0</v>
      </c>
      <c r="U210" s="63"/>
      <c r="V210" s="40"/>
      <c r="W210" s="14"/>
      <c r="X210" s="52">
        <f>W210/$X$1</f>
        <v>0</v>
      </c>
      <c r="Y210" s="40"/>
      <c r="Z210" s="41"/>
    </row>
    <row r="211" spans="1:26" ht="15.75" thickBot="1" x14ac:dyDescent="0.3">
      <c r="A211" s="34"/>
      <c r="B211" s="35"/>
      <c r="C211" s="36"/>
      <c r="D211" s="36"/>
      <c r="E211" s="35"/>
      <c r="F211" s="35"/>
      <c r="G211" s="37"/>
      <c r="H211" s="37"/>
      <c r="I211" s="37"/>
      <c r="J211" s="37"/>
      <c r="K211" s="37"/>
      <c r="L211" s="38"/>
      <c r="M211" s="38"/>
      <c r="N211" s="38"/>
      <c r="O211" s="203"/>
      <c r="P211" s="39"/>
      <c r="Q211" s="39"/>
      <c r="R211" s="39"/>
      <c r="S211" s="39"/>
      <c r="T211" s="39"/>
      <c r="U211" s="42"/>
      <c r="V211" s="43"/>
      <c r="W211" s="50"/>
      <c r="X211" s="53"/>
      <c r="Y211" s="44">
        <f>SUM(Y210)</f>
        <v>0</v>
      </c>
      <c r="Z211" s="45">
        <f>SUM(Z210)</f>
        <v>0</v>
      </c>
    </row>
    <row r="212" spans="1:26" ht="15" x14ac:dyDescent="0.25">
      <c r="A212" s="109">
        <v>26</v>
      </c>
      <c r="B212" s="110" t="s">
        <v>256</v>
      </c>
      <c r="C212" s="103">
        <v>1</v>
      </c>
      <c r="D212" s="103">
        <v>43200</v>
      </c>
      <c r="E212" s="104" t="b">
        <v>0</v>
      </c>
      <c r="F212" s="104" t="s">
        <v>17</v>
      </c>
      <c r="G212" s="15">
        <v>3</v>
      </c>
      <c r="H212" s="15">
        <v>6</v>
      </c>
      <c r="I212" s="15">
        <v>3</v>
      </c>
      <c r="J212" s="15">
        <v>5</v>
      </c>
      <c r="K212" s="95">
        <v>5</v>
      </c>
      <c r="L212" s="331">
        <v>42948.305555555555</v>
      </c>
      <c r="M212" s="98">
        <v>42951.541666666664</v>
      </c>
      <c r="N212" s="98"/>
      <c r="O212" s="275">
        <v>0</v>
      </c>
      <c r="P212" s="276">
        <v>0</v>
      </c>
      <c r="Q212" s="276">
        <v>0</v>
      </c>
      <c r="R212" s="276">
        <v>0</v>
      </c>
      <c r="S212" s="276">
        <v>0</v>
      </c>
      <c r="T212" s="276">
        <v>0</v>
      </c>
      <c r="U212" s="40">
        <v>352.1</v>
      </c>
      <c r="V212" s="40"/>
      <c r="W212" s="14">
        <v>4</v>
      </c>
      <c r="X212" s="52">
        <f>W212/$X$1</f>
        <v>0.04</v>
      </c>
      <c r="Y212" s="40"/>
      <c r="Z212" s="41"/>
    </row>
    <row r="213" spans="1:26" x14ac:dyDescent="0.25">
      <c r="A213" s="103">
        <v>26</v>
      </c>
      <c r="B213" s="104" t="s">
        <v>256</v>
      </c>
      <c r="C213" s="103">
        <v>1</v>
      </c>
      <c r="D213" s="103">
        <v>43200</v>
      </c>
      <c r="E213" s="104" t="b">
        <v>0</v>
      </c>
      <c r="F213" s="104" t="s">
        <v>17</v>
      </c>
      <c r="G213" s="15">
        <v>3</v>
      </c>
      <c r="H213" s="15">
        <v>6</v>
      </c>
      <c r="I213" s="15">
        <v>3</v>
      </c>
      <c r="J213" s="15">
        <v>5</v>
      </c>
      <c r="K213" s="95">
        <v>5</v>
      </c>
      <c r="L213" s="331">
        <v>42948.305555555555</v>
      </c>
      <c r="M213" s="98">
        <v>42958.541666666664</v>
      </c>
      <c r="N213" s="98"/>
      <c r="O213" s="275">
        <v>0</v>
      </c>
      <c r="P213" s="276">
        <v>0</v>
      </c>
      <c r="Q213" s="276">
        <v>0</v>
      </c>
      <c r="R213" s="276">
        <v>0</v>
      </c>
      <c r="S213" s="276">
        <v>0</v>
      </c>
      <c r="T213" s="276">
        <v>0</v>
      </c>
      <c r="U213" s="63"/>
      <c r="V213" s="40"/>
      <c r="W213" s="14"/>
      <c r="X213" s="52">
        <f>W213/$X$1</f>
        <v>0</v>
      </c>
      <c r="Y213" s="40"/>
      <c r="Z213" s="41"/>
    </row>
    <row r="214" spans="1:26" x14ac:dyDescent="0.25">
      <c r="A214" s="103">
        <v>26</v>
      </c>
      <c r="B214" s="104" t="s">
        <v>256</v>
      </c>
      <c r="C214" s="103">
        <v>1</v>
      </c>
      <c r="D214" s="103">
        <v>43200</v>
      </c>
      <c r="E214" s="104" t="b">
        <v>0</v>
      </c>
      <c r="F214" s="104" t="s">
        <v>17</v>
      </c>
      <c r="G214" s="15">
        <v>3</v>
      </c>
      <c r="H214" s="15">
        <v>6</v>
      </c>
      <c r="I214" s="15">
        <v>3</v>
      </c>
      <c r="J214" s="15">
        <v>5</v>
      </c>
      <c r="K214" s="95">
        <v>5</v>
      </c>
      <c r="L214" s="331">
        <v>42948.305555555555</v>
      </c>
      <c r="M214" s="98">
        <v>42965.541666666664</v>
      </c>
      <c r="N214" s="98"/>
      <c r="O214" s="275">
        <v>0</v>
      </c>
      <c r="P214" s="276">
        <v>0</v>
      </c>
      <c r="Q214" s="276">
        <v>0</v>
      </c>
      <c r="R214" s="276">
        <v>0</v>
      </c>
      <c r="S214" s="276">
        <v>0</v>
      </c>
      <c r="T214" s="276">
        <v>0</v>
      </c>
      <c r="U214" s="63"/>
      <c r="V214" s="63"/>
      <c r="W214" s="14"/>
      <c r="X214" s="52">
        <f>W214/$X$1</f>
        <v>0</v>
      </c>
      <c r="Y214" s="40"/>
      <c r="Z214" s="41"/>
    </row>
    <row r="215" spans="1:26" x14ac:dyDescent="0.25">
      <c r="A215" s="103">
        <v>26</v>
      </c>
      <c r="B215" s="104" t="s">
        <v>256</v>
      </c>
      <c r="C215" s="103">
        <v>1</v>
      </c>
      <c r="D215" s="103">
        <v>43200</v>
      </c>
      <c r="E215" s="104" t="b">
        <v>0</v>
      </c>
      <c r="F215" s="104" t="s">
        <v>17</v>
      </c>
      <c r="G215" s="15">
        <v>3</v>
      </c>
      <c r="H215" s="15">
        <v>6</v>
      </c>
      <c r="I215" s="15">
        <v>3</v>
      </c>
      <c r="J215" s="15">
        <v>5</v>
      </c>
      <c r="K215" s="95">
        <v>5</v>
      </c>
      <c r="L215" s="331">
        <v>42948.305555555555</v>
      </c>
      <c r="M215" s="98">
        <v>42972.541666608799</v>
      </c>
      <c r="N215" s="98"/>
      <c r="O215" s="275">
        <v>0</v>
      </c>
      <c r="P215" s="276">
        <v>0</v>
      </c>
      <c r="Q215" s="276">
        <v>0</v>
      </c>
      <c r="R215" s="276">
        <v>0</v>
      </c>
      <c r="S215" s="276">
        <v>0</v>
      </c>
      <c r="T215" s="276">
        <v>0</v>
      </c>
      <c r="U215" s="63"/>
      <c r="V215" s="63"/>
      <c r="W215" s="14"/>
      <c r="X215" s="52">
        <f>W215/$X$1</f>
        <v>0</v>
      </c>
      <c r="Y215" s="40"/>
      <c r="Z215" s="41"/>
    </row>
    <row r="216" spans="1:26" x14ac:dyDescent="0.25">
      <c r="A216" s="103">
        <v>26</v>
      </c>
      <c r="B216" s="104" t="s">
        <v>256</v>
      </c>
      <c r="C216" s="103">
        <v>1</v>
      </c>
      <c r="D216" s="103">
        <v>43200</v>
      </c>
      <c r="E216" s="104" t="b">
        <v>0</v>
      </c>
      <c r="F216" s="104" t="s">
        <v>17</v>
      </c>
      <c r="G216" s="15">
        <v>3</v>
      </c>
      <c r="H216" s="15">
        <v>6</v>
      </c>
      <c r="I216" s="15">
        <v>3</v>
      </c>
      <c r="J216" s="15">
        <v>5</v>
      </c>
      <c r="K216" s="95">
        <v>5</v>
      </c>
      <c r="L216" s="331">
        <v>42948.305555555555</v>
      </c>
      <c r="M216" s="98">
        <v>42978.541666666664</v>
      </c>
      <c r="N216" s="98"/>
      <c r="O216" s="275">
        <v>0</v>
      </c>
      <c r="P216" s="276">
        <v>0</v>
      </c>
      <c r="Q216" s="276">
        <v>0</v>
      </c>
      <c r="R216" s="276">
        <v>0</v>
      </c>
      <c r="S216" s="276">
        <v>0</v>
      </c>
      <c r="T216" s="276">
        <v>0</v>
      </c>
      <c r="U216" s="63"/>
      <c r="V216" s="40"/>
      <c r="W216" s="14"/>
      <c r="X216" s="52">
        <f>W216/$X$1</f>
        <v>0</v>
      </c>
      <c r="Y216" s="40"/>
      <c r="Z216" s="41"/>
    </row>
    <row r="217" spans="1:26" ht="15.75" thickBot="1" x14ac:dyDescent="0.3">
      <c r="A217" s="34"/>
      <c r="B217" s="35"/>
      <c r="C217" s="36"/>
      <c r="D217" s="36"/>
      <c r="E217" s="35"/>
      <c r="F217" s="35"/>
      <c r="G217" s="37"/>
      <c r="H217" s="37"/>
      <c r="I217" s="37"/>
      <c r="J217" s="37"/>
      <c r="K217" s="37"/>
      <c r="L217" s="38"/>
      <c r="M217" s="38"/>
      <c r="N217" s="38"/>
      <c r="O217" s="203"/>
      <c r="P217" s="39"/>
      <c r="Q217" s="39"/>
      <c r="R217" s="39"/>
      <c r="S217" s="39"/>
      <c r="T217" s="39"/>
      <c r="U217" s="42"/>
      <c r="V217" s="43"/>
      <c r="W217" s="50"/>
      <c r="X217" s="53"/>
      <c r="Y217" s="44">
        <f>SUM(Y216)</f>
        <v>0</v>
      </c>
      <c r="Z217" s="45">
        <f>SUM(Z216)</f>
        <v>0</v>
      </c>
    </row>
    <row r="218" spans="1:26" ht="15" x14ac:dyDescent="0.25">
      <c r="A218" s="24">
        <v>27</v>
      </c>
      <c r="B218" s="25" t="s">
        <v>257</v>
      </c>
      <c r="C218" s="103">
        <v>1</v>
      </c>
      <c r="D218" s="103">
        <v>43200</v>
      </c>
      <c r="E218" s="104" t="b">
        <v>0</v>
      </c>
      <c r="F218" s="104" t="s">
        <v>17</v>
      </c>
      <c r="G218" s="15">
        <v>3</v>
      </c>
      <c r="H218" s="15">
        <v>6</v>
      </c>
      <c r="I218" s="15">
        <v>3</v>
      </c>
      <c r="J218" s="15">
        <v>5</v>
      </c>
      <c r="K218" s="95">
        <v>5</v>
      </c>
      <c r="L218" s="331">
        <v>42948.306250000001</v>
      </c>
      <c r="M218" s="296">
        <v>42951.625</v>
      </c>
      <c r="N218" s="98"/>
      <c r="O218" s="275">
        <v>0</v>
      </c>
      <c r="P218" s="276">
        <v>0</v>
      </c>
      <c r="Q218" s="276">
        <v>0</v>
      </c>
      <c r="R218" s="276">
        <v>0</v>
      </c>
      <c r="S218" s="276">
        <v>0</v>
      </c>
      <c r="T218" s="276">
        <v>0</v>
      </c>
      <c r="U218" s="40">
        <v>351.5</v>
      </c>
      <c r="V218" s="40"/>
      <c r="W218" s="14">
        <v>4</v>
      </c>
      <c r="X218" s="52">
        <f>W218/$X$1</f>
        <v>0.04</v>
      </c>
      <c r="Y218" s="40"/>
      <c r="Z218" s="41"/>
    </row>
    <row r="219" spans="1:26" x14ac:dyDescent="0.25">
      <c r="A219" s="26">
        <v>27</v>
      </c>
      <c r="B219" s="27" t="s">
        <v>257</v>
      </c>
      <c r="C219" s="103">
        <v>1</v>
      </c>
      <c r="D219" s="103">
        <v>43200</v>
      </c>
      <c r="E219" s="104" t="b">
        <v>0</v>
      </c>
      <c r="F219" s="104" t="s">
        <v>17</v>
      </c>
      <c r="G219" s="15">
        <v>3</v>
      </c>
      <c r="H219" s="15">
        <v>6</v>
      </c>
      <c r="I219" s="15">
        <v>3</v>
      </c>
      <c r="J219" s="15">
        <v>5</v>
      </c>
      <c r="K219" s="95">
        <v>5</v>
      </c>
      <c r="L219" s="331">
        <v>42948.306250000001</v>
      </c>
      <c r="M219" s="296">
        <v>42958.625</v>
      </c>
      <c r="N219" s="98"/>
      <c r="O219" s="275">
        <v>0</v>
      </c>
      <c r="P219" s="276">
        <v>0</v>
      </c>
      <c r="Q219" s="276">
        <v>0</v>
      </c>
      <c r="R219" s="276">
        <v>0</v>
      </c>
      <c r="S219" s="276">
        <v>0</v>
      </c>
      <c r="T219" s="276">
        <v>0</v>
      </c>
      <c r="U219" s="63"/>
      <c r="V219" s="40"/>
      <c r="W219" s="14"/>
      <c r="X219" s="52">
        <f>W219/$X$1</f>
        <v>0</v>
      </c>
      <c r="Y219" s="40"/>
      <c r="Z219" s="41"/>
    </row>
    <row r="220" spans="1:26" x14ac:dyDescent="0.25">
      <c r="A220" s="26">
        <v>27</v>
      </c>
      <c r="B220" s="27" t="s">
        <v>257</v>
      </c>
      <c r="C220" s="103">
        <v>1</v>
      </c>
      <c r="D220" s="103">
        <v>43200</v>
      </c>
      <c r="E220" s="104" t="b">
        <v>0</v>
      </c>
      <c r="F220" s="104" t="s">
        <v>17</v>
      </c>
      <c r="G220" s="15">
        <v>3</v>
      </c>
      <c r="H220" s="15">
        <v>6</v>
      </c>
      <c r="I220" s="15">
        <v>3</v>
      </c>
      <c r="J220" s="15">
        <v>5</v>
      </c>
      <c r="K220" s="95">
        <v>5</v>
      </c>
      <c r="L220" s="331">
        <v>42948.306250000001</v>
      </c>
      <c r="M220" s="296">
        <v>42965.625</v>
      </c>
      <c r="N220" s="98"/>
      <c r="O220" s="275">
        <v>0</v>
      </c>
      <c r="P220" s="276">
        <v>0</v>
      </c>
      <c r="Q220" s="276">
        <v>0</v>
      </c>
      <c r="R220" s="276">
        <v>0</v>
      </c>
      <c r="S220" s="276">
        <v>0</v>
      </c>
      <c r="T220" s="276">
        <v>0</v>
      </c>
      <c r="U220" s="63"/>
      <c r="V220" s="63"/>
      <c r="W220" s="14"/>
      <c r="X220" s="52">
        <f>W220/$X$1</f>
        <v>0</v>
      </c>
      <c r="Y220" s="40"/>
      <c r="Z220" s="41"/>
    </row>
    <row r="221" spans="1:26" x14ac:dyDescent="0.25">
      <c r="A221" s="26">
        <v>27</v>
      </c>
      <c r="B221" s="27" t="s">
        <v>257</v>
      </c>
      <c r="C221" s="103">
        <v>1</v>
      </c>
      <c r="D221" s="103">
        <v>43200</v>
      </c>
      <c r="E221" s="104" t="b">
        <v>0</v>
      </c>
      <c r="F221" s="104" t="s">
        <v>17</v>
      </c>
      <c r="G221" s="15">
        <v>3</v>
      </c>
      <c r="H221" s="15">
        <v>6</v>
      </c>
      <c r="I221" s="15">
        <v>3</v>
      </c>
      <c r="J221" s="15">
        <v>5</v>
      </c>
      <c r="K221" s="95">
        <v>5</v>
      </c>
      <c r="L221" s="331">
        <v>42948.306250000001</v>
      </c>
      <c r="M221" s="296">
        <v>42972.625</v>
      </c>
      <c r="N221" s="98"/>
      <c r="O221" s="275">
        <v>0</v>
      </c>
      <c r="P221" s="276">
        <v>0</v>
      </c>
      <c r="Q221" s="276">
        <v>0</v>
      </c>
      <c r="R221" s="276">
        <v>0</v>
      </c>
      <c r="S221" s="276">
        <v>0</v>
      </c>
      <c r="T221" s="276">
        <v>0</v>
      </c>
      <c r="U221" s="63"/>
      <c r="V221" s="63"/>
      <c r="W221" s="14"/>
      <c r="X221" s="52">
        <f>W221/$X$1</f>
        <v>0</v>
      </c>
      <c r="Y221" s="40"/>
      <c r="Z221" s="41"/>
    </row>
    <row r="222" spans="1:26" x14ac:dyDescent="0.25">
      <c r="A222" s="26">
        <v>27</v>
      </c>
      <c r="B222" s="27" t="s">
        <v>257</v>
      </c>
      <c r="C222" s="103">
        <v>1</v>
      </c>
      <c r="D222" s="103">
        <v>43200</v>
      </c>
      <c r="E222" s="104" t="b">
        <v>0</v>
      </c>
      <c r="F222" s="104" t="s">
        <v>17</v>
      </c>
      <c r="G222" s="15">
        <v>3</v>
      </c>
      <c r="H222" s="15">
        <v>6</v>
      </c>
      <c r="I222" s="15">
        <v>3</v>
      </c>
      <c r="J222" s="15">
        <v>5</v>
      </c>
      <c r="K222" s="95">
        <v>5</v>
      </c>
      <c r="L222" s="331">
        <v>42948.306250000001</v>
      </c>
      <c r="M222" s="296">
        <v>42978.625</v>
      </c>
      <c r="N222" s="98"/>
      <c r="O222" s="275">
        <v>0</v>
      </c>
      <c r="P222" s="276">
        <v>0</v>
      </c>
      <c r="Q222" s="276">
        <v>0</v>
      </c>
      <c r="R222" s="276">
        <v>0</v>
      </c>
      <c r="S222" s="276">
        <v>0</v>
      </c>
      <c r="T222" s="276">
        <v>0</v>
      </c>
      <c r="U222" s="63"/>
      <c r="V222" s="40"/>
      <c r="W222" s="14"/>
      <c r="X222" s="52">
        <f>W222/$X$1</f>
        <v>0</v>
      </c>
      <c r="Y222" s="40"/>
      <c r="Z222" s="41"/>
    </row>
    <row r="223" spans="1:26" ht="15.75" thickBot="1" x14ac:dyDescent="0.3">
      <c r="A223" s="34"/>
      <c r="B223" s="35"/>
      <c r="C223" s="36"/>
      <c r="D223" s="36"/>
      <c r="E223" s="35"/>
      <c r="F223" s="35"/>
      <c r="G223" s="37"/>
      <c r="H223" s="37"/>
      <c r="I223" s="37"/>
      <c r="J223" s="37"/>
      <c r="K223" s="37"/>
      <c r="L223" s="38"/>
      <c r="M223" s="38"/>
      <c r="N223" s="38"/>
      <c r="O223" s="203"/>
      <c r="P223" s="39"/>
      <c r="Q223" s="39"/>
      <c r="R223" s="39"/>
      <c r="S223" s="39"/>
      <c r="T223" s="39"/>
      <c r="U223" s="42"/>
      <c r="V223" s="43"/>
      <c r="W223" s="50"/>
      <c r="X223" s="53"/>
      <c r="Y223" s="44">
        <f>SUM(Y222)</f>
        <v>0</v>
      </c>
      <c r="Z223" s="45">
        <f>SUM(Z222)</f>
        <v>0</v>
      </c>
    </row>
    <row r="224" spans="1:26" ht="15" x14ac:dyDescent="0.25">
      <c r="A224" s="101">
        <v>28</v>
      </c>
      <c r="B224" s="102" t="s">
        <v>258</v>
      </c>
      <c r="C224" s="103">
        <v>1</v>
      </c>
      <c r="D224" s="103">
        <v>43200</v>
      </c>
      <c r="E224" s="104" t="b">
        <v>0</v>
      </c>
      <c r="F224" s="104" t="s">
        <v>17</v>
      </c>
      <c r="G224" s="15">
        <v>3</v>
      </c>
      <c r="H224" s="15">
        <v>6</v>
      </c>
      <c r="I224" s="15">
        <v>3</v>
      </c>
      <c r="J224" s="15">
        <v>5</v>
      </c>
      <c r="K224" s="95">
        <v>5</v>
      </c>
      <c r="L224" s="98">
        <v>42948.302083333336</v>
      </c>
      <c r="M224" s="335">
        <v>42951.791666666664</v>
      </c>
      <c r="N224" s="98"/>
      <c r="O224" s="275">
        <v>0</v>
      </c>
      <c r="P224" s="276">
        <v>0</v>
      </c>
      <c r="Q224" s="276">
        <v>0</v>
      </c>
      <c r="R224" s="276">
        <v>0</v>
      </c>
      <c r="S224" s="276">
        <v>0</v>
      </c>
      <c r="T224" s="276">
        <v>0</v>
      </c>
      <c r="U224" s="40">
        <v>350.5</v>
      </c>
      <c r="V224" s="40"/>
      <c r="W224" s="14">
        <v>4</v>
      </c>
      <c r="X224" s="52">
        <f>W224/$X$1</f>
        <v>0.04</v>
      </c>
      <c r="Y224" s="40"/>
      <c r="Z224" s="41"/>
    </row>
    <row r="225" spans="1:26" x14ac:dyDescent="0.25">
      <c r="A225" s="265">
        <v>28</v>
      </c>
      <c r="B225" s="266" t="s">
        <v>258</v>
      </c>
      <c r="C225" s="103">
        <v>1</v>
      </c>
      <c r="D225" s="103">
        <v>43200</v>
      </c>
      <c r="E225" s="104" t="b">
        <v>0</v>
      </c>
      <c r="F225" s="104" t="s">
        <v>17</v>
      </c>
      <c r="G225" s="15">
        <v>3</v>
      </c>
      <c r="H225" s="15">
        <v>6</v>
      </c>
      <c r="I225" s="15">
        <v>3</v>
      </c>
      <c r="J225" s="15">
        <v>5</v>
      </c>
      <c r="K225" s="95">
        <v>5</v>
      </c>
      <c r="L225" s="98">
        <v>42948.302083333336</v>
      </c>
      <c r="M225" s="335">
        <v>42958.791666666664</v>
      </c>
      <c r="N225" s="98"/>
      <c r="O225" s="275">
        <v>0</v>
      </c>
      <c r="P225" s="276">
        <v>0</v>
      </c>
      <c r="Q225" s="276">
        <v>0</v>
      </c>
      <c r="R225" s="276">
        <v>0</v>
      </c>
      <c r="S225" s="276">
        <v>0</v>
      </c>
      <c r="T225" s="276">
        <v>0</v>
      </c>
      <c r="U225" s="63"/>
      <c r="V225" s="40"/>
      <c r="W225" s="14"/>
      <c r="X225" s="52">
        <f>W225/$X$1</f>
        <v>0</v>
      </c>
      <c r="Y225" s="40"/>
      <c r="Z225" s="41"/>
    </row>
    <row r="226" spans="1:26" x14ac:dyDescent="0.25">
      <c r="A226" s="265">
        <v>28</v>
      </c>
      <c r="B226" s="266" t="s">
        <v>258</v>
      </c>
      <c r="C226" s="103">
        <v>1</v>
      </c>
      <c r="D226" s="103">
        <v>43200</v>
      </c>
      <c r="E226" s="104" t="b">
        <v>0</v>
      </c>
      <c r="F226" s="104" t="s">
        <v>17</v>
      </c>
      <c r="G226" s="15">
        <v>3</v>
      </c>
      <c r="H226" s="15">
        <v>6</v>
      </c>
      <c r="I226" s="15">
        <v>3</v>
      </c>
      <c r="J226" s="15">
        <v>5</v>
      </c>
      <c r="K226" s="95">
        <v>5</v>
      </c>
      <c r="L226" s="98">
        <v>42948.302083333336</v>
      </c>
      <c r="M226" s="335">
        <v>42965.791666666664</v>
      </c>
      <c r="N226" s="98"/>
      <c r="O226" s="275">
        <v>0</v>
      </c>
      <c r="P226" s="276">
        <v>0</v>
      </c>
      <c r="Q226" s="276">
        <v>0</v>
      </c>
      <c r="R226" s="276">
        <v>0</v>
      </c>
      <c r="S226" s="276">
        <v>0</v>
      </c>
      <c r="T226" s="276">
        <v>0</v>
      </c>
      <c r="U226" s="63"/>
      <c r="V226" s="63"/>
      <c r="W226" s="14"/>
      <c r="X226" s="52">
        <f>W226/$X$1</f>
        <v>0</v>
      </c>
      <c r="Y226" s="40"/>
      <c r="Z226" s="41"/>
    </row>
    <row r="227" spans="1:26" x14ac:dyDescent="0.25">
      <c r="A227" s="265">
        <v>28</v>
      </c>
      <c r="B227" s="266" t="s">
        <v>258</v>
      </c>
      <c r="C227" s="103">
        <v>1</v>
      </c>
      <c r="D227" s="103">
        <v>43200</v>
      </c>
      <c r="E227" s="104" t="b">
        <v>0</v>
      </c>
      <c r="F227" s="104" t="s">
        <v>17</v>
      </c>
      <c r="G227" s="15">
        <v>3</v>
      </c>
      <c r="H227" s="15">
        <v>6</v>
      </c>
      <c r="I227" s="15">
        <v>3</v>
      </c>
      <c r="J227" s="15">
        <v>5</v>
      </c>
      <c r="K227" s="95">
        <v>5</v>
      </c>
      <c r="L227" s="98">
        <v>42948.302083333336</v>
      </c>
      <c r="M227" s="335">
        <v>42972.791666666664</v>
      </c>
      <c r="N227" s="98"/>
      <c r="O227" s="275">
        <v>0</v>
      </c>
      <c r="P227" s="276">
        <v>0</v>
      </c>
      <c r="Q227" s="276">
        <v>0</v>
      </c>
      <c r="R227" s="276">
        <v>0</v>
      </c>
      <c r="S227" s="276">
        <v>0</v>
      </c>
      <c r="T227" s="276">
        <v>0</v>
      </c>
      <c r="U227" s="63"/>
      <c r="V227" s="63"/>
      <c r="W227" s="14"/>
      <c r="X227" s="52">
        <f>W227/$X$1</f>
        <v>0</v>
      </c>
      <c r="Y227" s="40"/>
      <c r="Z227" s="41"/>
    </row>
    <row r="228" spans="1:26" x14ac:dyDescent="0.25">
      <c r="A228" s="265">
        <v>28</v>
      </c>
      <c r="B228" s="266" t="s">
        <v>258</v>
      </c>
      <c r="C228" s="103">
        <v>1</v>
      </c>
      <c r="D228" s="103">
        <v>43200</v>
      </c>
      <c r="E228" s="104" t="b">
        <v>0</v>
      </c>
      <c r="F228" s="104" t="s">
        <v>17</v>
      </c>
      <c r="G228" s="15">
        <v>3</v>
      </c>
      <c r="H228" s="15">
        <v>6</v>
      </c>
      <c r="I228" s="15">
        <v>3</v>
      </c>
      <c r="J228" s="15">
        <v>5</v>
      </c>
      <c r="K228" s="95">
        <v>5</v>
      </c>
      <c r="L228" s="98">
        <v>42948.302083333336</v>
      </c>
      <c r="M228" s="335">
        <v>42978.791666666664</v>
      </c>
      <c r="N228" s="98"/>
      <c r="O228" s="275">
        <v>0</v>
      </c>
      <c r="P228" s="276">
        <v>0</v>
      </c>
      <c r="Q228" s="276">
        <v>0</v>
      </c>
      <c r="R228" s="276">
        <v>0</v>
      </c>
      <c r="S228" s="276">
        <v>0</v>
      </c>
      <c r="T228" s="276">
        <v>0</v>
      </c>
      <c r="U228" s="63"/>
      <c r="V228" s="40"/>
      <c r="W228" s="14"/>
      <c r="X228" s="52">
        <f>W228/$X$1</f>
        <v>0</v>
      </c>
      <c r="Y228" s="40"/>
      <c r="Z228" s="41"/>
    </row>
    <row r="229" spans="1:26" ht="15.75" thickBot="1" x14ac:dyDescent="0.3">
      <c r="A229" s="34"/>
      <c r="B229" s="35"/>
      <c r="C229" s="36"/>
      <c r="D229" s="36"/>
      <c r="E229" s="35"/>
      <c r="F229" s="35"/>
      <c r="G229" s="37"/>
      <c r="H229" s="37"/>
      <c r="I229" s="37"/>
      <c r="J229" s="37"/>
      <c r="K229" s="37"/>
      <c r="L229" s="38"/>
      <c r="M229" s="38"/>
      <c r="N229" s="38"/>
      <c r="O229" s="203"/>
      <c r="P229" s="39"/>
      <c r="Q229" s="39"/>
      <c r="R229" s="39"/>
      <c r="S229" s="39"/>
      <c r="T229" s="39"/>
      <c r="U229" s="42"/>
      <c r="V229" s="43"/>
      <c r="W229" s="50"/>
      <c r="X229" s="53"/>
      <c r="Y229" s="44">
        <f>SUM(Y228)</f>
        <v>0</v>
      </c>
      <c r="Z229" s="45">
        <f>SUM(Z228)</f>
        <v>0</v>
      </c>
    </row>
    <row r="230" spans="1:26" ht="15" x14ac:dyDescent="0.25">
      <c r="A230" s="81">
        <v>29</v>
      </c>
      <c r="B230" s="82" t="s">
        <v>259</v>
      </c>
      <c r="C230" s="103">
        <v>1</v>
      </c>
      <c r="D230" s="103">
        <v>43200</v>
      </c>
      <c r="E230" s="104" t="b">
        <v>0</v>
      </c>
      <c r="F230" s="104" t="s">
        <v>17</v>
      </c>
      <c r="G230" s="15">
        <v>3</v>
      </c>
      <c r="H230" s="15">
        <v>6</v>
      </c>
      <c r="I230" s="15">
        <v>3</v>
      </c>
      <c r="J230" s="15">
        <v>5</v>
      </c>
      <c r="K230" s="95">
        <v>5</v>
      </c>
      <c r="L230" s="296">
        <v>42948.375</v>
      </c>
      <c r="M230" s="335">
        <v>42951.791666666664</v>
      </c>
      <c r="N230" s="98"/>
      <c r="O230" s="275">
        <v>0</v>
      </c>
      <c r="P230" s="276">
        <v>0</v>
      </c>
      <c r="Q230" s="276">
        <v>0</v>
      </c>
      <c r="R230" s="276">
        <v>0</v>
      </c>
      <c r="S230" s="276">
        <v>0</v>
      </c>
      <c r="T230" s="276">
        <v>0</v>
      </c>
      <c r="U230" s="40">
        <v>407</v>
      </c>
      <c r="V230" s="40"/>
      <c r="W230" s="14">
        <v>4</v>
      </c>
      <c r="X230" s="52">
        <f>W230/$X$1</f>
        <v>0.04</v>
      </c>
      <c r="Y230" s="40"/>
      <c r="Z230" s="41"/>
    </row>
    <row r="231" spans="1:26" x14ac:dyDescent="0.25">
      <c r="A231" s="283">
        <v>29</v>
      </c>
      <c r="B231" s="284" t="s">
        <v>259</v>
      </c>
      <c r="C231" s="103">
        <v>1</v>
      </c>
      <c r="D231" s="103">
        <v>43200</v>
      </c>
      <c r="E231" s="104" t="b">
        <v>0</v>
      </c>
      <c r="F231" s="104" t="s">
        <v>17</v>
      </c>
      <c r="G231" s="15">
        <v>3</v>
      </c>
      <c r="H231" s="15">
        <v>6</v>
      </c>
      <c r="I231" s="15">
        <v>3</v>
      </c>
      <c r="J231" s="15">
        <v>5</v>
      </c>
      <c r="K231" s="95">
        <v>5</v>
      </c>
      <c r="L231" s="296">
        <v>42948.375</v>
      </c>
      <c r="M231" s="335">
        <v>42958.791666666664</v>
      </c>
      <c r="N231" s="98"/>
      <c r="O231" s="275">
        <v>0</v>
      </c>
      <c r="P231" s="276">
        <v>0</v>
      </c>
      <c r="Q231" s="276">
        <v>0</v>
      </c>
      <c r="R231" s="276">
        <v>0</v>
      </c>
      <c r="S231" s="276">
        <v>0</v>
      </c>
      <c r="T231" s="276">
        <v>0</v>
      </c>
      <c r="U231" s="63"/>
      <c r="V231" s="40"/>
      <c r="W231" s="14"/>
      <c r="X231" s="52">
        <f>W231/$X$1</f>
        <v>0</v>
      </c>
      <c r="Y231" s="40"/>
      <c r="Z231" s="41"/>
    </row>
    <row r="232" spans="1:26" x14ac:dyDescent="0.25">
      <c r="A232" s="283">
        <v>29</v>
      </c>
      <c r="B232" s="284" t="s">
        <v>259</v>
      </c>
      <c r="C232" s="103">
        <v>1</v>
      </c>
      <c r="D232" s="103">
        <v>43200</v>
      </c>
      <c r="E232" s="104" t="b">
        <v>0</v>
      </c>
      <c r="F232" s="104" t="s">
        <v>17</v>
      </c>
      <c r="G232" s="15">
        <v>3</v>
      </c>
      <c r="H232" s="15">
        <v>6</v>
      </c>
      <c r="I232" s="15">
        <v>3</v>
      </c>
      <c r="J232" s="15">
        <v>5</v>
      </c>
      <c r="K232" s="95">
        <v>5</v>
      </c>
      <c r="L232" s="296">
        <v>42948.375</v>
      </c>
      <c r="M232" s="335">
        <v>42965.791666666664</v>
      </c>
      <c r="N232" s="98"/>
      <c r="O232" s="275">
        <v>0</v>
      </c>
      <c r="P232" s="276">
        <v>0</v>
      </c>
      <c r="Q232" s="276">
        <v>0</v>
      </c>
      <c r="R232" s="276">
        <v>0</v>
      </c>
      <c r="S232" s="276">
        <v>0</v>
      </c>
      <c r="T232" s="276">
        <v>0</v>
      </c>
      <c r="U232" s="63"/>
      <c r="V232" s="63"/>
      <c r="W232" s="14"/>
      <c r="X232" s="52">
        <f>W232/$X$1</f>
        <v>0</v>
      </c>
      <c r="Y232" s="40"/>
      <c r="Z232" s="41"/>
    </row>
    <row r="233" spans="1:26" x14ac:dyDescent="0.25">
      <c r="A233" s="283">
        <v>29</v>
      </c>
      <c r="B233" s="284" t="s">
        <v>259</v>
      </c>
      <c r="C233" s="103">
        <v>1</v>
      </c>
      <c r="D233" s="103">
        <v>43200</v>
      </c>
      <c r="E233" s="104" t="b">
        <v>0</v>
      </c>
      <c r="F233" s="104" t="s">
        <v>17</v>
      </c>
      <c r="G233" s="15">
        <v>3</v>
      </c>
      <c r="H233" s="15">
        <v>6</v>
      </c>
      <c r="I233" s="15">
        <v>3</v>
      </c>
      <c r="J233" s="15">
        <v>5</v>
      </c>
      <c r="K233" s="95">
        <v>5</v>
      </c>
      <c r="L233" s="296">
        <v>42948.375</v>
      </c>
      <c r="M233" s="335">
        <v>42972.791666666664</v>
      </c>
      <c r="N233" s="98"/>
      <c r="O233" s="275">
        <v>0</v>
      </c>
      <c r="P233" s="276">
        <v>0</v>
      </c>
      <c r="Q233" s="276">
        <v>0</v>
      </c>
      <c r="R233" s="276">
        <v>0</v>
      </c>
      <c r="S233" s="276">
        <v>0</v>
      </c>
      <c r="T233" s="276">
        <v>0</v>
      </c>
      <c r="U233" s="63"/>
      <c r="V233" s="63"/>
      <c r="W233" s="14"/>
      <c r="X233" s="52">
        <f>W233/$X$1</f>
        <v>0</v>
      </c>
      <c r="Y233" s="40"/>
      <c r="Z233" s="41"/>
    </row>
    <row r="234" spans="1:26" x14ac:dyDescent="0.25">
      <c r="A234" s="283">
        <v>29</v>
      </c>
      <c r="B234" s="284" t="s">
        <v>259</v>
      </c>
      <c r="C234" s="103">
        <v>1</v>
      </c>
      <c r="D234" s="103">
        <v>43200</v>
      </c>
      <c r="E234" s="104" t="b">
        <v>0</v>
      </c>
      <c r="F234" s="104" t="s">
        <v>17</v>
      </c>
      <c r="G234" s="15">
        <v>3</v>
      </c>
      <c r="H234" s="15">
        <v>6</v>
      </c>
      <c r="I234" s="15">
        <v>3</v>
      </c>
      <c r="J234" s="15">
        <v>5</v>
      </c>
      <c r="K234" s="95">
        <v>5</v>
      </c>
      <c r="L234" s="296">
        <v>42948.375</v>
      </c>
      <c r="M234" s="335">
        <v>42978.791666666664</v>
      </c>
      <c r="N234" s="98"/>
      <c r="O234" s="275">
        <v>0</v>
      </c>
      <c r="P234" s="276">
        <v>0</v>
      </c>
      <c r="Q234" s="276">
        <v>0</v>
      </c>
      <c r="R234" s="276">
        <v>0</v>
      </c>
      <c r="S234" s="276">
        <v>0</v>
      </c>
      <c r="T234" s="276">
        <v>0</v>
      </c>
      <c r="U234" s="63"/>
      <c r="V234" s="40"/>
      <c r="W234" s="14"/>
      <c r="X234" s="52">
        <f>W234/$X$1</f>
        <v>0</v>
      </c>
      <c r="Y234" s="40"/>
      <c r="Z234" s="41"/>
    </row>
    <row r="235" spans="1:26" ht="15.75" thickBot="1" x14ac:dyDescent="0.3">
      <c r="A235" s="34"/>
      <c r="B235" s="35"/>
      <c r="C235" s="36"/>
      <c r="D235" s="36"/>
      <c r="E235" s="35"/>
      <c r="F235" s="35"/>
      <c r="G235" s="37"/>
      <c r="H235" s="37"/>
      <c r="I235" s="37"/>
      <c r="J235" s="37"/>
      <c r="K235" s="37"/>
      <c r="L235" s="38"/>
      <c r="M235" s="38"/>
      <c r="N235" s="38"/>
      <c r="O235" s="203"/>
      <c r="P235" s="39"/>
      <c r="Q235" s="39"/>
      <c r="R235" s="39"/>
      <c r="S235" s="39"/>
      <c r="T235" s="39"/>
      <c r="U235" s="42"/>
      <c r="V235" s="43"/>
      <c r="W235" s="50"/>
      <c r="X235" s="53"/>
      <c r="Y235" s="44">
        <f>SUM(Y234)</f>
        <v>0</v>
      </c>
      <c r="Z235" s="45">
        <f>SUM(Z234)</f>
        <v>0</v>
      </c>
    </row>
    <row r="236" spans="1:26" ht="15" x14ac:dyDescent="0.25">
      <c r="A236" s="120">
        <v>30</v>
      </c>
      <c r="B236" s="121" t="s">
        <v>260</v>
      </c>
      <c r="C236" s="103">
        <v>1</v>
      </c>
      <c r="D236" s="103">
        <v>43200</v>
      </c>
      <c r="E236" s="104" t="b">
        <v>0</v>
      </c>
      <c r="F236" s="104" t="s">
        <v>17</v>
      </c>
      <c r="G236" s="15">
        <v>3</v>
      </c>
      <c r="H236" s="15">
        <v>6</v>
      </c>
      <c r="I236" s="15">
        <v>3</v>
      </c>
      <c r="J236" s="15">
        <v>5</v>
      </c>
      <c r="K236" s="95">
        <v>5</v>
      </c>
      <c r="L236" s="335">
        <v>42948.572916666664</v>
      </c>
      <c r="M236" s="335">
        <v>42951.791666666664</v>
      </c>
      <c r="N236" s="98"/>
      <c r="O236" s="275">
        <v>0</v>
      </c>
      <c r="P236" s="276">
        <v>0</v>
      </c>
      <c r="Q236" s="276">
        <v>0</v>
      </c>
      <c r="R236" s="276">
        <v>0</v>
      </c>
      <c r="S236" s="276">
        <v>0</v>
      </c>
      <c r="T236" s="276">
        <v>0</v>
      </c>
      <c r="U236" s="40">
        <v>338.5</v>
      </c>
      <c r="V236" s="40"/>
      <c r="W236" s="14">
        <v>4</v>
      </c>
      <c r="X236" s="52">
        <f>W236/$X$1</f>
        <v>0.04</v>
      </c>
      <c r="Y236" s="40"/>
      <c r="Z236" s="41"/>
    </row>
    <row r="237" spans="1:26" x14ac:dyDescent="0.25">
      <c r="A237" s="285">
        <v>30</v>
      </c>
      <c r="B237" s="286" t="s">
        <v>260</v>
      </c>
      <c r="C237" s="103">
        <v>1</v>
      </c>
      <c r="D237" s="103">
        <v>43200</v>
      </c>
      <c r="E237" s="104" t="b">
        <v>0</v>
      </c>
      <c r="F237" s="104" t="s">
        <v>17</v>
      </c>
      <c r="G237" s="15">
        <v>3</v>
      </c>
      <c r="H237" s="15">
        <v>6</v>
      </c>
      <c r="I237" s="15">
        <v>3</v>
      </c>
      <c r="J237" s="15">
        <v>5</v>
      </c>
      <c r="K237" s="95">
        <v>5</v>
      </c>
      <c r="L237" s="335">
        <v>42948.572916666664</v>
      </c>
      <c r="M237" s="335">
        <v>42958.791666666664</v>
      </c>
      <c r="N237" s="98"/>
      <c r="O237" s="275">
        <v>0</v>
      </c>
      <c r="P237" s="276">
        <v>0</v>
      </c>
      <c r="Q237" s="276">
        <v>0</v>
      </c>
      <c r="R237" s="276">
        <v>0</v>
      </c>
      <c r="S237" s="276">
        <v>0</v>
      </c>
      <c r="T237" s="276">
        <v>0</v>
      </c>
      <c r="U237" s="63"/>
      <c r="V237" s="40"/>
      <c r="W237" s="14"/>
      <c r="X237" s="52">
        <f>W237/$X$1</f>
        <v>0</v>
      </c>
      <c r="Y237" s="40"/>
      <c r="Z237" s="41"/>
    </row>
    <row r="238" spans="1:26" x14ac:dyDescent="0.25">
      <c r="A238" s="285">
        <v>30</v>
      </c>
      <c r="B238" s="286" t="s">
        <v>260</v>
      </c>
      <c r="C238" s="103">
        <v>1</v>
      </c>
      <c r="D238" s="103">
        <v>43200</v>
      </c>
      <c r="E238" s="104" t="b">
        <v>0</v>
      </c>
      <c r="F238" s="104" t="s">
        <v>17</v>
      </c>
      <c r="G238" s="15">
        <v>3</v>
      </c>
      <c r="H238" s="15">
        <v>6</v>
      </c>
      <c r="I238" s="15">
        <v>3</v>
      </c>
      <c r="J238" s="15">
        <v>5</v>
      </c>
      <c r="K238" s="95">
        <v>5</v>
      </c>
      <c r="L238" s="335">
        <v>42948.572916666664</v>
      </c>
      <c r="M238" s="335">
        <v>42965.791666666664</v>
      </c>
      <c r="N238" s="98"/>
      <c r="O238" s="275">
        <v>0</v>
      </c>
      <c r="P238" s="276">
        <v>0</v>
      </c>
      <c r="Q238" s="276">
        <v>0</v>
      </c>
      <c r="R238" s="276">
        <v>0</v>
      </c>
      <c r="S238" s="276">
        <v>0</v>
      </c>
      <c r="T238" s="276">
        <v>0</v>
      </c>
      <c r="U238" s="63"/>
      <c r="V238" s="63"/>
      <c r="W238" s="14"/>
      <c r="X238" s="52">
        <f>W238/$X$1</f>
        <v>0</v>
      </c>
      <c r="Y238" s="40"/>
      <c r="Z238" s="41"/>
    </row>
    <row r="239" spans="1:26" x14ac:dyDescent="0.25">
      <c r="A239" s="285">
        <v>30</v>
      </c>
      <c r="B239" s="286" t="s">
        <v>260</v>
      </c>
      <c r="C239" s="103">
        <v>1</v>
      </c>
      <c r="D239" s="103">
        <v>43200</v>
      </c>
      <c r="E239" s="104" t="b">
        <v>0</v>
      </c>
      <c r="F239" s="104" t="s">
        <v>17</v>
      </c>
      <c r="G239" s="15">
        <v>3</v>
      </c>
      <c r="H239" s="15">
        <v>6</v>
      </c>
      <c r="I239" s="15">
        <v>3</v>
      </c>
      <c r="J239" s="15">
        <v>5</v>
      </c>
      <c r="K239" s="95">
        <v>5</v>
      </c>
      <c r="L239" s="335">
        <v>42948.572916666664</v>
      </c>
      <c r="M239" s="335">
        <v>42972.791666666664</v>
      </c>
      <c r="N239" s="98"/>
      <c r="O239" s="275">
        <v>0</v>
      </c>
      <c r="P239" s="276">
        <v>0</v>
      </c>
      <c r="Q239" s="276">
        <v>0</v>
      </c>
      <c r="R239" s="276">
        <v>0</v>
      </c>
      <c r="S239" s="276">
        <v>0</v>
      </c>
      <c r="T239" s="276">
        <v>0</v>
      </c>
      <c r="U239" s="63"/>
      <c r="V239" s="63"/>
      <c r="W239" s="14"/>
      <c r="X239" s="52">
        <f>W239/$X$1</f>
        <v>0</v>
      </c>
      <c r="Y239" s="40"/>
      <c r="Z239" s="41"/>
    </row>
    <row r="240" spans="1:26" x14ac:dyDescent="0.25">
      <c r="A240" s="285">
        <v>30</v>
      </c>
      <c r="B240" s="286" t="s">
        <v>260</v>
      </c>
      <c r="C240" s="103">
        <v>1</v>
      </c>
      <c r="D240" s="103">
        <v>43200</v>
      </c>
      <c r="E240" s="104" t="b">
        <v>0</v>
      </c>
      <c r="F240" s="104" t="s">
        <v>17</v>
      </c>
      <c r="G240" s="15">
        <v>3</v>
      </c>
      <c r="H240" s="15">
        <v>6</v>
      </c>
      <c r="I240" s="15">
        <v>3</v>
      </c>
      <c r="J240" s="15">
        <v>5</v>
      </c>
      <c r="K240" s="95">
        <v>5</v>
      </c>
      <c r="L240" s="335">
        <v>42948.572916666664</v>
      </c>
      <c r="M240" s="335">
        <v>42978.791666666664</v>
      </c>
      <c r="N240" s="98"/>
      <c r="O240" s="275">
        <v>0</v>
      </c>
      <c r="P240" s="276">
        <v>0</v>
      </c>
      <c r="Q240" s="276">
        <v>0</v>
      </c>
      <c r="R240" s="276">
        <v>0</v>
      </c>
      <c r="S240" s="276">
        <v>0</v>
      </c>
      <c r="T240" s="276">
        <v>0</v>
      </c>
      <c r="U240" s="63"/>
      <c r="V240" s="40"/>
      <c r="W240" s="14"/>
      <c r="X240" s="52">
        <f>W240/$X$1</f>
        <v>0</v>
      </c>
      <c r="Y240" s="40"/>
      <c r="Z240" s="41"/>
    </row>
    <row r="241" spans="1:26" ht="15.75" thickBot="1" x14ac:dyDescent="0.3">
      <c r="A241" s="34"/>
      <c r="B241" s="35"/>
      <c r="C241" s="36"/>
      <c r="D241" s="36"/>
      <c r="E241" s="35"/>
      <c r="F241" s="35"/>
      <c r="G241" s="37"/>
      <c r="H241" s="37"/>
      <c r="I241" s="37"/>
      <c r="J241" s="37"/>
      <c r="K241" s="37"/>
      <c r="L241" s="38"/>
      <c r="M241" s="38"/>
      <c r="N241" s="38"/>
      <c r="O241" s="203"/>
      <c r="P241" s="39"/>
      <c r="Q241" s="39"/>
      <c r="R241" s="39"/>
      <c r="S241" s="39"/>
      <c r="T241" s="39"/>
      <c r="U241" s="42"/>
      <c r="V241" s="43"/>
      <c r="W241" s="50"/>
      <c r="X241" s="53"/>
      <c r="Y241" s="44">
        <f>SUM(Y240)</f>
        <v>0</v>
      </c>
      <c r="Z241" s="45">
        <f>SUM(Z240)</f>
        <v>0</v>
      </c>
    </row>
    <row r="242" spans="1:26" ht="15" x14ac:dyDescent="0.25">
      <c r="A242" s="85">
        <v>31</v>
      </c>
      <c r="B242" s="86" t="s">
        <v>261</v>
      </c>
      <c r="C242" s="87">
        <v>1</v>
      </c>
      <c r="D242" s="87">
        <v>43200</v>
      </c>
      <c r="E242" s="88" t="s">
        <v>17</v>
      </c>
      <c r="F242" s="88" t="b">
        <v>0</v>
      </c>
      <c r="G242" s="15">
        <v>3</v>
      </c>
      <c r="H242" s="15">
        <v>6</v>
      </c>
      <c r="I242" s="15">
        <v>3</v>
      </c>
      <c r="J242" s="15">
        <v>5</v>
      </c>
      <c r="K242" s="22">
        <v>5</v>
      </c>
      <c r="L242" s="331">
        <v>42948.304166666669</v>
      </c>
      <c r="M242" s="90">
        <v>42951.541666666664</v>
      </c>
      <c r="N242" s="90"/>
      <c r="O242" s="248">
        <v>0</v>
      </c>
      <c r="P242" s="249">
        <v>0</v>
      </c>
      <c r="Q242" s="249">
        <v>0</v>
      </c>
      <c r="R242" s="249">
        <v>0</v>
      </c>
      <c r="S242" s="249">
        <v>0</v>
      </c>
      <c r="T242" s="249">
        <v>0</v>
      </c>
      <c r="U242" s="63"/>
      <c r="V242" s="40">
        <v>-1055</v>
      </c>
      <c r="W242" s="14">
        <v>9</v>
      </c>
      <c r="X242" s="52">
        <f>W242/$X$1</f>
        <v>0.09</v>
      </c>
      <c r="Y242" s="40"/>
      <c r="Z242" s="41"/>
    </row>
    <row r="243" spans="1:26" x14ac:dyDescent="0.25">
      <c r="A243" s="87">
        <v>31</v>
      </c>
      <c r="B243" s="88" t="s">
        <v>261</v>
      </c>
      <c r="C243" s="87">
        <v>1</v>
      </c>
      <c r="D243" s="87">
        <v>43200</v>
      </c>
      <c r="E243" s="88" t="s">
        <v>17</v>
      </c>
      <c r="F243" s="88" t="b">
        <v>0</v>
      </c>
      <c r="G243" s="15">
        <v>3</v>
      </c>
      <c r="H243" s="15">
        <v>6</v>
      </c>
      <c r="I243" s="15">
        <v>3</v>
      </c>
      <c r="J243" s="15">
        <v>5</v>
      </c>
      <c r="K243" s="22">
        <v>5</v>
      </c>
      <c r="L243" s="331">
        <v>42948.304166666669</v>
      </c>
      <c r="M243" s="90">
        <v>42958.541666666664</v>
      </c>
      <c r="N243" s="90"/>
      <c r="O243" s="248">
        <v>0</v>
      </c>
      <c r="P243" s="249">
        <v>0</v>
      </c>
      <c r="Q243" s="249">
        <v>0</v>
      </c>
      <c r="R243" s="249">
        <v>0</v>
      </c>
      <c r="S243" s="249">
        <v>0</v>
      </c>
      <c r="T243" s="249">
        <v>0</v>
      </c>
      <c r="U243" s="63"/>
      <c r="V243" s="40"/>
      <c r="W243" s="14"/>
      <c r="X243" s="52">
        <f>W243/$X$1</f>
        <v>0</v>
      </c>
      <c r="Y243" s="40"/>
      <c r="Z243" s="41"/>
    </row>
    <row r="244" spans="1:26" x14ac:dyDescent="0.25">
      <c r="A244" s="87">
        <v>31</v>
      </c>
      <c r="B244" s="88" t="s">
        <v>261</v>
      </c>
      <c r="C244" s="87">
        <v>1</v>
      </c>
      <c r="D244" s="87">
        <v>43200</v>
      </c>
      <c r="E244" s="88" t="s">
        <v>17</v>
      </c>
      <c r="F244" s="88" t="b">
        <v>0</v>
      </c>
      <c r="G244" s="15">
        <v>3</v>
      </c>
      <c r="H244" s="15">
        <v>6</v>
      </c>
      <c r="I244" s="15">
        <v>3</v>
      </c>
      <c r="J244" s="15">
        <v>5</v>
      </c>
      <c r="K244" s="22">
        <v>5</v>
      </c>
      <c r="L244" s="331">
        <v>42948.304166666669</v>
      </c>
      <c r="M244" s="90">
        <v>42965.541666666664</v>
      </c>
      <c r="N244" s="90"/>
      <c r="O244" s="248">
        <v>0</v>
      </c>
      <c r="P244" s="249">
        <v>0</v>
      </c>
      <c r="Q244" s="249">
        <v>0</v>
      </c>
      <c r="R244" s="249">
        <v>0</v>
      </c>
      <c r="S244" s="249">
        <v>0</v>
      </c>
      <c r="T244" s="249">
        <v>0</v>
      </c>
      <c r="U244" s="63"/>
      <c r="V244" s="63"/>
      <c r="W244" s="14"/>
      <c r="X244" s="52">
        <f>W244/$X$1</f>
        <v>0</v>
      </c>
      <c r="Y244" s="40"/>
      <c r="Z244" s="41"/>
    </row>
    <row r="245" spans="1:26" x14ac:dyDescent="0.25">
      <c r="A245" s="87">
        <v>31</v>
      </c>
      <c r="B245" s="88" t="s">
        <v>261</v>
      </c>
      <c r="C245" s="87">
        <v>1</v>
      </c>
      <c r="D245" s="87">
        <v>43200</v>
      </c>
      <c r="E245" s="88" t="s">
        <v>17</v>
      </c>
      <c r="F245" s="88" t="b">
        <v>0</v>
      </c>
      <c r="G245" s="15">
        <v>3</v>
      </c>
      <c r="H245" s="15">
        <v>6</v>
      </c>
      <c r="I245" s="15">
        <v>3</v>
      </c>
      <c r="J245" s="15">
        <v>5</v>
      </c>
      <c r="K245" s="22">
        <v>5</v>
      </c>
      <c r="L245" s="331">
        <v>42948.304166666669</v>
      </c>
      <c r="M245" s="90">
        <v>42972.541666608799</v>
      </c>
      <c r="N245" s="90"/>
      <c r="O245" s="248">
        <v>0</v>
      </c>
      <c r="P245" s="249">
        <v>0</v>
      </c>
      <c r="Q245" s="249">
        <v>0</v>
      </c>
      <c r="R245" s="249">
        <v>0</v>
      </c>
      <c r="S245" s="249">
        <v>0</v>
      </c>
      <c r="T245" s="249">
        <v>0</v>
      </c>
      <c r="U245" s="63"/>
      <c r="V245" s="63"/>
      <c r="W245" s="14"/>
      <c r="X245" s="52">
        <f>W245/$X$1</f>
        <v>0</v>
      </c>
      <c r="Y245" s="40"/>
      <c r="Z245" s="41"/>
    </row>
    <row r="246" spans="1:26" x14ac:dyDescent="0.25">
      <c r="A246" s="87">
        <v>31</v>
      </c>
      <c r="B246" s="88" t="s">
        <v>261</v>
      </c>
      <c r="C246" s="87">
        <v>1</v>
      </c>
      <c r="D246" s="87">
        <v>43200</v>
      </c>
      <c r="E246" s="88" t="s">
        <v>17</v>
      </c>
      <c r="F246" s="88" t="b">
        <v>0</v>
      </c>
      <c r="G246" s="15">
        <v>3</v>
      </c>
      <c r="H246" s="15">
        <v>6</v>
      </c>
      <c r="I246" s="15">
        <v>3</v>
      </c>
      <c r="J246" s="15">
        <v>5</v>
      </c>
      <c r="K246" s="22">
        <v>5</v>
      </c>
      <c r="L246" s="331">
        <v>42948.304166666669</v>
      </c>
      <c r="M246" s="90">
        <v>42978.541666666664</v>
      </c>
      <c r="N246" s="90"/>
      <c r="O246" s="248">
        <v>0</v>
      </c>
      <c r="P246" s="249">
        <v>0</v>
      </c>
      <c r="Q246" s="249">
        <v>0</v>
      </c>
      <c r="R246" s="249">
        <v>0</v>
      </c>
      <c r="S246" s="249">
        <v>0</v>
      </c>
      <c r="T246" s="249">
        <v>0</v>
      </c>
      <c r="U246" s="63"/>
      <c r="V246" s="40"/>
      <c r="W246" s="14"/>
      <c r="X246" s="52">
        <f>W246/$X$1</f>
        <v>0</v>
      </c>
      <c r="Y246" s="40"/>
      <c r="Z246" s="41"/>
    </row>
    <row r="247" spans="1:26" ht="15.75" thickBot="1" x14ac:dyDescent="0.3">
      <c r="A247" s="34"/>
      <c r="B247" s="35"/>
      <c r="C247" s="36"/>
      <c r="D247" s="36"/>
      <c r="E247" s="35"/>
      <c r="F247" s="35"/>
      <c r="G247" s="37"/>
      <c r="H247" s="37"/>
      <c r="I247" s="37"/>
      <c r="J247" s="37"/>
      <c r="K247" s="37"/>
      <c r="L247" s="38"/>
      <c r="M247" s="38"/>
      <c r="N247" s="38"/>
      <c r="O247" s="203"/>
      <c r="P247" s="39"/>
      <c r="Q247" s="39"/>
      <c r="R247" s="39"/>
      <c r="S247" s="39"/>
      <c r="T247" s="39"/>
      <c r="U247" s="42"/>
      <c r="V247" s="43"/>
      <c r="W247" s="50"/>
      <c r="X247" s="53"/>
      <c r="Y247" s="44">
        <f>SUM(Y246)</f>
        <v>0</v>
      </c>
      <c r="Z247" s="45">
        <f>SUM(Z246)</f>
        <v>0</v>
      </c>
    </row>
    <row r="248" spans="1:26" ht="15" x14ac:dyDescent="0.25">
      <c r="A248" s="92">
        <v>32</v>
      </c>
      <c r="B248" s="93" t="s">
        <v>262</v>
      </c>
      <c r="C248" s="87">
        <v>1</v>
      </c>
      <c r="D248" s="87">
        <v>43200</v>
      </c>
      <c r="E248" s="88" t="s">
        <v>17</v>
      </c>
      <c r="F248" s="88" t="b">
        <v>0</v>
      </c>
      <c r="G248" s="15">
        <v>3</v>
      </c>
      <c r="H248" s="15">
        <v>6</v>
      </c>
      <c r="I248" s="15">
        <v>3</v>
      </c>
      <c r="J248" s="15">
        <v>5</v>
      </c>
      <c r="K248" s="22">
        <v>5</v>
      </c>
      <c r="L248" s="331">
        <v>42948.306944444441</v>
      </c>
      <c r="M248" s="311">
        <v>42951.625</v>
      </c>
      <c r="N248" s="90"/>
      <c r="O248" s="248">
        <v>0</v>
      </c>
      <c r="P248" s="249">
        <v>0</v>
      </c>
      <c r="Q248" s="249">
        <v>0</v>
      </c>
      <c r="R248" s="249">
        <v>0</v>
      </c>
      <c r="S248" s="249">
        <v>0</v>
      </c>
      <c r="T248" s="249">
        <v>0</v>
      </c>
      <c r="U248" s="63"/>
      <c r="V248" s="40">
        <v>-1083.3</v>
      </c>
      <c r="W248" s="14">
        <v>9</v>
      </c>
      <c r="X248" s="52">
        <f>W248/$X$1</f>
        <v>0.09</v>
      </c>
      <c r="Y248" s="40"/>
      <c r="Z248" s="41"/>
    </row>
    <row r="249" spans="1:26" x14ac:dyDescent="0.25">
      <c r="A249" s="262">
        <v>32</v>
      </c>
      <c r="B249" s="263" t="s">
        <v>262</v>
      </c>
      <c r="C249" s="87">
        <v>1</v>
      </c>
      <c r="D249" s="87">
        <v>43200</v>
      </c>
      <c r="E249" s="88" t="s">
        <v>17</v>
      </c>
      <c r="F249" s="88" t="b">
        <v>0</v>
      </c>
      <c r="G249" s="15">
        <v>3</v>
      </c>
      <c r="H249" s="15">
        <v>6</v>
      </c>
      <c r="I249" s="15">
        <v>3</v>
      </c>
      <c r="J249" s="15">
        <v>5</v>
      </c>
      <c r="K249" s="22">
        <v>5</v>
      </c>
      <c r="L249" s="331">
        <v>42948.306944444441</v>
      </c>
      <c r="M249" s="311">
        <v>42958.625</v>
      </c>
      <c r="N249" s="90"/>
      <c r="O249" s="248">
        <v>0</v>
      </c>
      <c r="P249" s="249">
        <v>0</v>
      </c>
      <c r="Q249" s="249">
        <v>0</v>
      </c>
      <c r="R249" s="249">
        <v>0</v>
      </c>
      <c r="S249" s="249">
        <v>0</v>
      </c>
      <c r="T249" s="249">
        <v>0</v>
      </c>
      <c r="U249" s="63"/>
      <c r="V249" s="40"/>
      <c r="W249" s="14"/>
      <c r="X249" s="52">
        <f>W249/$X$1</f>
        <v>0</v>
      </c>
      <c r="Y249" s="40"/>
      <c r="Z249" s="41"/>
    </row>
    <row r="250" spans="1:26" x14ac:dyDescent="0.25">
      <c r="A250" s="262">
        <v>32</v>
      </c>
      <c r="B250" s="263" t="s">
        <v>262</v>
      </c>
      <c r="C250" s="87">
        <v>1</v>
      </c>
      <c r="D250" s="87">
        <v>43200</v>
      </c>
      <c r="E250" s="88" t="s">
        <v>17</v>
      </c>
      <c r="F250" s="88" t="b">
        <v>0</v>
      </c>
      <c r="G250" s="15">
        <v>3</v>
      </c>
      <c r="H250" s="15">
        <v>6</v>
      </c>
      <c r="I250" s="15">
        <v>3</v>
      </c>
      <c r="J250" s="15">
        <v>5</v>
      </c>
      <c r="K250" s="22">
        <v>5</v>
      </c>
      <c r="L250" s="331">
        <v>42948.306944444441</v>
      </c>
      <c r="M250" s="311">
        <v>42965.625</v>
      </c>
      <c r="N250" s="90"/>
      <c r="O250" s="248">
        <v>0</v>
      </c>
      <c r="P250" s="249">
        <v>0</v>
      </c>
      <c r="Q250" s="249">
        <v>0</v>
      </c>
      <c r="R250" s="249">
        <v>0</v>
      </c>
      <c r="S250" s="249">
        <v>0</v>
      </c>
      <c r="T250" s="249">
        <v>0</v>
      </c>
      <c r="U250" s="63"/>
      <c r="V250" s="63"/>
      <c r="W250" s="14"/>
      <c r="X250" s="52">
        <f>W250/$X$1</f>
        <v>0</v>
      </c>
      <c r="Y250" s="40"/>
      <c r="Z250" s="41"/>
    </row>
    <row r="251" spans="1:26" x14ac:dyDescent="0.25">
      <c r="A251" s="262">
        <v>32</v>
      </c>
      <c r="B251" s="263" t="s">
        <v>262</v>
      </c>
      <c r="C251" s="87">
        <v>1</v>
      </c>
      <c r="D251" s="87">
        <v>43200</v>
      </c>
      <c r="E251" s="88" t="s">
        <v>17</v>
      </c>
      <c r="F251" s="88" t="b">
        <v>0</v>
      </c>
      <c r="G251" s="15">
        <v>3</v>
      </c>
      <c r="H251" s="15">
        <v>6</v>
      </c>
      <c r="I251" s="15">
        <v>3</v>
      </c>
      <c r="J251" s="15">
        <v>5</v>
      </c>
      <c r="K251" s="22">
        <v>5</v>
      </c>
      <c r="L251" s="331">
        <v>42948.306944444441</v>
      </c>
      <c r="M251" s="311">
        <v>42972.625</v>
      </c>
      <c r="N251" s="90"/>
      <c r="O251" s="248">
        <v>0</v>
      </c>
      <c r="P251" s="249">
        <v>0</v>
      </c>
      <c r="Q251" s="249">
        <v>0</v>
      </c>
      <c r="R251" s="249">
        <v>0</v>
      </c>
      <c r="S251" s="249">
        <v>0</v>
      </c>
      <c r="T251" s="249">
        <v>0</v>
      </c>
      <c r="U251" s="63"/>
      <c r="V251" s="63"/>
      <c r="W251" s="14"/>
      <c r="X251" s="52">
        <f>W251/$X$1</f>
        <v>0</v>
      </c>
      <c r="Y251" s="40"/>
      <c r="Z251" s="41"/>
    </row>
    <row r="252" spans="1:26" x14ac:dyDescent="0.25">
      <c r="A252" s="262">
        <v>32</v>
      </c>
      <c r="B252" s="263" t="s">
        <v>262</v>
      </c>
      <c r="C252" s="87">
        <v>1</v>
      </c>
      <c r="D252" s="87">
        <v>43200</v>
      </c>
      <c r="E252" s="88" t="s">
        <v>17</v>
      </c>
      <c r="F252" s="88" t="b">
        <v>0</v>
      </c>
      <c r="G252" s="15">
        <v>3</v>
      </c>
      <c r="H252" s="15">
        <v>6</v>
      </c>
      <c r="I252" s="15">
        <v>3</v>
      </c>
      <c r="J252" s="15">
        <v>5</v>
      </c>
      <c r="K252" s="22">
        <v>5</v>
      </c>
      <c r="L252" s="331">
        <v>42948.306944444441</v>
      </c>
      <c r="M252" s="311">
        <v>42978.625</v>
      </c>
      <c r="N252" s="90"/>
      <c r="O252" s="248">
        <v>0</v>
      </c>
      <c r="P252" s="249">
        <v>0</v>
      </c>
      <c r="Q252" s="249">
        <v>0</v>
      </c>
      <c r="R252" s="249">
        <v>0</v>
      </c>
      <c r="S252" s="249">
        <v>0</v>
      </c>
      <c r="T252" s="249">
        <v>0</v>
      </c>
      <c r="U252" s="63"/>
      <c r="V252" s="40"/>
      <c r="W252" s="14"/>
      <c r="X252" s="52">
        <f>W252/$X$1</f>
        <v>0</v>
      </c>
      <c r="Y252" s="40"/>
      <c r="Z252" s="41"/>
    </row>
    <row r="253" spans="1:26" ht="15.75" thickBot="1" x14ac:dyDescent="0.3">
      <c r="A253" s="34"/>
      <c r="B253" s="35"/>
      <c r="C253" s="36"/>
      <c r="D253" s="36"/>
      <c r="E253" s="35"/>
      <c r="F253" s="35"/>
      <c r="G253" s="37"/>
      <c r="H253" s="37"/>
      <c r="I253" s="37"/>
      <c r="J253" s="37"/>
      <c r="K253" s="37"/>
      <c r="L253" s="38"/>
      <c r="M253" s="38"/>
      <c r="N253" s="38"/>
      <c r="O253" s="203"/>
      <c r="P253" s="39"/>
      <c r="Q253" s="39"/>
      <c r="R253" s="39"/>
      <c r="S253" s="39"/>
      <c r="T253" s="39"/>
      <c r="U253" s="42"/>
      <c r="V253" s="43"/>
      <c r="W253" s="50"/>
      <c r="X253" s="53"/>
      <c r="Y253" s="44">
        <f>SUM(Y252)</f>
        <v>0</v>
      </c>
      <c r="Z253" s="45">
        <f>SUM(Z252)</f>
        <v>0</v>
      </c>
    </row>
    <row r="254" spans="1:26" ht="15" x14ac:dyDescent="0.25">
      <c r="A254" s="18">
        <v>33</v>
      </c>
      <c r="B254" s="19" t="s">
        <v>263</v>
      </c>
      <c r="C254" s="87">
        <v>1</v>
      </c>
      <c r="D254" s="87">
        <v>43200</v>
      </c>
      <c r="E254" s="88" t="s">
        <v>17</v>
      </c>
      <c r="F254" s="88" t="b">
        <v>0</v>
      </c>
      <c r="G254" s="15">
        <v>3</v>
      </c>
      <c r="H254" s="15">
        <v>6</v>
      </c>
      <c r="I254" s="15">
        <v>3</v>
      </c>
      <c r="J254" s="15">
        <v>5</v>
      </c>
      <c r="K254" s="22">
        <v>5</v>
      </c>
      <c r="L254" s="331">
        <v>42948.307638888888</v>
      </c>
      <c r="M254" s="297">
        <v>42951.791666666664</v>
      </c>
      <c r="N254" s="90"/>
      <c r="O254" s="248">
        <v>0</v>
      </c>
      <c r="P254" s="249">
        <v>0</v>
      </c>
      <c r="Q254" s="249">
        <v>0</v>
      </c>
      <c r="R254" s="249">
        <v>0</v>
      </c>
      <c r="S254" s="249">
        <v>0</v>
      </c>
      <c r="T254" s="249">
        <v>0</v>
      </c>
      <c r="U254" s="63"/>
      <c r="V254" s="40">
        <v>-1075.0999999999999</v>
      </c>
      <c r="W254" s="14">
        <v>9</v>
      </c>
      <c r="X254" s="52">
        <f>W254/$X$1</f>
        <v>0.09</v>
      </c>
      <c r="Y254" s="40"/>
      <c r="Z254" s="41"/>
    </row>
    <row r="255" spans="1:26" x14ac:dyDescent="0.25">
      <c r="A255" s="20">
        <v>33</v>
      </c>
      <c r="B255" s="21" t="s">
        <v>263</v>
      </c>
      <c r="C255" s="87">
        <v>1</v>
      </c>
      <c r="D255" s="87">
        <v>43200</v>
      </c>
      <c r="E255" s="88" t="s">
        <v>17</v>
      </c>
      <c r="F255" s="88" t="b">
        <v>0</v>
      </c>
      <c r="G255" s="15">
        <v>3</v>
      </c>
      <c r="H255" s="15">
        <v>6</v>
      </c>
      <c r="I255" s="15">
        <v>3</v>
      </c>
      <c r="J255" s="15">
        <v>5</v>
      </c>
      <c r="K255" s="22">
        <v>5</v>
      </c>
      <c r="L255" s="331">
        <v>42948.307638888888</v>
      </c>
      <c r="M255" s="297">
        <v>42958.791666666664</v>
      </c>
      <c r="N255" s="90"/>
      <c r="O255" s="248">
        <v>0</v>
      </c>
      <c r="P255" s="249">
        <v>0</v>
      </c>
      <c r="Q255" s="249">
        <v>0</v>
      </c>
      <c r="R255" s="249">
        <v>0</v>
      </c>
      <c r="S255" s="249">
        <v>0</v>
      </c>
      <c r="T255" s="249">
        <v>0</v>
      </c>
      <c r="U255" s="63"/>
      <c r="V255" s="40"/>
      <c r="W255" s="14"/>
      <c r="X255" s="52">
        <f>W255/$X$1</f>
        <v>0</v>
      </c>
      <c r="Y255" s="40"/>
      <c r="Z255" s="41"/>
    </row>
    <row r="256" spans="1:26" x14ac:dyDescent="0.25">
      <c r="A256" s="20">
        <v>33</v>
      </c>
      <c r="B256" s="21" t="s">
        <v>263</v>
      </c>
      <c r="C256" s="87">
        <v>1</v>
      </c>
      <c r="D256" s="87">
        <v>43200</v>
      </c>
      <c r="E256" s="88" t="s">
        <v>17</v>
      </c>
      <c r="F256" s="88" t="b">
        <v>0</v>
      </c>
      <c r="G256" s="15">
        <v>3</v>
      </c>
      <c r="H256" s="15">
        <v>6</v>
      </c>
      <c r="I256" s="15">
        <v>3</v>
      </c>
      <c r="J256" s="15">
        <v>5</v>
      </c>
      <c r="K256" s="22">
        <v>5</v>
      </c>
      <c r="L256" s="331">
        <v>42948.307638888888</v>
      </c>
      <c r="M256" s="297">
        <v>42965.791666666664</v>
      </c>
      <c r="N256" s="90"/>
      <c r="O256" s="248">
        <v>0</v>
      </c>
      <c r="P256" s="249">
        <v>0</v>
      </c>
      <c r="Q256" s="249">
        <v>0</v>
      </c>
      <c r="R256" s="249">
        <v>0</v>
      </c>
      <c r="S256" s="249">
        <v>0</v>
      </c>
      <c r="T256" s="249">
        <v>0</v>
      </c>
      <c r="U256" s="63"/>
      <c r="V256" s="63"/>
      <c r="W256" s="14"/>
      <c r="X256" s="52">
        <f>W256/$X$1</f>
        <v>0</v>
      </c>
      <c r="Y256" s="40"/>
      <c r="Z256" s="41"/>
    </row>
    <row r="257" spans="1:26" x14ac:dyDescent="0.25">
      <c r="A257" s="20">
        <v>33</v>
      </c>
      <c r="B257" s="21" t="s">
        <v>263</v>
      </c>
      <c r="C257" s="87">
        <v>1</v>
      </c>
      <c r="D257" s="87">
        <v>43200</v>
      </c>
      <c r="E257" s="88" t="s">
        <v>17</v>
      </c>
      <c r="F257" s="88" t="b">
        <v>0</v>
      </c>
      <c r="G257" s="15">
        <v>3</v>
      </c>
      <c r="H257" s="15">
        <v>6</v>
      </c>
      <c r="I257" s="15">
        <v>3</v>
      </c>
      <c r="J257" s="15">
        <v>5</v>
      </c>
      <c r="K257" s="22">
        <v>5</v>
      </c>
      <c r="L257" s="331">
        <v>42948.307638888888</v>
      </c>
      <c r="M257" s="297">
        <v>42972.791666666664</v>
      </c>
      <c r="N257" s="90"/>
      <c r="O257" s="248">
        <v>0</v>
      </c>
      <c r="P257" s="249">
        <v>0</v>
      </c>
      <c r="Q257" s="249">
        <v>0</v>
      </c>
      <c r="R257" s="249">
        <v>0</v>
      </c>
      <c r="S257" s="249">
        <v>0</v>
      </c>
      <c r="T257" s="249">
        <v>0</v>
      </c>
      <c r="U257" s="63"/>
      <c r="V257" s="63"/>
      <c r="W257" s="14"/>
      <c r="X257" s="52">
        <f>W257/$X$1</f>
        <v>0</v>
      </c>
      <c r="Y257" s="40"/>
      <c r="Z257" s="41"/>
    </row>
    <row r="258" spans="1:26" x14ac:dyDescent="0.25">
      <c r="A258" s="20">
        <v>33</v>
      </c>
      <c r="B258" s="21" t="s">
        <v>263</v>
      </c>
      <c r="C258" s="87">
        <v>1</v>
      </c>
      <c r="D258" s="87">
        <v>43200</v>
      </c>
      <c r="E258" s="88" t="s">
        <v>17</v>
      </c>
      <c r="F258" s="88" t="b">
        <v>0</v>
      </c>
      <c r="G258" s="15">
        <v>3</v>
      </c>
      <c r="H258" s="15">
        <v>6</v>
      </c>
      <c r="I258" s="15">
        <v>3</v>
      </c>
      <c r="J258" s="15">
        <v>5</v>
      </c>
      <c r="K258" s="22">
        <v>5</v>
      </c>
      <c r="L258" s="331">
        <v>42948.307638888888</v>
      </c>
      <c r="M258" s="297">
        <v>42978.791666666664</v>
      </c>
      <c r="N258" s="90"/>
      <c r="O258" s="248">
        <v>0</v>
      </c>
      <c r="P258" s="249">
        <v>0</v>
      </c>
      <c r="Q258" s="249">
        <v>0</v>
      </c>
      <c r="R258" s="249">
        <v>0</v>
      </c>
      <c r="S258" s="249">
        <v>0</v>
      </c>
      <c r="T258" s="249">
        <v>0</v>
      </c>
      <c r="U258" s="63"/>
      <c r="V258" s="40"/>
      <c r="W258" s="14"/>
      <c r="X258" s="52">
        <f>W258/$X$1</f>
        <v>0</v>
      </c>
      <c r="Y258" s="40"/>
      <c r="Z258" s="41"/>
    </row>
    <row r="259" spans="1:26" ht="15.75" thickBot="1" x14ac:dyDescent="0.3">
      <c r="A259" s="34"/>
      <c r="B259" s="35"/>
      <c r="C259" s="36"/>
      <c r="D259" s="36"/>
      <c r="E259" s="35"/>
      <c r="F259" s="35"/>
      <c r="G259" s="37"/>
      <c r="H259" s="37"/>
      <c r="I259" s="37"/>
      <c r="J259" s="37"/>
      <c r="K259" s="37"/>
      <c r="L259" s="38"/>
      <c r="M259" s="38"/>
      <c r="N259" s="38"/>
      <c r="O259" s="203"/>
      <c r="P259" s="39"/>
      <c r="Q259" s="39"/>
      <c r="R259" s="39"/>
      <c r="S259" s="39"/>
      <c r="T259" s="39"/>
      <c r="U259" s="42"/>
      <c r="V259" s="43"/>
      <c r="W259" s="50"/>
      <c r="X259" s="53"/>
      <c r="Y259" s="44">
        <f>SUM(Y258)</f>
        <v>0</v>
      </c>
      <c r="Z259" s="45">
        <f>SUM(Z258)</f>
        <v>0</v>
      </c>
    </row>
    <row r="260" spans="1:26" ht="15" x14ac:dyDescent="0.25">
      <c r="A260" s="83">
        <v>34</v>
      </c>
      <c r="B260" s="84" t="s">
        <v>264</v>
      </c>
      <c r="C260" s="87">
        <v>1</v>
      </c>
      <c r="D260" s="87">
        <v>43200</v>
      </c>
      <c r="E260" s="88" t="s">
        <v>17</v>
      </c>
      <c r="F260" s="88" t="b">
        <v>0</v>
      </c>
      <c r="G260" s="15">
        <v>3</v>
      </c>
      <c r="H260" s="15">
        <v>6</v>
      </c>
      <c r="I260" s="15">
        <v>3</v>
      </c>
      <c r="J260" s="15">
        <v>5</v>
      </c>
      <c r="K260" s="22">
        <v>5</v>
      </c>
      <c r="L260" s="331">
        <v>42948.376388888886</v>
      </c>
      <c r="M260" s="297">
        <v>42951.791666666664</v>
      </c>
      <c r="N260" s="90"/>
      <c r="O260" s="248">
        <v>0</v>
      </c>
      <c r="P260" s="249">
        <v>0</v>
      </c>
      <c r="Q260" s="249">
        <v>0</v>
      </c>
      <c r="R260" s="249">
        <v>0</v>
      </c>
      <c r="S260" s="249">
        <v>0</v>
      </c>
      <c r="T260" s="249">
        <v>0</v>
      </c>
      <c r="U260" s="40"/>
      <c r="V260" s="40">
        <v>-856.4</v>
      </c>
      <c r="W260" s="14">
        <v>9</v>
      </c>
      <c r="X260" s="52">
        <f>W260/$X$1</f>
        <v>0.09</v>
      </c>
      <c r="Y260" s="40"/>
      <c r="Z260" s="41"/>
    </row>
    <row r="261" spans="1:26" x14ac:dyDescent="0.25">
      <c r="A261" s="287">
        <v>34</v>
      </c>
      <c r="B261" s="288" t="s">
        <v>264</v>
      </c>
      <c r="C261" s="87">
        <v>1</v>
      </c>
      <c r="D261" s="87">
        <v>43200</v>
      </c>
      <c r="E261" s="88" t="s">
        <v>17</v>
      </c>
      <c r="F261" s="88" t="b">
        <v>0</v>
      </c>
      <c r="G261" s="15">
        <v>3</v>
      </c>
      <c r="H261" s="15">
        <v>6</v>
      </c>
      <c r="I261" s="15">
        <v>3</v>
      </c>
      <c r="J261" s="15">
        <v>5</v>
      </c>
      <c r="K261" s="22">
        <v>5</v>
      </c>
      <c r="L261" s="331">
        <v>42948.376388888886</v>
      </c>
      <c r="M261" s="297">
        <v>42958.791666666664</v>
      </c>
      <c r="N261" s="90"/>
      <c r="O261" s="248">
        <v>0</v>
      </c>
      <c r="P261" s="249">
        <v>0</v>
      </c>
      <c r="Q261" s="249">
        <v>0</v>
      </c>
      <c r="R261" s="249">
        <v>0</v>
      </c>
      <c r="S261" s="249">
        <v>0</v>
      </c>
      <c r="T261" s="249">
        <v>0</v>
      </c>
      <c r="U261" s="63"/>
      <c r="V261" s="40"/>
      <c r="W261" s="14"/>
      <c r="X261" s="52">
        <f>W261/$X$1</f>
        <v>0</v>
      </c>
      <c r="Y261" s="40"/>
      <c r="Z261" s="41"/>
    </row>
    <row r="262" spans="1:26" x14ac:dyDescent="0.25">
      <c r="A262" s="287">
        <v>34</v>
      </c>
      <c r="B262" s="288" t="s">
        <v>264</v>
      </c>
      <c r="C262" s="87">
        <v>1</v>
      </c>
      <c r="D262" s="87">
        <v>43200</v>
      </c>
      <c r="E262" s="88" t="s">
        <v>17</v>
      </c>
      <c r="F262" s="88" t="b">
        <v>0</v>
      </c>
      <c r="G262" s="15">
        <v>3</v>
      </c>
      <c r="H262" s="15">
        <v>6</v>
      </c>
      <c r="I262" s="15">
        <v>3</v>
      </c>
      <c r="J262" s="15">
        <v>5</v>
      </c>
      <c r="K262" s="22">
        <v>5</v>
      </c>
      <c r="L262" s="331">
        <v>42948.376388888886</v>
      </c>
      <c r="M262" s="297">
        <v>42965.791666666664</v>
      </c>
      <c r="N262" s="90"/>
      <c r="O262" s="248">
        <v>0</v>
      </c>
      <c r="P262" s="249">
        <v>0</v>
      </c>
      <c r="Q262" s="249">
        <v>0</v>
      </c>
      <c r="R262" s="249">
        <v>0</v>
      </c>
      <c r="S262" s="249">
        <v>0</v>
      </c>
      <c r="T262" s="249">
        <v>0</v>
      </c>
      <c r="U262" s="63"/>
      <c r="V262" s="63"/>
      <c r="W262" s="14"/>
      <c r="X262" s="52">
        <f>W262/$X$1</f>
        <v>0</v>
      </c>
      <c r="Y262" s="40"/>
      <c r="Z262" s="41"/>
    </row>
    <row r="263" spans="1:26" x14ac:dyDescent="0.25">
      <c r="A263" s="287">
        <v>34</v>
      </c>
      <c r="B263" s="288" t="s">
        <v>264</v>
      </c>
      <c r="C263" s="87">
        <v>1</v>
      </c>
      <c r="D263" s="87">
        <v>43200</v>
      </c>
      <c r="E263" s="88" t="s">
        <v>17</v>
      </c>
      <c r="F263" s="88" t="b">
        <v>0</v>
      </c>
      <c r="G263" s="15">
        <v>3</v>
      </c>
      <c r="H263" s="15">
        <v>6</v>
      </c>
      <c r="I263" s="15">
        <v>3</v>
      </c>
      <c r="J263" s="15">
        <v>5</v>
      </c>
      <c r="K263" s="22">
        <v>5</v>
      </c>
      <c r="L263" s="331">
        <v>42948.376388888886</v>
      </c>
      <c r="M263" s="297">
        <v>42972.791666666664</v>
      </c>
      <c r="N263" s="90"/>
      <c r="O263" s="248">
        <v>0</v>
      </c>
      <c r="P263" s="249">
        <v>0</v>
      </c>
      <c r="Q263" s="249">
        <v>0</v>
      </c>
      <c r="R263" s="249">
        <v>0</v>
      </c>
      <c r="S263" s="249">
        <v>0</v>
      </c>
      <c r="T263" s="249">
        <v>0</v>
      </c>
      <c r="U263" s="63"/>
      <c r="V263" s="63"/>
      <c r="W263" s="14"/>
      <c r="X263" s="52">
        <f>W263/$X$1</f>
        <v>0</v>
      </c>
      <c r="Y263" s="40"/>
      <c r="Z263" s="41"/>
    </row>
    <row r="264" spans="1:26" x14ac:dyDescent="0.25">
      <c r="A264" s="287">
        <v>34</v>
      </c>
      <c r="B264" s="288" t="s">
        <v>264</v>
      </c>
      <c r="C264" s="87">
        <v>1</v>
      </c>
      <c r="D264" s="87">
        <v>43200</v>
      </c>
      <c r="E264" s="88" t="s">
        <v>17</v>
      </c>
      <c r="F264" s="88" t="b">
        <v>0</v>
      </c>
      <c r="G264" s="15">
        <v>3</v>
      </c>
      <c r="H264" s="15">
        <v>6</v>
      </c>
      <c r="I264" s="15">
        <v>3</v>
      </c>
      <c r="J264" s="15">
        <v>5</v>
      </c>
      <c r="K264" s="22">
        <v>5</v>
      </c>
      <c r="L264" s="331">
        <v>42948.376388888886</v>
      </c>
      <c r="M264" s="297">
        <v>42978.791666666664</v>
      </c>
      <c r="N264" s="90"/>
      <c r="O264" s="248">
        <v>0</v>
      </c>
      <c r="P264" s="249">
        <v>0</v>
      </c>
      <c r="Q264" s="249">
        <v>0</v>
      </c>
      <c r="R264" s="249">
        <v>0</v>
      </c>
      <c r="S264" s="249">
        <v>0</v>
      </c>
      <c r="T264" s="249">
        <v>0</v>
      </c>
      <c r="U264" s="63"/>
      <c r="V264" s="40"/>
      <c r="W264" s="14"/>
      <c r="X264" s="52">
        <f>W264/$X$1</f>
        <v>0</v>
      </c>
      <c r="Y264" s="40"/>
      <c r="Z264" s="41"/>
    </row>
    <row r="265" spans="1:26" ht="15.75" thickBot="1" x14ac:dyDescent="0.3">
      <c r="A265" s="34"/>
      <c r="B265" s="35"/>
      <c r="C265" s="36"/>
      <c r="D265" s="36"/>
      <c r="E265" s="35"/>
      <c r="F265" s="35"/>
      <c r="G265" s="37"/>
      <c r="H265" s="37"/>
      <c r="I265" s="37"/>
      <c r="J265" s="37"/>
      <c r="K265" s="37"/>
      <c r="L265" s="38"/>
      <c r="M265" s="38"/>
      <c r="N265" s="38"/>
      <c r="O265" s="203"/>
      <c r="P265" s="39"/>
      <c r="Q265" s="39"/>
      <c r="R265" s="39"/>
      <c r="S265" s="39"/>
      <c r="T265" s="39"/>
      <c r="U265" s="42"/>
      <c r="V265" s="43"/>
      <c r="W265" s="50"/>
      <c r="X265" s="53"/>
      <c r="Y265" s="44">
        <f>SUM(Y264)</f>
        <v>0</v>
      </c>
      <c r="Z265" s="45">
        <f>SUM(Z264)</f>
        <v>0</v>
      </c>
    </row>
    <row r="266" spans="1:26" ht="15" x14ac:dyDescent="0.25">
      <c r="A266" s="111">
        <v>35</v>
      </c>
      <c r="B266" s="112" t="s">
        <v>265</v>
      </c>
      <c r="C266" s="87">
        <v>1</v>
      </c>
      <c r="D266" s="87">
        <v>43200</v>
      </c>
      <c r="E266" s="88" t="s">
        <v>17</v>
      </c>
      <c r="F266" s="88" t="b">
        <v>0</v>
      </c>
      <c r="G266" s="15">
        <v>3</v>
      </c>
      <c r="H266" s="15">
        <v>6</v>
      </c>
      <c r="I266" s="15">
        <v>3</v>
      </c>
      <c r="J266" s="15">
        <v>5</v>
      </c>
      <c r="K266" s="22">
        <v>5</v>
      </c>
      <c r="L266" s="297">
        <v>42948.572916666664</v>
      </c>
      <c r="M266" s="297">
        <v>42951.791666666664</v>
      </c>
      <c r="N266" s="90"/>
      <c r="O266" s="248">
        <v>0</v>
      </c>
      <c r="P266" s="249">
        <v>0</v>
      </c>
      <c r="Q266" s="249">
        <v>0</v>
      </c>
      <c r="R266" s="249">
        <v>0</v>
      </c>
      <c r="S266" s="249">
        <v>0</v>
      </c>
      <c r="T266" s="249">
        <v>0</v>
      </c>
      <c r="U266" s="63"/>
      <c r="V266" s="40">
        <v>-670.2</v>
      </c>
      <c r="W266" s="14">
        <v>9</v>
      </c>
      <c r="X266" s="52">
        <f>W266/$X$1</f>
        <v>0.09</v>
      </c>
      <c r="Y266" s="40"/>
      <c r="Z266" s="41"/>
    </row>
    <row r="267" spans="1:26" x14ac:dyDescent="0.25">
      <c r="A267" s="289">
        <v>35</v>
      </c>
      <c r="B267" s="290" t="s">
        <v>265</v>
      </c>
      <c r="C267" s="87">
        <v>1</v>
      </c>
      <c r="D267" s="87">
        <v>43200</v>
      </c>
      <c r="E267" s="88" t="s">
        <v>17</v>
      </c>
      <c r="F267" s="88" t="b">
        <v>0</v>
      </c>
      <c r="G267" s="15">
        <v>3</v>
      </c>
      <c r="H267" s="15">
        <v>6</v>
      </c>
      <c r="I267" s="15">
        <v>3</v>
      </c>
      <c r="J267" s="15">
        <v>5</v>
      </c>
      <c r="K267" s="22">
        <v>5</v>
      </c>
      <c r="L267" s="297">
        <v>42948.572916666664</v>
      </c>
      <c r="M267" s="297">
        <v>42958.791666666664</v>
      </c>
      <c r="N267" s="90"/>
      <c r="O267" s="248">
        <v>0</v>
      </c>
      <c r="P267" s="249">
        <v>0</v>
      </c>
      <c r="Q267" s="249">
        <v>0</v>
      </c>
      <c r="R267" s="249">
        <v>0</v>
      </c>
      <c r="S267" s="249">
        <v>0</v>
      </c>
      <c r="T267" s="249">
        <v>0</v>
      </c>
      <c r="U267" s="63"/>
      <c r="V267" s="40"/>
      <c r="W267" s="14"/>
      <c r="X267" s="52">
        <f>W267/$X$1</f>
        <v>0</v>
      </c>
      <c r="Y267" s="40"/>
      <c r="Z267" s="41"/>
    </row>
    <row r="268" spans="1:26" x14ac:dyDescent="0.25">
      <c r="A268" s="289">
        <v>35</v>
      </c>
      <c r="B268" s="290" t="s">
        <v>265</v>
      </c>
      <c r="C268" s="87">
        <v>1</v>
      </c>
      <c r="D268" s="87">
        <v>43200</v>
      </c>
      <c r="E268" s="88" t="s">
        <v>17</v>
      </c>
      <c r="F268" s="88" t="b">
        <v>0</v>
      </c>
      <c r="G268" s="15">
        <v>3</v>
      </c>
      <c r="H268" s="15">
        <v>6</v>
      </c>
      <c r="I268" s="15">
        <v>3</v>
      </c>
      <c r="J268" s="15">
        <v>5</v>
      </c>
      <c r="K268" s="22">
        <v>5</v>
      </c>
      <c r="L268" s="297">
        <v>42948.572916666664</v>
      </c>
      <c r="M268" s="297">
        <v>42965.791666666664</v>
      </c>
      <c r="N268" s="90"/>
      <c r="O268" s="248">
        <v>0</v>
      </c>
      <c r="P268" s="249">
        <v>0</v>
      </c>
      <c r="Q268" s="249">
        <v>0</v>
      </c>
      <c r="R268" s="249">
        <v>0</v>
      </c>
      <c r="S268" s="249">
        <v>0</v>
      </c>
      <c r="T268" s="249">
        <v>0</v>
      </c>
      <c r="U268" s="63"/>
      <c r="V268" s="63"/>
      <c r="W268" s="14"/>
      <c r="X268" s="52">
        <f>W268/$X$1</f>
        <v>0</v>
      </c>
      <c r="Y268" s="40"/>
      <c r="Z268" s="41"/>
    </row>
    <row r="269" spans="1:26" x14ac:dyDescent="0.25">
      <c r="A269" s="289">
        <v>35</v>
      </c>
      <c r="B269" s="290" t="s">
        <v>265</v>
      </c>
      <c r="C269" s="87">
        <v>1</v>
      </c>
      <c r="D269" s="87">
        <v>43200</v>
      </c>
      <c r="E269" s="88" t="s">
        <v>17</v>
      </c>
      <c r="F269" s="88" t="b">
        <v>0</v>
      </c>
      <c r="G269" s="15">
        <v>3</v>
      </c>
      <c r="H269" s="15">
        <v>6</v>
      </c>
      <c r="I269" s="15">
        <v>3</v>
      </c>
      <c r="J269" s="15">
        <v>5</v>
      </c>
      <c r="K269" s="22">
        <v>5</v>
      </c>
      <c r="L269" s="297">
        <v>42948.572916666664</v>
      </c>
      <c r="M269" s="297">
        <v>42972.791666666664</v>
      </c>
      <c r="N269" s="90"/>
      <c r="O269" s="248">
        <v>0</v>
      </c>
      <c r="P269" s="249">
        <v>0</v>
      </c>
      <c r="Q269" s="249">
        <v>0</v>
      </c>
      <c r="R269" s="249">
        <v>0</v>
      </c>
      <c r="S269" s="249">
        <v>0</v>
      </c>
      <c r="T269" s="249">
        <v>0</v>
      </c>
      <c r="U269" s="63"/>
      <c r="V269" s="63"/>
      <c r="W269" s="14"/>
      <c r="X269" s="52">
        <f>W269/$X$1</f>
        <v>0</v>
      </c>
      <c r="Y269" s="40"/>
      <c r="Z269" s="41"/>
    </row>
    <row r="270" spans="1:26" x14ac:dyDescent="0.25">
      <c r="A270" s="289">
        <v>35</v>
      </c>
      <c r="B270" s="290" t="s">
        <v>265</v>
      </c>
      <c r="C270" s="87">
        <v>1</v>
      </c>
      <c r="D270" s="87">
        <v>43200</v>
      </c>
      <c r="E270" s="88" t="s">
        <v>17</v>
      </c>
      <c r="F270" s="88" t="b">
        <v>0</v>
      </c>
      <c r="G270" s="15">
        <v>3</v>
      </c>
      <c r="H270" s="15">
        <v>6</v>
      </c>
      <c r="I270" s="15">
        <v>3</v>
      </c>
      <c r="J270" s="15">
        <v>5</v>
      </c>
      <c r="K270" s="22">
        <v>5</v>
      </c>
      <c r="L270" s="297">
        <v>42948.572916666664</v>
      </c>
      <c r="M270" s="297">
        <v>42978.791666666664</v>
      </c>
      <c r="N270" s="90"/>
      <c r="O270" s="248">
        <v>0</v>
      </c>
      <c r="P270" s="249">
        <v>0</v>
      </c>
      <c r="Q270" s="249">
        <v>0</v>
      </c>
      <c r="R270" s="249">
        <v>0</v>
      </c>
      <c r="S270" s="249">
        <v>0</v>
      </c>
      <c r="T270" s="249">
        <v>0</v>
      </c>
      <c r="U270" s="63"/>
      <c r="V270" s="40"/>
      <c r="W270" s="14"/>
      <c r="X270" s="52">
        <f>W270/$X$1</f>
        <v>0</v>
      </c>
      <c r="Y270" s="40"/>
      <c r="Z270" s="41"/>
    </row>
    <row r="271" spans="1:26" ht="15.75" thickBot="1" x14ac:dyDescent="0.3">
      <c r="A271" s="34"/>
      <c r="B271" s="35"/>
      <c r="C271" s="36"/>
      <c r="D271" s="36"/>
      <c r="E271" s="35"/>
      <c r="F271" s="35"/>
      <c r="G271" s="37"/>
      <c r="H271" s="37"/>
      <c r="I271" s="37"/>
      <c r="J271" s="37"/>
      <c r="K271" s="37"/>
      <c r="L271" s="38"/>
      <c r="M271" s="38"/>
      <c r="N271" s="38"/>
      <c r="O271" s="203"/>
      <c r="P271" s="39"/>
      <c r="Q271" s="39"/>
      <c r="R271" s="39"/>
      <c r="S271" s="39"/>
      <c r="T271" s="39"/>
      <c r="U271" s="42"/>
      <c r="V271" s="43"/>
      <c r="W271" s="50"/>
      <c r="X271" s="53"/>
      <c r="Y271" s="44">
        <f>SUM(Y270)</f>
        <v>0</v>
      </c>
      <c r="Z271" s="45">
        <f>SUM(Z270)</f>
        <v>0</v>
      </c>
    </row>
  </sheetData>
  <autoFilter ref="B1:B27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8</vt:i4>
      </vt:variant>
    </vt:vector>
  </HeadingPairs>
  <TitlesOfParts>
    <vt:vector size="8" baseType="lpstr">
      <vt:lpstr>FIRST TEST</vt:lpstr>
      <vt:lpstr>STOP D1 07.07</vt:lpstr>
      <vt:lpstr>STOP W1 07.07</vt:lpstr>
      <vt:lpstr>STOP W1 14.07</vt:lpstr>
      <vt:lpstr>STOP W1 21.07</vt:lpstr>
      <vt:lpstr>STOP MN 28.07</vt:lpstr>
      <vt:lpstr>W1</vt:lpstr>
      <vt:lpstr>MN</vt:lpstr>
    </vt:vector>
  </TitlesOfParts>
  <Company>Honour Bright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Jury Georgiev</dc:creator>
  <cp:lastModifiedBy>Jury Georgiev</cp:lastModifiedBy>
  <dcterms:created xsi:type="dcterms:W3CDTF">2017-06-04T19:13:33Z</dcterms:created>
  <dcterms:modified xsi:type="dcterms:W3CDTF">2017-08-03T13:09:35Z</dcterms:modified>
</cp:coreProperties>
</file>