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3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Q7" i="40" l="1"/>
  <c r="O28" i="40"/>
  <c r="R103" i="48"/>
  <c r="Q103" i="48"/>
  <c r="R102" i="48"/>
  <c r="Q102" i="48"/>
  <c r="R101" i="48"/>
  <c r="Q101" i="48"/>
  <c r="R100" i="48"/>
  <c r="Q100" i="48"/>
  <c r="R99" i="48"/>
  <c r="Q99" i="48"/>
  <c r="R98" i="48"/>
  <c r="Q98" i="48"/>
  <c r="R97" i="48"/>
  <c r="Q97" i="48"/>
  <c r="R96" i="48"/>
  <c r="Q96" i="48"/>
  <c r="R95" i="48"/>
  <c r="Q95" i="48"/>
  <c r="R94" i="48"/>
  <c r="Q94" i="48"/>
  <c r="R93" i="48"/>
  <c r="Q93" i="48"/>
  <c r="R92" i="48"/>
  <c r="Q92" i="48"/>
  <c r="R91" i="48"/>
  <c r="Q91" i="48"/>
  <c r="R90" i="48"/>
  <c r="Q90" i="48"/>
  <c r="R89" i="48"/>
  <c r="Q89" i="48"/>
  <c r="R88" i="48"/>
  <c r="Q88" i="48"/>
  <c r="R87" i="48"/>
  <c r="Q87" i="48"/>
  <c r="R86" i="48"/>
  <c r="Q86" i="48"/>
  <c r="R85" i="48"/>
  <c r="Q85" i="48"/>
  <c r="R84" i="48"/>
  <c r="Q84" i="48"/>
  <c r="R83" i="48"/>
  <c r="Q83" i="48"/>
  <c r="R82" i="48"/>
  <c r="Q82" i="48"/>
  <c r="R81" i="48"/>
  <c r="Q81" i="48"/>
  <c r="R80" i="48"/>
  <c r="Q80" i="48"/>
  <c r="R79" i="48"/>
  <c r="Q79" i="48"/>
  <c r="R78" i="48"/>
  <c r="Q78" i="48"/>
  <c r="R77" i="48"/>
  <c r="Q77" i="48"/>
  <c r="R76" i="48"/>
  <c r="Q76" i="48"/>
  <c r="R75" i="48"/>
  <c r="Q75" i="48"/>
  <c r="R74" i="48"/>
  <c r="Q74" i="48"/>
  <c r="R73" i="48"/>
  <c r="Q73" i="48"/>
  <c r="R72" i="48"/>
  <c r="Q72" i="48"/>
  <c r="R71" i="48"/>
  <c r="Q71" i="48"/>
  <c r="R70" i="48"/>
  <c r="Q70" i="48"/>
  <c r="R69" i="48"/>
  <c r="Q69" i="48"/>
  <c r="R68" i="48"/>
  <c r="Q68" i="48"/>
  <c r="R67" i="48"/>
  <c r="Q67" i="48"/>
  <c r="R66" i="48"/>
  <c r="Q66" i="48"/>
  <c r="R65" i="48"/>
  <c r="Q65" i="48"/>
  <c r="R64" i="48"/>
  <c r="Q64" i="48"/>
  <c r="R63" i="48"/>
  <c r="Q63" i="48"/>
  <c r="R62" i="48"/>
  <c r="Q62" i="48"/>
  <c r="R61" i="48"/>
  <c r="Q61" i="48"/>
  <c r="R60" i="48"/>
  <c r="Q60" i="48"/>
  <c r="R59" i="48"/>
  <c r="Q59" i="48"/>
  <c r="R58" i="48"/>
  <c r="Q58" i="48"/>
  <c r="R57" i="48"/>
  <c r="Q57" i="48"/>
  <c r="R56" i="48"/>
  <c r="Q56" i="48"/>
  <c r="R55" i="48"/>
  <c r="Q55" i="48"/>
  <c r="R54" i="48"/>
  <c r="Q54" i="48"/>
  <c r="R53" i="48"/>
  <c r="Q53" i="48"/>
  <c r="R52" i="48"/>
  <c r="Q52" i="48"/>
  <c r="R51" i="48"/>
  <c r="Q51" i="48"/>
  <c r="R50" i="48"/>
  <c r="Q50" i="48"/>
  <c r="R49" i="48"/>
  <c r="Q49" i="48"/>
  <c r="R48" i="48"/>
  <c r="Q48" i="48"/>
  <c r="R47" i="48"/>
  <c r="Q47" i="48"/>
  <c r="R46" i="48"/>
  <c r="Q46" i="48"/>
  <c r="R45" i="48"/>
  <c r="Q45" i="48"/>
  <c r="R44" i="48"/>
  <c r="Q44" i="48"/>
  <c r="R43" i="48"/>
  <c r="Q43" i="48"/>
  <c r="R42" i="48"/>
  <c r="Q42" i="48"/>
  <c r="R41" i="48"/>
  <c r="Q41" i="48"/>
  <c r="R40" i="48"/>
  <c r="Q40" i="48"/>
  <c r="R39" i="48"/>
  <c r="Q39" i="48"/>
  <c r="R38" i="48"/>
  <c r="Q38" i="48"/>
  <c r="R37" i="48"/>
  <c r="Q37" i="48"/>
  <c r="R36" i="48"/>
  <c r="Q36" i="48"/>
  <c r="R35" i="48"/>
  <c r="Q35" i="48"/>
  <c r="R34" i="48"/>
  <c r="Q34" i="48"/>
  <c r="R33" i="48"/>
  <c r="Q33" i="48"/>
  <c r="R32" i="48"/>
  <c r="Q32" i="48"/>
  <c r="R31" i="48"/>
  <c r="Q31" i="48"/>
  <c r="R30" i="48"/>
  <c r="Q30" i="48"/>
  <c r="R29" i="48"/>
  <c r="Q29" i="48"/>
  <c r="R28" i="48"/>
  <c r="Q28" i="48"/>
  <c r="Q27" i="48"/>
  <c r="R4" i="48"/>
  <c r="Q4" i="48"/>
  <c r="Q5" i="48" s="1"/>
  <c r="P103" i="48"/>
  <c r="P102" i="48"/>
  <c r="P101" i="48"/>
  <c r="P100" i="48"/>
  <c r="P99" i="48"/>
  <c r="P98" i="48"/>
  <c r="P97" i="48"/>
  <c r="P96" i="48"/>
  <c r="P95" i="48"/>
  <c r="P94" i="48"/>
  <c r="P93" i="48"/>
  <c r="P92" i="48"/>
  <c r="P91" i="48"/>
  <c r="P90" i="48"/>
  <c r="P89" i="48"/>
  <c r="P88" i="48"/>
  <c r="P87" i="48"/>
  <c r="P86" i="48"/>
  <c r="P85" i="48"/>
  <c r="P84" i="48"/>
  <c r="P83" i="48"/>
  <c r="P82" i="48"/>
  <c r="P81" i="48"/>
  <c r="P80" i="48"/>
  <c r="P79" i="48"/>
  <c r="P78" i="48"/>
  <c r="P77" i="48"/>
  <c r="P76" i="48"/>
  <c r="P75" i="48"/>
  <c r="P74" i="48"/>
  <c r="P73" i="48"/>
  <c r="P72" i="48"/>
  <c r="P71" i="48"/>
  <c r="P70" i="48"/>
  <c r="P69" i="48"/>
  <c r="P68" i="48"/>
  <c r="P67" i="48"/>
  <c r="P66" i="48"/>
  <c r="P65" i="48"/>
  <c r="P64" i="48"/>
  <c r="P63" i="48"/>
  <c r="P62" i="48"/>
  <c r="P61" i="48"/>
  <c r="P60" i="48"/>
  <c r="P59" i="48"/>
  <c r="P58" i="48"/>
  <c r="P57" i="48"/>
  <c r="P56" i="48"/>
  <c r="P55" i="48"/>
  <c r="P54" i="48"/>
  <c r="P53" i="48"/>
  <c r="P52" i="48"/>
  <c r="P51" i="48"/>
  <c r="P50" i="48"/>
  <c r="P49" i="48"/>
  <c r="P48" i="48"/>
  <c r="P47" i="48"/>
  <c r="P46" i="48"/>
  <c r="P45" i="48"/>
  <c r="P44" i="48"/>
  <c r="P43" i="48"/>
  <c r="P42" i="48"/>
  <c r="P41" i="48"/>
  <c r="P40" i="48"/>
  <c r="P39" i="48"/>
  <c r="P38" i="48"/>
  <c r="P37" i="48"/>
  <c r="P36" i="48"/>
  <c r="P35" i="48"/>
  <c r="P34" i="48"/>
  <c r="P33" i="48"/>
  <c r="P32" i="48"/>
  <c r="P31" i="48"/>
  <c r="P30" i="48"/>
  <c r="P29" i="48"/>
  <c r="P28" i="48"/>
  <c r="P4" i="48"/>
  <c r="P5" i="48" s="1"/>
  <c r="P6" i="48" s="1"/>
  <c r="P7" i="48" s="1"/>
  <c r="P8" i="48" s="1"/>
  <c r="P9" i="48" s="1"/>
  <c r="P10" i="48" s="1"/>
  <c r="P11" i="48" s="1"/>
  <c r="P12" i="48" s="1"/>
  <c r="P13" i="48" s="1"/>
  <c r="P14" i="48" s="1"/>
  <c r="P15" i="48" s="1"/>
  <c r="P16" i="48" s="1"/>
  <c r="P17" i="48" s="1"/>
  <c r="P18" i="48" s="1"/>
  <c r="P19" i="48" s="1"/>
  <c r="P20" i="48" s="1"/>
  <c r="P21" i="48" s="1"/>
  <c r="P22" i="48" s="1"/>
  <c r="P23" i="48" s="1"/>
  <c r="P24" i="48" s="1"/>
  <c r="P25" i="48" s="1"/>
  <c r="P26" i="48" s="1"/>
  <c r="R5" i="48" l="1"/>
  <c r="Q6" i="48"/>
  <c r="O103" i="48"/>
  <c r="C102" i="49" s="1"/>
  <c r="O102" i="48"/>
  <c r="C101" i="49" s="1"/>
  <c r="O101" i="48"/>
  <c r="C100" i="49" s="1"/>
  <c r="O100" i="48"/>
  <c r="C99" i="49" s="1"/>
  <c r="O99" i="48"/>
  <c r="C98" i="49" s="1"/>
  <c r="O98" i="48"/>
  <c r="C97" i="49" s="1"/>
  <c r="O97" i="48"/>
  <c r="C96" i="49" s="1"/>
  <c r="O96" i="48"/>
  <c r="C95" i="49" s="1"/>
  <c r="O95" i="48"/>
  <c r="C94" i="49" s="1"/>
  <c r="O94" i="48"/>
  <c r="C93" i="49" s="1"/>
  <c r="O93" i="48"/>
  <c r="C92" i="49" s="1"/>
  <c r="O92" i="48"/>
  <c r="C91" i="49" s="1"/>
  <c r="O91" i="48"/>
  <c r="C90" i="49" s="1"/>
  <c r="O90" i="48"/>
  <c r="C89" i="49" s="1"/>
  <c r="O89" i="48"/>
  <c r="C88" i="49" s="1"/>
  <c r="O88" i="48"/>
  <c r="C87" i="49" s="1"/>
  <c r="O87" i="48"/>
  <c r="C86" i="49" s="1"/>
  <c r="O86" i="48"/>
  <c r="C85" i="49" s="1"/>
  <c r="O85" i="48"/>
  <c r="C84" i="49" s="1"/>
  <c r="O84" i="48"/>
  <c r="C83" i="49" s="1"/>
  <c r="O83" i="48"/>
  <c r="C82" i="49" s="1"/>
  <c r="O82" i="48"/>
  <c r="C81" i="49" s="1"/>
  <c r="O81" i="48"/>
  <c r="C80" i="49" s="1"/>
  <c r="O80" i="48"/>
  <c r="C79" i="49" s="1"/>
  <c r="O79" i="48"/>
  <c r="C78" i="49" s="1"/>
  <c r="O78" i="48"/>
  <c r="C77" i="49" s="1"/>
  <c r="O77" i="48"/>
  <c r="C76" i="49" s="1"/>
  <c r="O76" i="48"/>
  <c r="C75" i="49" s="1"/>
  <c r="O75" i="48"/>
  <c r="C74" i="49" s="1"/>
  <c r="O74" i="48"/>
  <c r="C73" i="49" s="1"/>
  <c r="O73" i="48"/>
  <c r="C72" i="49" s="1"/>
  <c r="O72" i="48"/>
  <c r="C71" i="49" s="1"/>
  <c r="O71" i="48"/>
  <c r="C70" i="49" s="1"/>
  <c r="O70" i="48"/>
  <c r="C69" i="49" s="1"/>
  <c r="O69" i="48"/>
  <c r="C68" i="49" s="1"/>
  <c r="O68" i="48"/>
  <c r="C67" i="49" s="1"/>
  <c r="O67" i="48"/>
  <c r="C66" i="49" s="1"/>
  <c r="O66" i="48"/>
  <c r="C65" i="49" s="1"/>
  <c r="O65" i="48"/>
  <c r="C64" i="49" s="1"/>
  <c r="O64" i="48"/>
  <c r="C63" i="49" s="1"/>
  <c r="O63" i="48"/>
  <c r="C62" i="49" s="1"/>
  <c r="O62" i="48"/>
  <c r="C61" i="49" s="1"/>
  <c r="O61" i="48"/>
  <c r="C60" i="49" s="1"/>
  <c r="O60" i="48"/>
  <c r="C59" i="49" s="1"/>
  <c r="O59" i="48"/>
  <c r="C58" i="49" s="1"/>
  <c r="O58" i="48"/>
  <c r="C57" i="49" s="1"/>
  <c r="O57" i="48"/>
  <c r="C56" i="49" s="1"/>
  <c r="O56" i="48"/>
  <c r="C55" i="49" s="1"/>
  <c r="O55" i="48"/>
  <c r="C54" i="49" s="1"/>
  <c r="O54" i="48"/>
  <c r="C53" i="49" s="1"/>
  <c r="O53" i="48"/>
  <c r="C52" i="49" s="1"/>
  <c r="O52" i="48"/>
  <c r="C51" i="49" s="1"/>
  <c r="O51" i="48"/>
  <c r="C50" i="49" s="1"/>
  <c r="O50" i="48"/>
  <c r="C49" i="49" s="1"/>
  <c r="O49" i="48"/>
  <c r="C48" i="49" s="1"/>
  <c r="O48" i="48"/>
  <c r="C47" i="49" s="1"/>
  <c r="O47" i="48"/>
  <c r="C46" i="49" s="1"/>
  <c r="O46" i="48"/>
  <c r="C45" i="49" s="1"/>
  <c r="O45" i="48"/>
  <c r="C44" i="49" s="1"/>
  <c r="O44" i="48"/>
  <c r="C43" i="49" s="1"/>
  <c r="O43" i="48"/>
  <c r="C42" i="49" s="1"/>
  <c r="O42" i="48"/>
  <c r="C41" i="49" s="1"/>
  <c r="O41" i="48"/>
  <c r="C40" i="49" s="1"/>
  <c r="O40" i="48"/>
  <c r="C39" i="49" s="1"/>
  <c r="O39" i="48"/>
  <c r="C38" i="49" s="1"/>
  <c r="O38" i="48"/>
  <c r="C37" i="49" s="1"/>
  <c r="O37" i="48"/>
  <c r="C36" i="49" s="1"/>
  <c r="O36" i="48"/>
  <c r="C35" i="49" s="1"/>
  <c r="O35" i="48"/>
  <c r="C34" i="49" s="1"/>
  <c r="O34" i="48"/>
  <c r="C33" i="49" s="1"/>
  <c r="O33" i="48"/>
  <c r="C32" i="49" s="1"/>
  <c r="O32" i="48"/>
  <c r="C31" i="49" s="1"/>
  <c r="O31" i="48"/>
  <c r="C30" i="49" s="1"/>
  <c r="O30" i="48"/>
  <c r="C29" i="49" s="1"/>
  <c r="O29" i="48"/>
  <c r="C28" i="49" s="1"/>
  <c r="O28" i="48"/>
  <c r="C27" i="49" s="1"/>
  <c r="O27" i="48"/>
  <c r="F103" i="48"/>
  <c r="F102" i="48"/>
  <c r="F101" i="48"/>
  <c r="F100" i="48"/>
  <c r="F99" i="48"/>
  <c r="F98" i="48"/>
  <c r="F97" i="48"/>
  <c r="F96" i="48"/>
  <c r="F95" i="48"/>
  <c r="F94" i="48"/>
  <c r="F93" i="48"/>
  <c r="F92" i="48"/>
  <c r="F91" i="48"/>
  <c r="F90" i="48"/>
  <c r="F89" i="48"/>
  <c r="F88" i="48"/>
  <c r="F87" i="48"/>
  <c r="F86" i="48"/>
  <c r="F85" i="48"/>
  <c r="F84" i="48"/>
  <c r="F83" i="48"/>
  <c r="F82" i="48"/>
  <c r="F81" i="48"/>
  <c r="F80" i="48"/>
  <c r="F79" i="48"/>
  <c r="F78" i="48"/>
  <c r="F77" i="48"/>
  <c r="F76" i="48"/>
  <c r="F75" i="48"/>
  <c r="F74" i="48"/>
  <c r="F73" i="48"/>
  <c r="F72" i="48"/>
  <c r="F71" i="48"/>
  <c r="F70" i="48"/>
  <c r="F69" i="48"/>
  <c r="F68" i="48"/>
  <c r="F67" i="48"/>
  <c r="F66" i="48"/>
  <c r="F65" i="48"/>
  <c r="F64" i="48"/>
  <c r="F63" i="48"/>
  <c r="F62" i="48"/>
  <c r="F61" i="48"/>
  <c r="F60" i="48"/>
  <c r="F59" i="48"/>
  <c r="F58" i="48"/>
  <c r="F57" i="48"/>
  <c r="F56" i="48"/>
  <c r="F55" i="48"/>
  <c r="F54" i="48"/>
  <c r="F53" i="48"/>
  <c r="F52" i="48"/>
  <c r="F51" i="48"/>
  <c r="F50" i="48"/>
  <c r="F49" i="48"/>
  <c r="F48" i="48"/>
  <c r="F47" i="48"/>
  <c r="F46" i="48"/>
  <c r="F45" i="48"/>
  <c r="F44" i="48"/>
  <c r="F43" i="48"/>
  <c r="F42" i="48"/>
  <c r="F41" i="48"/>
  <c r="F40" i="48"/>
  <c r="F39" i="48"/>
  <c r="F38" i="48"/>
  <c r="F37" i="48"/>
  <c r="F36" i="48"/>
  <c r="F35" i="48"/>
  <c r="F34" i="48"/>
  <c r="F33" i="48"/>
  <c r="F32" i="48"/>
  <c r="F31" i="48"/>
  <c r="F30" i="48"/>
  <c r="F29" i="48"/>
  <c r="F28" i="48"/>
  <c r="D103" i="48"/>
  <c r="D102" i="48"/>
  <c r="D101" i="48"/>
  <c r="D100" i="48"/>
  <c r="D99" i="48"/>
  <c r="D98" i="48"/>
  <c r="D97" i="48"/>
  <c r="D96" i="48"/>
  <c r="D95" i="48"/>
  <c r="D94" i="48"/>
  <c r="D93" i="48"/>
  <c r="D92" i="48"/>
  <c r="D91" i="48"/>
  <c r="D90" i="48"/>
  <c r="D89" i="48"/>
  <c r="D88" i="48"/>
  <c r="D87" i="48"/>
  <c r="D86" i="48"/>
  <c r="D85" i="48"/>
  <c r="D84" i="48"/>
  <c r="D83" i="48"/>
  <c r="D82" i="48"/>
  <c r="D81" i="48"/>
  <c r="D80" i="48"/>
  <c r="D79" i="48"/>
  <c r="D78" i="48"/>
  <c r="D77" i="48"/>
  <c r="D76" i="48"/>
  <c r="D75" i="48"/>
  <c r="D74" i="48"/>
  <c r="D73" i="48"/>
  <c r="D72" i="48"/>
  <c r="D71" i="48"/>
  <c r="D70" i="48"/>
  <c r="D69" i="48"/>
  <c r="D68" i="48"/>
  <c r="D67" i="48"/>
  <c r="D66" i="48"/>
  <c r="D65" i="48"/>
  <c r="D64" i="48"/>
  <c r="D63" i="48"/>
  <c r="D62" i="48"/>
  <c r="D61" i="48"/>
  <c r="D60" i="48"/>
  <c r="D59" i="48"/>
  <c r="D58" i="48"/>
  <c r="D57" i="48"/>
  <c r="D56" i="48"/>
  <c r="D55" i="48"/>
  <c r="D54" i="48"/>
  <c r="D53" i="48"/>
  <c r="D52" i="48"/>
  <c r="D51" i="48"/>
  <c r="D50" i="48"/>
  <c r="D49" i="48"/>
  <c r="D48" i="48"/>
  <c r="D47" i="48"/>
  <c r="D46" i="48"/>
  <c r="D45" i="48"/>
  <c r="D44" i="48"/>
  <c r="D43" i="48"/>
  <c r="D42" i="48"/>
  <c r="D41" i="48"/>
  <c r="D40" i="48"/>
  <c r="D39" i="48"/>
  <c r="D38" i="48"/>
  <c r="D37" i="48"/>
  <c r="D36" i="48"/>
  <c r="D35" i="48"/>
  <c r="D34" i="48"/>
  <c r="D33" i="48"/>
  <c r="D32" i="48"/>
  <c r="D31" i="48"/>
  <c r="D30" i="48"/>
  <c r="D29" i="48"/>
  <c r="D28" i="48"/>
  <c r="D27" i="48"/>
  <c r="D4" i="48"/>
  <c r="D5" i="48" s="1"/>
  <c r="D6" i="48" s="1"/>
  <c r="D7" i="48" s="1"/>
  <c r="D8" i="48" s="1"/>
  <c r="D9" i="48" s="1"/>
  <c r="D10" i="48" s="1"/>
  <c r="D11" i="48" s="1"/>
  <c r="D12" i="48" s="1"/>
  <c r="D13" i="48" s="1"/>
  <c r="D14" i="48" s="1"/>
  <c r="D15" i="48" s="1"/>
  <c r="D16" i="48" s="1"/>
  <c r="D17" i="48" s="1"/>
  <c r="D18" i="48" s="1"/>
  <c r="D19" i="48" s="1"/>
  <c r="D20" i="48" s="1"/>
  <c r="D21" i="48" s="1"/>
  <c r="D22" i="48" s="1"/>
  <c r="D23" i="48" s="1"/>
  <c r="D24" i="48" s="1"/>
  <c r="D25" i="48" s="1"/>
  <c r="D26" i="48" s="1"/>
  <c r="C26" i="49" l="1"/>
  <c r="R27" i="48"/>
  <c r="AF3" i="48" s="1"/>
  <c r="P27" i="48"/>
  <c r="R6" i="48"/>
  <c r="Q7" i="48"/>
  <c r="AE3" i="48"/>
  <c r="F23" i="48" s="1"/>
  <c r="S6" i="53"/>
  <c r="B102" i="53"/>
  <c r="B101" i="53"/>
  <c r="B100" i="53"/>
  <c r="B99" i="53"/>
  <c r="B98" i="53"/>
  <c r="B97" i="53"/>
  <c r="B96" i="53"/>
  <c r="B95" i="53"/>
  <c r="B94" i="53"/>
  <c r="B93" i="53"/>
  <c r="B92" i="53"/>
  <c r="B91" i="53"/>
  <c r="B90" i="53"/>
  <c r="B89" i="53"/>
  <c r="B88" i="53"/>
  <c r="B87" i="53"/>
  <c r="B86" i="53"/>
  <c r="B85" i="53"/>
  <c r="B84" i="53"/>
  <c r="B83" i="53"/>
  <c r="B82" i="53"/>
  <c r="B81" i="53"/>
  <c r="B80" i="53"/>
  <c r="B79" i="53"/>
  <c r="B78" i="53"/>
  <c r="B77" i="53"/>
  <c r="B76" i="53"/>
  <c r="B75" i="53"/>
  <c r="B74" i="53"/>
  <c r="B73" i="53"/>
  <c r="B72" i="53"/>
  <c r="B71" i="53"/>
  <c r="B70" i="53"/>
  <c r="B69" i="53"/>
  <c r="B68" i="53"/>
  <c r="B67" i="53"/>
  <c r="B66" i="53"/>
  <c r="B65" i="53"/>
  <c r="B64" i="53"/>
  <c r="B63" i="53"/>
  <c r="B62" i="53"/>
  <c r="B61" i="53"/>
  <c r="B60" i="53"/>
  <c r="B59" i="53"/>
  <c r="B58" i="53"/>
  <c r="B57" i="53"/>
  <c r="B56" i="53"/>
  <c r="B55" i="53"/>
  <c r="B54" i="53"/>
  <c r="B53" i="53"/>
  <c r="B52" i="53"/>
  <c r="B51" i="53"/>
  <c r="B50" i="53"/>
  <c r="B49" i="53"/>
  <c r="B48" i="53"/>
  <c r="B47" i="53"/>
  <c r="B46" i="53"/>
  <c r="B45" i="53"/>
  <c r="B44" i="53"/>
  <c r="B43" i="53"/>
  <c r="B42" i="53"/>
  <c r="B41" i="53"/>
  <c r="B40" i="53"/>
  <c r="B39" i="53"/>
  <c r="B38" i="53"/>
  <c r="B37" i="53"/>
  <c r="B36" i="53"/>
  <c r="B35" i="53"/>
  <c r="B34" i="53"/>
  <c r="B33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S6" i="52"/>
  <c r="B102" i="52"/>
  <c r="B101" i="52"/>
  <c r="B100" i="52"/>
  <c r="B99" i="52"/>
  <c r="B98" i="52"/>
  <c r="B97" i="52"/>
  <c r="B96" i="52"/>
  <c r="B95" i="52"/>
  <c r="B94" i="52"/>
  <c r="B93" i="52"/>
  <c r="B92" i="52"/>
  <c r="B91" i="52"/>
  <c r="B90" i="52"/>
  <c r="B89" i="52"/>
  <c r="B88" i="52"/>
  <c r="B87" i="52"/>
  <c r="B86" i="52"/>
  <c r="B85" i="52"/>
  <c r="B84" i="52"/>
  <c r="B83" i="52"/>
  <c r="B82" i="52"/>
  <c r="B81" i="52"/>
  <c r="B80" i="52"/>
  <c r="B79" i="52"/>
  <c r="B78" i="52"/>
  <c r="B77" i="52"/>
  <c r="B76" i="52"/>
  <c r="B75" i="52"/>
  <c r="B74" i="52"/>
  <c r="B73" i="52"/>
  <c r="B72" i="52"/>
  <c r="B71" i="52"/>
  <c r="B70" i="52"/>
  <c r="B69" i="52"/>
  <c r="B68" i="52"/>
  <c r="B67" i="52"/>
  <c r="B66" i="52"/>
  <c r="B65" i="52"/>
  <c r="B64" i="52"/>
  <c r="B63" i="52"/>
  <c r="B62" i="52"/>
  <c r="B61" i="52"/>
  <c r="B60" i="52"/>
  <c r="B59" i="52"/>
  <c r="B58" i="52"/>
  <c r="B57" i="52"/>
  <c r="B56" i="52"/>
  <c r="B55" i="52"/>
  <c r="B54" i="52"/>
  <c r="B53" i="52"/>
  <c r="B52" i="52"/>
  <c r="B51" i="52"/>
  <c r="B50" i="52"/>
  <c r="B49" i="52"/>
  <c r="B48" i="52"/>
  <c r="B47" i="52"/>
  <c r="B46" i="52"/>
  <c r="B45" i="52"/>
  <c r="B44" i="52"/>
  <c r="B43" i="52"/>
  <c r="B42" i="52"/>
  <c r="B41" i="52"/>
  <c r="B40" i="52"/>
  <c r="B39" i="52"/>
  <c r="B38" i="52"/>
  <c r="B37" i="52"/>
  <c r="B36" i="52"/>
  <c r="B35" i="52"/>
  <c r="B34" i="52"/>
  <c r="B33" i="52"/>
  <c r="B32" i="52"/>
  <c r="B31" i="52"/>
  <c r="B30" i="52"/>
  <c r="B29" i="52"/>
  <c r="B28" i="52"/>
  <c r="B27" i="52"/>
  <c r="B26" i="52"/>
  <c r="B25" i="52"/>
  <c r="B24" i="52"/>
  <c r="B23" i="52"/>
  <c r="B22" i="52"/>
  <c r="B21" i="52"/>
  <c r="B20" i="52"/>
  <c r="B19" i="52"/>
  <c r="B18" i="52"/>
  <c r="B17" i="52"/>
  <c r="B16" i="52"/>
  <c r="B15" i="52"/>
  <c r="B14" i="52"/>
  <c r="B13" i="52"/>
  <c r="B12" i="52"/>
  <c r="B11" i="52"/>
  <c r="B10" i="52"/>
  <c r="B9" i="52"/>
  <c r="B8" i="52"/>
  <c r="B7" i="52"/>
  <c r="B6" i="52"/>
  <c r="B5" i="52"/>
  <c r="B4" i="52"/>
  <c r="B3" i="52"/>
  <c r="B2" i="52"/>
  <c r="Q8" i="48" l="1"/>
  <c r="R7" i="48"/>
  <c r="F9" i="48"/>
  <c r="F16" i="48"/>
  <c r="F25" i="48"/>
  <c r="F8" i="48"/>
  <c r="F24" i="48"/>
  <c r="F17" i="48"/>
  <c r="F27" i="48"/>
  <c r="F4" i="48"/>
  <c r="F12" i="48"/>
  <c r="F20" i="48"/>
  <c r="F5" i="48"/>
  <c r="F13" i="48"/>
  <c r="F21" i="48"/>
  <c r="F6" i="48"/>
  <c r="F10" i="48"/>
  <c r="F14" i="48"/>
  <c r="F18" i="48"/>
  <c r="F22" i="48"/>
  <c r="F26" i="48"/>
  <c r="F7" i="48"/>
  <c r="F11" i="48"/>
  <c r="F15" i="48"/>
  <c r="F19" i="48"/>
  <c r="O4" i="48"/>
  <c r="C3" i="49" s="1"/>
  <c r="O8" i="48"/>
  <c r="C7" i="49" s="1"/>
  <c r="O12" i="48"/>
  <c r="C11" i="49" s="1"/>
  <c r="O16" i="48"/>
  <c r="C15" i="49" s="1"/>
  <c r="O20" i="48"/>
  <c r="C19" i="49" s="1"/>
  <c r="O24" i="48"/>
  <c r="C23" i="49" s="1"/>
  <c r="O5" i="48"/>
  <c r="C4" i="49" s="1"/>
  <c r="O9" i="48"/>
  <c r="C8" i="49" s="1"/>
  <c r="O13" i="48"/>
  <c r="C12" i="49" s="1"/>
  <c r="O17" i="48"/>
  <c r="C16" i="49" s="1"/>
  <c r="O21" i="48"/>
  <c r="C20" i="49" s="1"/>
  <c r="O25" i="48"/>
  <c r="C24" i="49" s="1"/>
  <c r="O6" i="48"/>
  <c r="C5" i="49" s="1"/>
  <c r="O10" i="48"/>
  <c r="C9" i="49" s="1"/>
  <c r="O14" i="48"/>
  <c r="C13" i="49" s="1"/>
  <c r="O18" i="48"/>
  <c r="C17" i="49" s="1"/>
  <c r="O22" i="48"/>
  <c r="C21" i="49" s="1"/>
  <c r="O26" i="48"/>
  <c r="C25" i="49" s="1"/>
  <c r="O7" i="48"/>
  <c r="C6" i="49" s="1"/>
  <c r="O11" i="48"/>
  <c r="C10" i="49" s="1"/>
  <c r="O15" i="48"/>
  <c r="C14" i="49" s="1"/>
  <c r="O19" i="48"/>
  <c r="C18" i="49" s="1"/>
  <c r="O23" i="48"/>
  <c r="C22" i="49" s="1"/>
  <c r="AF7" i="48"/>
  <c r="R8" i="48" l="1"/>
  <c r="Q9" i="48"/>
  <c r="H103" i="48"/>
  <c r="H102" i="48"/>
  <c r="H101" i="48"/>
  <c r="H100" i="48"/>
  <c r="H99" i="48"/>
  <c r="H98" i="48"/>
  <c r="H97" i="48"/>
  <c r="H96" i="48"/>
  <c r="H95" i="48"/>
  <c r="H94" i="48"/>
  <c r="H93" i="48"/>
  <c r="H92" i="48"/>
  <c r="H91" i="48"/>
  <c r="H90" i="48"/>
  <c r="H89" i="48"/>
  <c r="H88" i="48"/>
  <c r="H87" i="48"/>
  <c r="H86" i="48"/>
  <c r="H85" i="48"/>
  <c r="H84" i="48"/>
  <c r="H83" i="48"/>
  <c r="H82" i="48"/>
  <c r="H81" i="48"/>
  <c r="H80" i="48"/>
  <c r="H79" i="48"/>
  <c r="H78" i="48"/>
  <c r="H77" i="48"/>
  <c r="H76" i="48"/>
  <c r="H75" i="48"/>
  <c r="H74" i="48"/>
  <c r="H73" i="48"/>
  <c r="H72" i="48"/>
  <c r="H71" i="48"/>
  <c r="H70" i="48"/>
  <c r="H69" i="48"/>
  <c r="H68" i="48"/>
  <c r="H67" i="48"/>
  <c r="H66" i="48"/>
  <c r="H65" i="48"/>
  <c r="H64" i="48"/>
  <c r="H63" i="48"/>
  <c r="H62" i="48"/>
  <c r="H61" i="48"/>
  <c r="H60" i="48"/>
  <c r="H59" i="48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4" i="48"/>
  <c r="H5" i="48" s="1"/>
  <c r="H6" i="48" s="1"/>
  <c r="H7" i="48" s="1"/>
  <c r="H8" i="48" s="1"/>
  <c r="H9" i="48" s="1"/>
  <c r="H10" i="48" s="1"/>
  <c r="H11" i="48" s="1"/>
  <c r="H12" i="48" s="1"/>
  <c r="H13" i="48" s="1"/>
  <c r="H14" i="48" s="1"/>
  <c r="H15" i="48" s="1"/>
  <c r="H16" i="48" s="1"/>
  <c r="H17" i="48" s="1"/>
  <c r="H18" i="48" s="1"/>
  <c r="H19" i="48" s="1"/>
  <c r="H20" i="48" s="1"/>
  <c r="H21" i="48" s="1"/>
  <c r="H22" i="48" s="1"/>
  <c r="H23" i="48" s="1"/>
  <c r="H24" i="48" s="1"/>
  <c r="H25" i="48" s="1"/>
  <c r="H26" i="48" s="1"/>
  <c r="R9" i="48" l="1"/>
  <c r="Q10" i="48"/>
  <c r="T103" i="48"/>
  <c r="V103" i="48" s="1"/>
  <c r="T102" i="48"/>
  <c r="V102" i="48" s="1"/>
  <c r="T101" i="48"/>
  <c r="V101" i="48" s="1"/>
  <c r="T100" i="48"/>
  <c r="V100" i="48" s="1"/>
  <c r="T99" i="48"/>
  <c r="V99" i="48" s="1"/>
  <c r="T98" i="48"/>
  <c r="V98" i="48" s="1"/>
  <c r="T97" i="48"/>
  <c r="V97" i="48" s="1"/>
  <c r="T96" i="48"/>
  <c r="V96" i="48" s="1"/>
  <c r="T95" i="48"/>
  <c r="V95" i="48" s="1"/>
  <c r="T94" i="48"/>
  <c r="V94" i="48" s="1"/>
  <c r="T93" i="48"/>
  <c r="V93" i="48" s="1"/>
  <c r="T92" i="48"/>
  <c r="V92" i="48" s="1"/>
  <c r="T91" i="48"/>
  <c r="V91" i="48" s="1"/>
  <c r="T90" i="48"/>
  <c r="V90" i="48" s="1"/>
  <c r="T89" i="48"/>
  <c r="V89" i="48" s="1"/>
  <c r="T88" i="48"/>
  <c r="V88" i="48" s="1"/>
  <c r="T87" i="48"/>
  <c r="V87" i="48" s="1"/>
  <c r="T86" i="48"/>
  <c r="V86" i="48" s="1"/>
  <c r="T85" i="48"/>
  <c r="V85" i="48" s="1"/>
  <c r="T84" i="48"/>
  <c r="V84" i="48" s="1"/>
  <c r="T83" i="48"/>
  <c r="V83" i="48" s="1"/>
  <c r="T82" i="48"/>
  <c r="V82" i="48" s="1"/>
  <c r="T81" i="48"/>
  <c r="V81" i="48" s="1"/>
  <c r="T80" i="48"/>
  <c r="V80" i="48" s="1"/>
  <c r="T79" i="48"/>
  <c r="V79" i="48" s="1"/>
  <c r="T78" i="48"/>
  <c r="V78" i="48" s="1"/>
  <c r="T77" i="48"/>
  <c r="V77" i="48" s="1"/>
  <c r="T76" i="48"/>
  <c r="V76" i="48" s="1"/>
  <c r="T75" i="48"/>
  <c r="V75" i="48" s="1"/>
  <c r="T74" i="48"/>
  <c r="V74" i="48" s="1"/>
  <c r="T73" i="48"/>
  <c r="V73" i="48" s="1"/>
  <c r="T72" i="48"/>
  <c r="V72" i="48" s="1"/>
  <c r="T71" i="48"/>
  <c r="V71" i="48" s="1"/>
  <c r="T70" i="48"/>
  <c r="V70" i="48" s="1"/>
  <c r="T69" i="48"/>
  <c r="V69" i="48" s="1"/>
  <c r="T68" i="48"/>
  <c r="V68" i="48" s="1"/>
  <c r="T67" i="48"/>
  <c r="V67" i="48" s="1"/>
  <c r="T66" i="48"/>
  <c r="V66" i="48" s="1"/>
  <c r="T65" i="48"/>
  <c r="V65" i="48" s="1"/>
  <c r="T64" i="48"/>
  <c r="V64" i="48" s="1"/>
  <c r="T63" i="48"/>
  <c r="V63" i="48" s="1"/>
  <c r="T62" i="48"/>
  <c r="V62" i="48" s="1"/>
  <c r="T61" i="48"/>
  <c r="V61" i="48" s="1"/>
  <c r="T60" i="48"/>
  <c r="V60" i="48" s="1"/>
  <c r="T59" i="48"/>
  <c r="V59" i="48" s="1"/>
  <c r="T58" i="48"/>
  <c r="V58" i="48" s="1"/>
  <c r="T57" i="48"/>
  <c r="V57" i="48" s="1"/>
  <c r="T56" i="48"/>
  <c r="V56" i="48" s="1"/>
  <c r="T55" i="48"/>
  <c r="V55" i="48" s="1"/>
  <c r="T54" i="48"/>
  <c r="V54" i="48" s="1"/>
  <c r="T53" i="48"/>
  <c r="V53" i="48" s="1"/>
  <c r="T52" i="48"/>
  <c r="V52" i="48" s="1"/>
  <c r="T51" i="48"/>
  <c r="V51" i="48" s="1"/>
  <c r="T50" i="48"/>
  <c r="V50" i="48" s="1"/>
  <c r="T49" i="48"/>
  <c r="V49" i="48" s="1"/>
  <c r="T48" i="48"/>
  <c r="V48" i="48" s="1"/>
  <c r="T47" i="48"/>
  <c r="V47" i="48" s="1"/>
  <c r="T46" i="48"/>
  <c r="V46" i="48" s="1"/>
  <c r="T45" i="48"/>
  <c r="V45" i="48" s="1"/>
  <c r="T44" i="48"/>
  <c r="V44" i="48" s="1"/>
  <c r="T43" i="48"/>
  <c r="V43" i="48" s="1"/>
  <c r="T42" i="48"/>
  <c r="V42" i="48" s="1"/>
  <c r="T41" i="48"/>
  <c r="V41" i="48" s="1"/>
  <c r="T40" i="48"/>
  <c r="V40" i="48" s="1"/>
  <c r="T39" i="48"/>
  <c r="V39" i="48" s="1"/>
  <c r="T38" i="48"/>
  <c r="V38" i="48" s="1"/>
  <c r="T37" i="48"/>
  <c r="V37" i="48" s="1"/>
  <c r="T36" i="48"/>
  <c r="V36" i="48" s="1"/>
  <c r="T35" i="48"/>
  <c r="V35" i="48" s="1"/>
  <c r="T34" i="48"/>
  <c r="V34" i="48" s="1"/>
  <c r="T33" i="48"/>
  <c r="V33" i="48" s="1"/>
  <c r="T32" i="48"/>
  <c r="V32" i="48" s="1"/>
  <c r="T31" i="48"/>
  <c r="V31" i="48" s="1"/>
  <c r="T30" i="48"/>
  <c r="V30" i="48" s="1"/>
  <c r="T29" i="48"/>
  <c r="V29" i="48" s="1"/>
  <c r="T28" i="48"/>
  <c r="V28" i="48" s="1"/>
  <c r="T27" i="48"/>
  <c r="V27" i="48" s="1"/>
  <c r="T26" i="48"/>
  <c r="T25" i="48"/>
  <c r="T24" i="48"/>
  <c r="T23" i="48"/>
  <c r="T22" i="48"/>
  <c r="T21" i="48"/>
  <c r="T20" i="48"/>
  <c r="T19" i="48"/>
  <c r="T18" i="48"/>
  <c r="T17" i="48"/>
  <c r="T16" i="48"/>
  <c r="T15" i="48"/>
  <c r="T13" i="48"/>
  <c r="T14" i="48" s="1"/>
  <c r="T12" i="48"/>
  <c r="T11" i="48"/>
  <c r="T10" i="48"/>
  <c r="T9" i="48"/>
  <c r="T8" i="48"/>
  <c r="T7" i="48"/>
  <c r="T5" i="48"/>
  <c r="T6" i="48" s="1"/>
  <c r="T4" i="48"/>
  <c r="V4" i="48" s="1"/>
  <c r="Q11" i="48" l="1"/>
  <c r="R10" i="48"/>
  <c r="V5" i="48"/>
  <c r="V6" i="48" s="1"/>
  <c r="V7" i="48" s="1"/>
  <c r="V8" i="48" s="1"/>
  <c r="V9" i="48" s="1"/>
  <c r="V10" i="48" s="1"/>
  <c r="V11" i="48" s="1"/>
  <c r="V12" i="48" s="1"/>
  <c r="V13" i="48" s="1"/>
  <c r="V14" i="48" s="1"/>
  <c r="V15" i="48" s="1"/>
  <c r="V16" i="48" s="1"/>
  <c r="V17" i="48" s="1"/>
  <c r="V18" i="48" s="1"/>
  <c r="V19" i="48" s="1"/>
  <c r="V20" i="48" s="1"/>
  <c r="V21" i="48" s="1"/>
  <c r="V22" i="48" s="1"/>
  <c r="V23" i="48" s="1"/>
  <c r="V24" i="48" s="1"/>
  <c r="V25" i="48" s="1"/>
  <c r="V26" i="48" s="1"/>
  <c r="A102" i="42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49" i="42"/>
  <c r="A48" i="42"/>
  <c r="A47" i="42"/>
  <c r="A46" i="42"/>
  <c r="A45" i="42"/>
  <c r="A44" i="42"/>
  <c r="A43" i="42"/>
  <c r="A42" i="42"/>
  <c r="A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A18" i="42"/>
  <c r="A17" i="42"/>
  <c r="A16" i="42"/>
  <c r="A15" i="42"/>
  <c r="A14" i="42"/>
  <c r="A13" i="42"/>
  <c r="A12" i="42"/>
  <c r="A11" i="42"/>
  <c r="A10" i="42"/>
  <c r="A9" i="42"/>
  <c r="A8" i="42"/>
  <c r="A7" i="42"/>
  <c r="A6" i="42"/>
  <c r="A5" i="42"/>
  <c r="A4" i="42"/>
  <c r="A3" i="42"/>
  <c r="A2" i="42"/>
  <c r="R11" i="48" l="1"/>
  <c r="Q12" i="48"/>
  <c r="H102" i="49"/>
  <c r="H101" i="49"/>
  <c r="H100" i="49"/>
  <c r="H99" i="49"/>
  <c r="H98" i="49"/>
  <c r="H97" i="49"/>
  <c r="H96" i="49"/>
  <c r="H95" i="49"/>
  <c r="H94" i="49"/>
  <c r="H93" i="49"/>
  <c r="H92" i="49"/>
  <c r="H91" i="49"/>
  <c r="H90" i="49"/>
  <c r="H89" i="49"/>
  <c r="H88" i="49"/>
  <c r="H87" i="49"/>
  <c r="H86" i="49"/>
  <c r="H85" i="49"/>
  <c r="H84" i="49"/>
  <c r="H83" i="49"/>
  <c r="H82" i="49"/>
  <c r="H81" i="49"/>
  <c r="H80" i="49"/>
  <c r="H79" i="49"/>
  <c r="H78" i="49"/>
  <c r="H77" i="49"/>
  <c r="H76" i="49"/>
  <c r="H75" i="49"/>
  <c r="H74" i="49"/>
  <c r="H73" i="49"/>
  <c r="H72" i="49"/>
  <c r="H71" i="49"/>
  <c r="H70" i="49"/>
  <c r="H69" i="49"/>
  <c r="H68" i="49"/>
  <c r="H67" i="49"/>
  <c r="H66" i="49"/>
  <c r="H65" i="49"/>
  <c r="H64" i="49"/>
  <c r="H63" i="49"/>
  <c r="H62" i="49"/>
  <c r="H61" i="49"/>
  <c r="H60" i="49"/>
  <c r="H59" i="49"/>
  <c r="H58" i="49"/>
  <c r="H57" i="49"/>
  <c r="H56" i="49"/>
  <c r="H55" i="49"/>
  <c r="H54" i="49"/>
  <c r="H53" i="49"/>
  <c r="H52" i="49"/>
  <c r="H51" i="49"/>
  <c r="H50" i="49"/>
  <c r="H49" i="49"/>
  <c r="H48" i="49"/>
  <c r="H47" i="49"/>
  <c r="H46" i="49"/>
  <c r="H45" i="49"/>
  <c r="H44" i="49"/>
  <c r="H43" i="49"/>
  <c r="H42" i="49"/>
  <c r="H41" i="49"/>
  <c r="H40" i="49"/>
  <c r="H39" i="49"/>
  <c r="H38" i="49"/>
  <c r="H37" i="49"/>
  <c r="H36" i="49"/>
  <c r="H35" i="49"/>
  <c r="H34" i="49"/>
  <c r="H33" i="49"/>
  <c r="H32" i="49"/>
  <c r="H31" i="49"/>
  <c r="H30" i="49"/>
  <c r="H29" i="49"/>
  <c r="H28" i="49"/>
  <c r="H27" i="49"/>
  <c r="H26" i="49"/>
  <c r="H4" i="49"/>
  <c r="H5" i="49" s="1"/>
  <c r="H6" i="49" s="1"/>
  <c r="H7" i="49" s="1"/>
  <c r="H8" i="49" s="1"/>
  <c r="H9" i="49" s="1"/>
  <c r="H10" i="49" s="1"/>
  <c r="H11" i="49" s="1"/>
  <c r="H12" i="49" s="1"/>
  <c r="H13" i="49" s="1"/>
  <c r="H14" i="49" s="1"/>
  <c r="H15" i="49" s="1"/>
  <c r="H16" i="49" s="1"/>
  <c r="H17" i="49" s="1"/>
  <c r="H18" i="49" s="1"/>
  <c r="H19" i="49" s="1"/>
  <c r="H20" i="49" s="1"/>
  <c r="H21" i="49" s="1"/>
  <c r="H22" i="49" s="1"/>
  <c r="H23" i="49" s="1"/>
  <c r="H24" i="49" s="1"/>
  <c r="H25" i="49" s="1"/>
  <c r="R12" i="48" l="1"/>
  <c r="Q13" i="48"/>
  <c r="M19" i="49"/>
  <c r="L12" i="49" s="1"/>
  <c r="L4" i="49" s="1"/>
  <c r="L5" i="49" s="1"/>
  <c r="L6" i="49" s="1"/>
  <c r="L7" i="49" s="1"/>
  <c r="L8" i="49" s="1"/>
  <c r="L9" i="49" s="1"/>
  <c r="L10" i="49" s="1"/>
  <c r="L11" i="49" s="1"/>
  <c r="R13" i="48" l="1"/>
  <c r="Q14" i="48"/>
  <c r="E20" i="23"/>
  <c r="R14" i="48" l="1"/>
  <c r="Q15" i="48"/>
  <c r="J10" i="40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R15" i="48" l="1"/>
  <c r="Q16" i="48"/>
  <c r="F33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F28" i="31" s="1"/>
  <c r="F29" i="31" s="1"/>
  <c r="F30" i="31" s="1"/>
  <c r="F31" i="31" s="1"/>
  <c r="F32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R16" i="48" l="1"/>
  <c r="Q17" i="48"/>
  <c r="C8" i="31"/>
  <c r="AG7" i="48"/>
  <c r="T6" i="53"/>
  <c r="T6" i="52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C100" i="52" s="1"/>
  <c r="M100" i="52" s="1"/>
  <c r="E100" i="51"/>
  <c r="C100" i="51"/>
  <c r="N99" i="51"/>
  <c r="J99" i="51"/>
  <c r="L99" i="51" s="1"/>
  <c r="C99" i="52" s="1"/>
  <c r="M99" i="52" s="1"/>
  <c r="E99" i="51"/>
  <c r="G99" i="51" s="1"/>
  <c r="C99" i="51"/>
  <c r="N98" i="51"/>
  <c r="J98" i="51"/>
  <c r="L98" i="51" s="1"/>
  <c r="C98" i="52" s="1"/>
  <c r="M98" i="52" s="1"/>
  <c r="E98" i="51"/>
  <c r="C98" i="51"/>
  <c r="N97" i="51"/>
  <c r="J97" i="51"/>
  <c r="L97" i="51" s="1"/>
  <c r="C97" i="52" s="1"/>
  <c r="M97" i="52" s="1"/>
  <c r="E97" i="51"/>
  <c r="G97" i="51" s="1"/>
  <c r="C97" i="51"/>
  <c r="N96" i="51"/>
  <c r="J96" i="51"/>
  <c r="L96" i="51" s="1"/>
  <c r="C96" i="52" s="1"/>
  <c r="M96" i="52" s="1"/>
  <c r="E96" i="51"/>
  <c r="C96" i="51"/>
  <c r="N95" i="51"/>
  <c r="J95" i="51"/>
  <c r="K95" i="51" s="1"/>
  <c r="M95" i="51" s="1"/>
  <c r="E95" i="51"/>
  <c r="F95" i="51" s="1"/>
  <c r="H95" i="51" s="1"/>
  <c r="C95" i="51"/>
  <c r="N94" i="51"/>
  <c r="J94" i="51"/>
  <c r="L94" i="51" s="1"/>
  <c r="C94" i="52" s="1"/>
  <c r="M94" i="52" s="1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C92" i="52" s="1"/>
  <c r="M92" i="52" s="1"/>
  <c r="E92" i="51"/>
  <c r="C92" i="51"/>
  <c r="N91" i="51"/>
  <c r="J91" i="51"/>
  <c r="K91" i="51" s="1"/>
  <c r="M91" i="51" s="1"/>
  <c r="E91" i="51"/>
  <c r="G91" i="51" s="1"/>
  <c r="C91" i="51"/>
  <c r="N90" i="51"/>
  <c r="J90" i="51"/>
  <c r="L90" i="51" s="1"/>
  <c r="C90" i="52" s="1"/>
  <c r="M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C88" i="52" s="1"/>
  <c r="M88" i="52" s="1"/>
  <c r="E88" i="51"/>
  <c r="C88" i="51"/>
  <c r="N87" i="51"/>
  <c r="J87" i="51"/>
  <c r="K87" i="51" s="1"/>
  <c r="M87" i="51" s="1"/>
  <c r="E87" i="51"/>
  <c r="G87" i="51" s="1"/>
  <c r="C87" i="51"/>
  <c r="N86" i="51"/>
  <c r="J86" i="51"/>
  <c r="L86" i="51" s="1"/>
  <c r="C86" i="52" s="1"/>
  <c r="E86" i="52" s="1"/>
  <c r="H86" i="52" s="1"/>
  <c r="E86" i="51"/>
  <c r="G86" i="51" s="1"/>
  <c r="C86" i="51"/>
  <c r="N85" i="51"/>
  <c r="J85" i="51"/>
  <c r="L85" i="51" s="1"/>
  <c r="C85" i="52" s="1"/>
  <c r="M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E83" i="51"/>
  <c r="G83" i="51" s="1"/>
  <c r="C83" i="51"/>
  <c r="N82" i="51"/>
  <c r="J82" i="51"/>
  <c r="L82" i="51" s="1"/>
  <c r="C82" i="52" s="1"/>
  <c r="M82" i="52" s="1"/>
  <c r="E82" i="51"/>
  <c r="F82" i="51" s="1"/>
  <c r="H82" i="51" s="1"/>
  <c r="C82" i="51"/>
  <c r="N81" i="51"/>
  <c r="J81" i="51"/>
  <c r="K81" i="51" s="1"/>
  <c r="M81" i="51" s="1"/>
  <c r="E81" i="51"/>
  <c r="G81" i="51" s="1"/>
  <c r="C81" i="51"/>
  <c r="N80" i="51"/>
  <c r="J80" i="51"/>
  <c r="L80" i="51" s="1"/>
  <c r="C80" i="52" s="1"/>
  <c r="E80" i="51"/>
  <c r="G80" i="51" s="1"/>
  <c r="C80" i="51"/>
  <c r="N79" i="51"/>
  <c r="J79" i="51"/>
  <c r="K79" i="51" s="1"/>
  <c r="M79" i="51" s="1"/>
  <c r="E79" i="51"/>
  <c r="G79" i="51" s="1"/>
  <c r="C79" i="51"/>
  <c r="N78" i="51"/>
  <c r="J78" i="51"/>
  <c r="L78" i="51" s="1"/>
  <c r="C78" i="52" s="1"/>
  <c r="M78" i="52" s="1"/>
  <c r="E78" i="51"/>
  <c r="G78" i="51" s="1"/>
  <c r="C78" i="51"/>
  <c r="N77" i="51"/>
  <c r="J77" i="51"/>
  <c r="K77" i="51" s="1"/>
  <c r="M77" i="51" s="1"/>
  <c r="E77" i="51"/>
  <c r="G77" i="51" s="1"/>
  <c r="C77" i="51"/>
  <c r="N76" i="51"/>
  <c r="J76" i="51"/>
  <c r="L76" i="51" s="1"/>
  <c r="C76" i="52" s="1"/>
  <c r="G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C74" i="52" s="1"/>
  <c r="M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C72" i="52" s="1"/>
  <c r="M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C70" i="52" s="1"/>
  <c r="M70" i="52" s="1"/>
  <c r="E70" i="51"/>
  <c r="G70" i="51" s="1"/>
  <c r="C70" i="51"/>
  <c r="N69" i="51"/>
  <c r="J69" i="51"/>
  <c r="K69" i="51" s="1"/>
  <c r="M69" i="51" s="1"/>
  <c r="E69" i="51"/>
  <c r="G69" i="51" s="1"/>
  <c r="C69" i="51"/>
  <c r="N68" i="51"/>
  <c r="J68" i="51"/>
  <c r="L68" i="51" s="1"/>
  <c r="C68" i="52" s="1"/>
  <c r="E68" i="51"/>
  <c r="G68" i="51" s="1"/>
  <c r="C68" i="51"/>
  <c r="N67" i="51"/>
  <c r="J67" i="51"/>
  <c r="K67" i="51" s="1"/>
  <c r="M67" i="51" s="1"/>
  <c r="E67" i="51"/>
  <c r="G67" i="51" s="1"/>
  <c r="C67" i="51"/>
  <c r="N66" i="51"/>
  <c r="J66" i="51"/>
  <c r="L66" i="51" s="1"/>
  <c r="C66" i="52" s="1"/>
  <c r="M66" i="52" s="1"/>
  <c r="E66" i="51"/>
  <c r="G66" i="51" s="1"/>
  <c r="C66" i="51"/>
  <c r="N65" i="51"/>
  <c r="J65" i="51"/>
  <c r="K65" i="51" s="1"/>
  <c r="M65" i="51" s="1"/>
  <c r="E65" i="51"/>
  <c r="G65" i="51" s="1"/>
  <c r="C65" i="51"/>
  <c r="N64" i="51"/>
  <c r="J64" i="51"/>
  <c r="L64" i="51" s="1"/>
  <c r="C64" i="52" s="1"/>
  <c r="G64" i="52" s="1"/>
  <c r="E64" i="51"/>
  <c r="G64" i="51" s="1"/>
  <c r="C64" i="51"/>
  <c r="N63" i="51"/>
  <c r="J63" i="51"/>
  <c r="K63" i="51" s="1"/>
  <c r="M63" i="51" s="1"/>
  <c r="E63" i="51"/>
  <c r="G63" i="51" s="1"/>
  <c r="C63" i="51"/>
  <c r="N62" i="51"/>
  <c r="J62" i="51"/>
  <c r="L62" i="51" s="1"/>
  <c r="C62" i="52" s="1"/>
  <c r="M62" i="52" s="1"/>
  <c r="E62" i="51"/>
  <c r="G62" i="51" s="1"/>
  <c r="C62" i="51"/>
  <c r="N61" i="51"/>
  <c r="J61" i="51"/>
  <c r="K61" i="51" s="1"/>
  <c r="M61" i="51" s="1"/>
  <c r="E61" i="51"/>
  <c r="G61" i="51" s="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E39" i="51"/>
  <c r="F39" i="51" s="1"/>
  <c r="H39" i="51" s="1"/>
  <c r="C39" i="51"/>
  <c r="N38" i="51"/>
  <c r="J38" i="51"/>
  <c r="L38" i="51" s="1"/>
  <c r="C38" i="52" s="1"/>
  <c r="M38" i="52" s="1"/>
  <c r="E38" i="51"/>
  <c r="G38" i="51" s="1"/>
  <c r="C38" i="51"/>
  <c r="N37" i="51"/>
  <c r="J37" i="51"/>
  <c r="L37" i="51" s="1"/>
  <c r="C37" i="52" s="1"/>
  <c r="M37" i="52" s="1"/>
  <c r="E37" i="51"/>
  <c r="F37" i="51" s="1"/>
  <c r="H37" i="51" s="1"/>
  <c r="C37" i="51"/>
  <c r="N36" i="51"/>
  <c r="J36" i="51"/>
  <c r="L36" i="51" s="1"/>
  <c r="C36" i="52" s="1"/>
  <c r="M36" i="52" s="1"/>
  <c r="E36" i="51"/>
  <c r="G36" i="51" s="1"/>
  <c r="C36" i="51"/>
  <c r="N35" i="51"/>
  <c r="J35" i="51"/>
  <c r="L35" i="51" s="1"/>
  <c r="C35" i="52" s="1"/>
  <c r="M35" i="52" s="1"/>
  <c r="E35" i="51"/>
  <c r="F35" i="51" s="1"/>
  <c r="H35" i="51" s="1"/>
  <c r="C35" i="51"/>
  <c r="N34" i="51"/>
  <c r="J34" i="51"/>
  <c r="L34" i="51" s="1"/>
  <c r="C34" i="52" s="1"/>
  <c r="M34" i="52" s="1"/>
  <c r="E34" i="51"/>
  <c r="G34" i="51" s="1"/>
  <c r="C34" i="51"/>
  <c r="N33" i="51"/>
  <c r="J33" i="51"/>
  <c r="L33" i="51" s="1"/>
  <c r="C33" i="52" s="1"/>
  <c r="M33" i="52" s="1"/>
  <c r="E33" i="51"/>
  <c r="F33" i="51" s="1"/>
  <c r="H33" i="51" s="1"/>
  <c r="C33" i="51"/>
  <c r="N32" i="51"/>
  <c r="J32" i="51"/>
  <c r="L32" i="51" s="1"/>
  <c r="C32" i="52" s="1"/>
  <c r="M32" i="52" s="1"/>
  <c r="E32" i="51"/>
  <c r="C32" i="51"/>
  <c r="N31" i="51"/>
  <c r="J31" i="51"/>
  <c r="L31" i="51" s="1"/>
  <c r="C31" i="52" s="1"/>
  <c r="M31" i="52" s="1"/>
  <c r="E31" i="51"/>
  <c r="F31" i="51" s="1"/>
  <c r="H31" i="51" s="1"/>
  <c r="C31" i="51"/>
  <c r="N30" i="51"/>
  <c r="J30" i="51"/>
  <c r="L30" i="51" s="1"/>
  <c r="C30" i="52" s="1"/>
  <c r="M30" i="52" s="1"/>
  <c r="E30" i="51"/>
  <c r="G30" i="51" s="1"/>
  <c r="C30" i="51"/>
  <c r="N29" i="51"/>
  <c r="J29" i="51"/>
  <c r="L29" i="51" s="1"/>
  <c r="C29" i="52" s="1"/>
  <c r="M29" i="52" s="1"/>
  <c r="E29" i="51"/>
  <c r="F29" i="51" s="1"/>
  <c r="H29" i="51" s="1"/>
  <c r="C29" i="51"/>
  <c r="N28" i="51"/>
  <c r="J28" i="51"/>
  <c r="K28" i="51" s="1"/>
  <c r="M28" i="51" s="1"/>
  <c r="E28" i="51"/>
  <c r="F28" i="51" s="1"/>
  <c r="H28" i="51" s="1"/>
  <c r="C28" i="51"/>
  <c r="N27" i="51"/>
  <c r="J27" i="51"/>
  <c r="K27" i="51" s="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 s="1"/>
  <c r="H20" i="51" s="1"/>
  <c r="C20" i="51"/>
  <c r="N19" i="51"/>
  <c r="J19" i="51"/>
  <c r="K19" i="51" s="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E7" i="51"/>
  <c r="N6" i="51"/>
  <c r="J6" i="51"/>
  <c r="E6" i="51"/>
  <c r="N5" i="51"/>
  <c r="J5" i="51"/>
  <c r="E5" i="51"/>
  <c r="N4" i="51"/>
  <c r="J4" i="51"/>
  <c r="E4" i="51"/>
  <c r="N3" i="51"/>
  <c r="J3" i="51"/>
  <c r="L3" i="51" s="1"/>
  <c r="C3" i="52" s="1"/>
  <c r="E3" i="51"/>
  <c r="F3" i="51" s="1"/>
  <c r="C3" i="51"/>
  <c r="D2" i="42"/>
  <c r="D3" i="42"/>
  <c r="I3" i="42" s="1"/>
  <c r="N3" i="42" s="1"/>
  <c r="D4" i="42"/>
  <c r="D5" i="42"/>
  <c r="I5" i="42" s="1"/>
  <c r="D6" i="42"/>
  <c r="D7" i="42"/>
  <c r="I7" i="42" s="1"/>
  <c r="D8" i="42"/>
  <c r="J102" i="42"/>
  <c r="L102" i="42" s="1"/>
  <c r="B102" i="43" s="1"/>
  <c r="E102" i="43" s="1"/>
  <c r="H102" i="43" s="1"/>
  <c r="J101" i="42"/>
  <c r="J100" i="42"/>
  <c r="L100" i="42" s="1"/>
  <c r="B100" i="43" s="1"/>
  <c r="E100" i="43" s="1"/>
  <c r="H100" i="43" s="1"/>
  <c r="J99" i="42"/>
  <c r="L99" i="42" s="1"/>
  <c r="B99" i="43" s="1"/>
  <c r="L99" i="43" s="1"/>
  <c r="J98" i="42"/>
  <c r="J97" i="42"/>
  <c r="J96" i="42"/>
  <c r="L96" i="42" s="1"/>
  <c r="B96" i="43" s="1"/>
  <c r="L96" i="43" s="1"/>
  <c r="J95" i="42"/>
  <c r="J94" i="42"/>
  <c r="K94" i="42" s="1"/>
  <c r="M94" i="42" s="1"/>
  <c r="J93" i="42"/>
  <c r="K93" i="42" s="1"/>
  <c r="M93" i="42" s="1"/>
  <c r="J92" i="42"/>
  <c r="L92" i="42" s="1"/>
  <c r="B92" i="43" s="1"/>
  <c r="G92" i="43" s="1"/>
  <c r="J92" i="43" s="1"/>
  <c r="J91" i="42"/>
  <c r="K91" i="42" s="1"/>
  <c r="M91" i="42" s="1"/>
  <c r="J90" i="42"/>
  <c r="J89" i="42"/>
  <c r="J88" i="42"/>
  <c r="L88" i="42" s="1"/>
  <c r="B88" i="43" s="1"/>
  <c r="G88" i="43" s="1"/>
  <c r="J88" i="43" s="1"/>
  <c r="J87" i="42"/>
  <c r="K87" i="42" s="1"/>
  <c r="M87" i="42" s="1"/>
  <c r="J86" i="42"/>
  <c r="L86" i="42" s="1"/>
  <c r="B86" i="43" s="1"/>
  <c r="G86" i="43" s="1"/>
  <c r="J86" i="43" s="1"/>
  <c r="J85" i="42"/>
  <c r="K85" i="42" s="1"/>
  <c r="M85" i="42" s="1"/>
  <c r="J84" i="42"/>
  <c r="L84" i="42" s="1"/>
  <c r="B84" i="43" s="1"/>
  <c r="D84" i="43" s="1"/>
  <c r="F84" i="43" s="1"/>
  <c r="J83" i="42"/>
  <c r="L83" i="42" s="1"/>
  <c r="B83" i="43" s="1"/>
  <c r="C83" i="43" s="1"/>
  <c r="J82" i="42"/>
  <c r="J81" i="42"/>
  <c r="K81" i="42" s="1"/>
  <c r="M81" i="42" s="1"/>
  <c r="J80" i="42"/>
  <c r="L80" i="42" s="1"/>
  <c r="B80" i="43" s="1"/>
  <c r="J79" i="42"/>
  <c r="C80" i="22" s="1"/>
  <c r="J78" i="42"/>
  <c r="C79" i="22" s="1"/>
  <c r="E79" i="22" s="1"/>
  <c r="F79" i="22" s="1"/>
  <c r="J77" i="42"/>
  <c r="L77" i="42" s="1"/>
  <c r="B77" i="43" s="1"/>
  <c r="J76" i="42"/>
  <c r="K76" i="42" s="1"/>
  <c r="M76" i="42" s="1"/>
  <c r="J75" i="42"/>
  <c r="L75" i="42" s="1"/>
  <c r="B75" i="43" s="1"/>
  <c r="D75" i="43" s="1"/>
  <c r="F75" i="43" s="1"/>
  <c r="J74" i="42"/>
  <c r="K74" i="42" s="1"/>
  <c r="M74" i="42" s="1"/>
  <c r="J73" i="42"/>
  <c r="L73" i="42" s="1"/>
  <c r="B73" i="43" s="1"/>
  <c r="K73" i="43" s="1"/>
  <c r="J72" i="42"/>
  <c r="K72" i="42" s="1"/>
  <c r="M72" i="42" s="1"/>
  <c r="J71" i="42"/>
  <c r="J70" i="42"/>
  <c r="L70" i="42" s="1"/>
  <c r="B70" i="43" s="1"/>
  <c r="I70" i="43" s="1"/>
  <c r="J69" i="42"/>
  <c r="L69" i="42" s="1"/>
  <c r="B69" i="43" s="1"/>
  <c r="I69" i="43" s="1"/>
  <c r="J68" i="42"/>
  <c r="J67" i="42"/>
  <c r="L67" i="42" s="1"/>
  <c r="B67" i="43" s="1"/>
  <c r="L67" i="43" s="1"/>
  <c r="J66" i="42"/>
  <c r="J65" i="42"/>
  <c r="L65" i="42" s="1"/>
  <c r="B65" i="43" s="1"/>
  <c r="C65" i="43" s="1"/>
  <c r="J64" i="42"/>
  <c r="L64" i="42" s="1"/>
  <c r="B64" i="43" s="1"/>
  <c r="J63" i="42"/>
  <c r="J62" i="42"/>
  <c r="K62" i="42" s="1"/>
  <c r="M62" i="42" s="1"/>
  <c r="J61" i="42"/>
  <c r="L61" i="42" s="1"/>
  <c r="B61" i="43" s="1"/>
  <c r="I61" i="43" s="1"/>
  <c r="J60" i="42"/>
  <c r="J59" i="42"/>
  <c r="L59" i="42" s="1"/>
  <c r="B59" i="43" s="1"/>
  <c r="E59" i="43" s="1"/>
  <c r="H59" i="43" s="1"/>
  <c r="J58" i="42"/>
  <c r="J57" i="42"/>
  <c r="L57" i="42" s="1"/>
  <c r="B57" i="43" s="1"/>
  <c r="L57" i="43" s="1"/>
  <c r="J56" i="42"/>
  <c r="L56" i="42" s="1"/>
  <c r="B56" i="43" s="1"/>
  <c r="J55" i="42"/>
  <c r="J54" i="42"/>
  <c r="J53" i="42"/>
  <c r="K53" i="42" s="1"/>
  <c r="M53" i="42" s="1"/>
  <c r="J52" i="42"/>
  <c r="J51" i="42"/>
  <c r="L51" i="42" s="1"/>
  <c r="B51" i="43" s="1"/>
  <c r="K51" i="43" s="1"/>
  <c r="J50" i="42"/>
  <c r="C51" i="22" s="1"/>
  <c r="K51" i="22" s="1"/>
  <c r="J49" i="42"/>
  <c r="L49" i="42" s="1"/>
  <c r="B49" i="43" s="1"/>
  <c r="I49" i="43" s="1"/>
  <c r="J48" i="42"/>
  <c r="K48" i="42" s="1"/>
  <c r="M48" i="42" s="1"/>
  <c r="J47" i="42"/>
  <c r="L47" i="42" s="1"/>
  <c r="B47" i="43" s="1"/>
  <c r="C47" i="43" s="1"/>
  <c r="J46" i="42"/>
  <c r="J45" i="42"/>
  <c r="J44" i="42"/>
  <c r="C45" i="22" s="1"/>
  <c r="J43" i="42"/>
  <c r="L43" i="42" s="1"/>
  <c r="B43" i="43" s="1"/>
  <c r="C43" i="43" s="1"/>
  <c r="J42" i="42"/>
  <c r="K42" i="42" s="1"/>
  <c r="M42" i="42" s="1"/>
  <c r="J41" i="42"/>
  <c r="L41" i="42" s="1"/>
  <c r="B41" i="43" s="1"/>
  <c r="D41" i="43" s="1"/>
  <c r="F41" i="43" s="1"/>
  <c r="J40" i="42"/>
  <c r="K40" i="42" s="1"/>
  <c r="M40" i="42" s="1"/>
  <c r="J39" i="42"/>
  <c r="L39" i="42" s="1"/>
  <c r="B39" i="43" s="1"/>
  <c r="E39" i="43" s="1"/>
  <c r="H39" i="43" s="1"/>
  <c r="J38" i="42"/>
  <c r="K38" i="42" s="1"/>
  <c r="M38" i="42" s="1"/>
  <c r="J37" i="42"/>
  <c r="J36" i="42"/>
  <c r="J35" i="42"/>
  <c r="L35" i="42" s="1"/>
  <c r="B35" i="43" s="1"/>
  <c r="L35" i="43" s="1"/>
  <c r="J34" i="42"/>
  <c r="L34" i="42" s="1"/>
  <c r="B34" i="43" s="1"/>
  <c r="L34" i="43" s="1"/>
  <c r="J33" i="42"/>
  <c r="J32" i="42"/>
  <c r="K32" i="42" s="1"/>
  <c r="M32" i="42" s="1"/>
  <c r="J31" i="42"/>
  <c r="L31" i="42" s="1"/>
  <c r="B31" i="43" s="1"/>
  <c r="D31" i="43" s="1"/>
  <c r="F31" i="43" s="1"/>
  <c r="J30" i="42"/>
  <c r="L30" i="42" s="1"/>
  <c r="B30" i="43" s="1"/>
  <c r="D30" i="43" s="1"/>
  <c r="F30" i="43" s="1"/>
  <c r="J29" i="42"/>
  <c r="C30" i="22" s="1"/>
  <c r="J28" i="42"/>
  <c r="J27" i="42"/>
  <c r="L27" i="42" s="1"/>
  <c r="B27" i="43" s="1"/>
  <c r="K27" i="43" s="1"/>
  <c r="J26" i="42"/>
  <c r="E102" i="42"/>
  <c r="G102" i="42" s="1"/>
  <c r="E101" i="42"/>
  <c r="E100" i="42"/>
  <c r="G100" i="42" s="1"/>
  <c r="E99" i="42"/>
  <c r="E98" i="42"/>
  <c r="G98" i="42" s="1"/>
  <c r="E97" i="42"/>
  <c r="G97" i="42" s="1"/>
  <c r="E96" i="42"/>
  <c r="E95" i="42"/>
  <c r="E94" i="42"/>
  <c r="G94" i="42" s="1"/>
  <c r="E93" i="42"/>
  <c r="E92" i="42"/>
  <c r="G92" i="42" s="1"/>
  <c r="E91" i="42"/>
  <c r="E90" i="42"/>
  <c r="G90" i="42" s="1"/>
  <c r="E89" i="42"/>
  <c r="G89" i="42" s="1"/>
  <c r="E88" i="42"/>
  <c r="E87" i="42"/>
  <c r="G87" i="42" s="1"/>
  <c r="E86" i="42"/>
  <c r="G86" i="42" s="1"/>
  <c r="E85" i="42"/>
  <c r="E84" i="42"/>
  <c r="E83" i="42"/>
  <c r="E82" i="42"/>
  <c r="G82" i="42" s="1"/>
  <c r="E81" i="42"/>
  <c r="G81" i="42" s="1"/>
  <c r="E80" i="42"/>
  <c r="E79" i="42"/>
  <c r="E78" i="42"/>
  <c r="G78" i="42" s="1"/>
  <c r="E77" i="42"/>
  <c r="G77" i="42" s="1"/>
  <c r="E76" i="42"/>
  <c r="E75" i="42"/>
  <c r="E74" i="42"/>
  <c r="G74" i="42" s="1"/>
  <c r="E73" i="42"/>
  <c r="E72" i="42"/>
  <c r="E71" i="42"/>
  <c r="E70" i="42"/>
  <c r="G70" i="42" s="1"/>
  <c r="E69" i="42"/>
  <c r="G69" i="42" s="1"/>
  <c r="E68" i="42"/>
  <c r="G68" i="42" s="1"/>
  <c r="E67" i="42"/>
  <c r="E66" i="42"/>
  <c r="G66" i="42" s="1"/>
  <c r="E65" i="42"/>
  <c r="E64" i="42"/>
  <c r="E63" i="42"/>
  <c r="E62" i="42"/>
  <c r="G62" i="42" s="1"/>
  <c r="E61" i="42"/>
  <c r="G61" i="42" s="1"/>
  <c r="E60" i="42"/>
  <c r="G60" i="42" s="1"/>
  <c r="E59" i="42"/>
  <c r="E58" i="42"/>
  <c r="G58" i="42" s="1"/>
  <c r="E57" i="42"/>
  <c r="E56" i="42"/>
  <c r="E55" i="42"/>
  <c r="G55" i="42" s="1"/>
  <c r="E54" i="42"/>
  <c r="G54" i="42" s="1"/>
  <c r="E53" i="42"/>
  <c r="E52" i="42"/>
  <c r="E51" i="42"/>
  <c r="E50" i="42"/>
  <c r="G50" i="42" s="1"/>
  <c r="E49" i="42"/>
  <c r="G49" i="42" s="1"/>
  <c r="E48" i="42"/>
  <c r="E47" i="42"/>
  <c r="E46" i="42"/>
  <c r="G46" i="42" s="1"/>
  <c r="E45" i="42"/>
  <c r="G45" i="42" s="1"/>
  <c r="E44" i="42"/>
  <c r="E43" i="42"/>
  <c r="E42" i="42"/>
  <c r="G42" i="42" s="1"/>
  <c r="E41" i="42"/>
  <c r="E40" i="42"/>
  <c r="E39" i="42"/>
  <c r="E38" i="42"/>
  <c r="G38" i="42" s="1"/>
  <c r="E37" i="42"/>
  <c r="G37" i="42" s="1"/>
  <c r="E36" i="42"/>
  <c r="F36" i="42" s="1"/>
  <c r="H36" i="42" s="1"/>
  <c r="E35" i="42"/>
  <c r="E34" i="42"/>
  <c r="G34" i="42" s="1"/>
  <c r="E33" i="42"/>
  <c r="E32" i="42"/>
  <c r="E31" i="42"/>
  <c r="G31" i="42" s="1"/>
  <c r="E30" i="42"/>
  <c r="G30" i="42" s="1"/>
  <c r="E29" i="42"/>
  <c r="E28" i="42"/>
  <c r="G28" i="42" s="1"/>
  <c r="E27" i="42"/>
  <c r="E26" i="42"/>
  <c r="G26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3" i="42"/>
  <c r="C4" i="42" s="1"/>
  <c r="D102" i="42"/>
  <c r="D101" i="42"/>
  <c r="I101" i="42" s="1"/>
  <c r="D100" i="42"/>
  <c r="I100" i="42" s="1"/>
  <c r="D99" i="42"/>
  <c r="N99" i="42" s="1"/>
  <c r="D98" i="42"/>
  <c r="N98" i="42" s="1"/>
  <c r="D97" i="42"/>
  <c r="I97" i="42" s="1"/>
  <c r="D96" i="42"/>
  <c r="I96" i="42" s="1"/>
  <c r="D95" i="42"/>
  <c r="N95" i="42" s="1"/>
  <c r="D94" i="42"/>
  <c r="I94" i="42" s="1"/>
  <c r="D93" i="42"/>
  <c r="I93" i="42" s="1"/>
  <c r="D92" i="42"/>
  <c r="D91" i="42"/>
  <c r="N91" i="42" s="1"/>
  <c r="D90" i="42"/>
  <c r="D89" i="42"/>
  <c r="I89" i="42" s="1"/>
  <c r="D88" i="42"/>
  <c r="D87" i="42"/>
  <c r="N87" i="42" s="1"/>
  <c r="D86" i="42"/>
  <c r="N86" i="42" s="1"/>
  <c r="D85" i="42"/>
  <c r="I85" i="42" s="1"/>
  <c r="D84" i="42"/>
  <c r="I84" i="42" s="1"/>
  <c r="D83" i="42"/>
  <c r="N83" i="42" s="1"/>
  <c r="D82" i="42"/>
  <c r="N82" i="42" s="1"/>
  <c r="D81" i="42"/>
  <c r="I81" i="42" s="1"/>
  <c r="D80" i="42"/>
  <c r="I80" i="42" s="1"/>
  <c r="D79" i="42"/>
  <c r="N79" i="42" s="1"/>
  <c r="D78" i="42"/>
  <c r="I78" i="42" s="1"/>
  <c r="D77" i="42"/>
  <c r="I77" i="42" s="1"/>
  <c r="D76" i="42"/>
  <c r="D75" i="42"/>
  <c r="N75" i="42" s="1"/>
  <c r="D74" i="42"/>
  <c r="D73" i="42"/>
  <c r="I73" i="42" s="1"/>
  <c r="D72" i="42"/>
  <c r="D71" i="42"/>
  <c r="N71" i="42" s="1"/>
  <c r="D70" i="42"/>
  <c r="N70" i="42" s="1"/>
  <c r="D69" i="42"/>
  <c r="I69" i="42" s="1"/>
  <c r="D68" i="42"/>
  <c r="I68" i="42" s="1"/>
  <c r="D67" i="42"/>
  <c r="N67" i="42" s="1"/>
  <c r="D66" i="42"/>
  <c r="N66" i="42" s="1"/>
  <c r="D65" i="42"/>
  <c r="I65" i="42" s="1"/>
  <c r="D64" i="42"/>
  <c r="D63" i="42"/>
  <c r="N63" i="42" s="1"/>
  <c r="D62" i="42"/>
  <c r="N62" i="42" s="1"/>
  <c r="D61" i="42"/>
  <c r="I61" i="42" s="1"/>
  <c r="D60" i="42"/>
  <c r="D59" i="42"/>
  <c r="N59" i="42" s="1"/>
  <c r="D58" i="42"/>
  <c r="I58" i="42" s="1"/>
  <c r="D57" i="42"/>
  <c r="I57" i="42" s="1"/>
  <c r="D56" i="42"/>
  <c r="D55" i="42"/>
  <c r="N55" i="42" s="1"/>
  <c r="D54" i="42"/>
  <c r="I54" i="42" s="1"/>
  <c r="D53" i="42"/>
  <c r="I53" i="42" s="1"/>
  <c r="D52" i="42"/>
  <c r="I52" i="42" s="1"/>
  <c r="D51" i="42"/>
  <c r="N51" i="42" s="1"/>
  <c r="D50" i="42"/>
  <c r="D49" i="42"/>
  <c r="I49" i="42" s="1"/>
  <c r="D48" i="42"/>
  <c r="D47" i="42"/>
  <c r="N47" i="42" s="1"/>
  <c r="D46" i="42"/>
  <c r="N46" i="42" s="1"/>
  <c r="D45" i="42"/>
  <c r="I45" i="42" s="1"/>
  <c r="D44" i="42"/>
  <c r="D43" i="42"/>
  <c r="N43" i="42" s="1"/>
  <c r="D42" i="42"/>
  <c r="N42" i="42" s="1"/>
  <c r="D41" i="42"/>
  <c r="I41" i="42" s="1"/>
  <c r="D40" i="42"/>
  <c r="N40" i="42" s="1"/>
  <c r="D39" i="42"/>
  <c r="N39" i="42" s="1"/>
  <c r="D38" i="42"/>
  <c r="D37" i="42"/>
  <c r="I37" i="42" s="1"/>
  <c r="D36" i="42"/>
  <c r="D35" i="42"/>
  <c r="N35" i="42" s="1"/>
  <c r="D34" i="42"/>
  <c r="N34" i="42" s="1"/>
  <c r="D33" i="42"/>
  <c r="I33" i="42" s="1"/>
  <c r="D32" i="42"/>
  <c r="D31" i="42"/>
  <c r="N31" i="42" s="1"/>
  <c r="D30" i="42"/>
  <c r="D29" i="42"/>
  <c r="I29" i="42" s="1"/>
  <c r="D28" i="42"/>
  <c r="N28" i="42" s="1"/>
  <c r="D27" i="42"/>
  <c r="N27" i="42" s="1"/>
  <c r="D26" i="42"/>
  <c r="D25" i="42"/>
  <c r="D24" i="42"/>
  <c r="D23" i="42"/>
  <c r="D22" i="42"/>
  <c r="D21" i="42"/>
  <c r="D20" i="42"/>
  <c r="D19" i="42"/>
  <c r="D18" i="42"/>
  <c r="D17" i="42"/>
  <c r="I17" i="42" s="1"/>
  <c r="D16" i="42"/>
  <c r="I16" i="42" s="1"/>
  <c r="D15" i="42"/>
  <c r="D14" i="42"/>
  <c r="I14" i="42" s="1"/>
  <c r="D13" i="42"/>
  <c r="I13" i="42" s="1"/>
  <c r="D12" i="42"/>
  <c r="I12" i="42" s="1"/>
  <c r="D11" i="42"/>
  <c r="D10" i="42"/>
  <c r="I10" i="42" s="1"/>
  <c r="D9" i="42"/>
  <c r="I9" i="42" s="1"/>
  <c r="N102" i="50"/>
  <c r="J102" i="50"/>
  <c r="L102" i="50" s="1"/>
  <c r="C102" i="53" s="1"/>
  <c r="L102" i="53" s="1"/>
  <c r="E102" i="50"/>
  <c r="G102" i="50" s="1"/>
  <c r="C102" i="50"/>
  <c r="N101" i="50"/>
  <c r="J101" i="50"/>
  <c r="L101" i="50" s="1"/>
  <c r="C101" i="53" s="1"/>
  <c r="L101" i="53" s="1"/>
  <c r="E101" i="50"/>
  <c r="C101" i="50"/>
  <c r="N100" i="50"/>
  <c r="J100" i="50"/>
  <c r="L100" i="50" s="1"/>
  <c r="C100" i="53" s="1"/>
  <c r="L100" i="53" s="1"/>
  <c r="E100" i="50"/>
  <c r="G100" i="50" s="1"/>
  <c r="C100" i="50"/>
  <c r="N99" i="50"/>
  <c r="J99" i="50"/>
  <c r="L99" i="50" s="1"/>
  <c r="C99" i="53" s="1"/>
  <c r="L99" i="53" s="1"/>
  <c r="E99" i="50"/>
  <c r="C99" i="50"/>
  <c r="N98" i="50"/>
  <c r="J98" i="50"/>
  <c r="L98" i="50" s="1"/>
  <c r="C98" i="53" s="1"/>
  <c r="E98" i="50"/>
  <c r="C98" i="50"/>
  <c r="N97" i="50"/>
  <c r="J97" i="50"/>
  <c r="L97" i="50" s="1"/>
  <c r="C97" i="53" s="1"/>
  <c r="E97" i="50"/>
  <c r="G97" i="50" s="1"/>
  <c r="C97" i="50"/>
  <c r="N96" i="50"/>
  <c r="J96" i="50"/>
  <c r="L96" i="50" s="1"/>
  <c r="C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C93" i="50"/>
  <c r="N92" i="50"/>
  <c r="J92" i="50"/>
  <c r="L92" i="50" s="1"/>
  <c r="C92" i="53" s="1"/>
  <c r="E92" i="50"/>
  <c r="G92" i="50" s="1"/>
  <c r="C92" i="50"/>
  <c r="N91" i="50"/>
  <c r="J91" i="50"/>
  <c r="L91" i="50" s="1"/>
  <c r="C91" i="53" s="1"/>
  <c r="E91" i="50"/>
  <c r="G91" i="50" s="1"/>
  <c r="C91" i="50"/>
  <c r="N90" i="50"/>
  <c r="J90" i="50"/>
  <c r="L90" i="50" s="1"/>
  <c r="C90" i="53" s="1"/>
  <c r="E90" i="50"/>
  <c r="G90" i="50" s="1"/>
  <c r="C90" i="50"/>
  <c r="N89" i="50"/>
  <c r="J89" i="50"/>
  <c r="L89" i="50" s="1"/>
  <c r="C89" i="53" s="1"/>
  <c r="J89" i="53" s="1"/>
  <c r="E89" i="50"/>
  <c r="C89" i="50"/>
  <c r="N88" i="50"/>
  <c r="J88" i="50"/>
  <c r="E88" i="50"/>
  <c r="G88" i="50" s="1"/>
  <c r="C88" i="50"/>
  <c r="N87" i="50"/>
  <c r="J87" i="50"/>
  <c r="E87" i="50"/>
  <c r="G87" i="50" s="1"/>
  <c r="C87" i="50"/>
  <c r="N86" i="50"/>
  <c r="J86" i="50"/>
  <c r="L86" i="50" s="1"/>
  <c r="C86" i="53" s="1"/>
  <c r="E86" i="50"/>
  <c r="G86" i="50" s="1"/>
  <c r="C86" i="50"/>
  <c r="N85" i="50"/>
  <c r="J85" i="50"/>
  <c r="L85" i="50" s="1"/>
  <c r="C85" i="53" s="1"/>
  <c r="G85" i="53" s="1"/>
  <c r="E85" i="50"/>
  <c r="C85" i="50"/>
  <c r="N84" i="50"/>
  <c r="J84" i="50"/>
  <c r="L84" i="50" s="1"/>
  <c r="C84" i="53" s="1"/>
  <c r="E84" i="50"/>
  <c r="G84" i="50" s="1"/>
  <c r="C84" i="50"/>
  <c r="N83" i="50"/>
  <c r="J83" i="50"/>
  <c r="L83" i="50" s="1"/>
  <c r="C83" i="53" s="1"/>
  <c r="G83" i="53" s="1"/>
  <c r="E83" i="50"/>
  <c r="G83" i="50" s="1"/>
  <c r="C83" i="50"/>
  <c r="N82" i="50"/>
  <c r="J82" i="50"/>
  <c r="L82" i="50" s="1"/>
  <c r="C82" i="53" s="1"/>
  <c r="E82" i="50"/>
  <c r="G82" i="50" s="1"/>
  <c r="C82" i="50"/>
  <c r="N81" i="50"/>
  <c r="J81" i="50"/>
  <c r="L81" i="50" s="1"/>
  <c r="C81" i="53" s="1"/>
  <c r="E81" i="50"/>
  <c r="G81" i="50" s="1"/>
  <c r="C81" i="50"/>
  <c r="N80" i="50"/>
  <c r="J80" i="50"/>
  <c r="L80" i="50" s="1"/>
  <c r="C80" i="53" s="1"/>
  <c r="L80" i="53" s="1"/>
  <c r="E80" i="50"/>
  <c r="G80" i="50" s="1"/>
  <c r="C80" i="50"/>
  <c r="N79" i="50"/>
  <c r="J79" i="50"/>
  <c r="L79" i="50" s="1"/>
  <c r="C79" i="53" s="1"/>
  <c r="G79" i="53" s="1"/>
  <c r="E79" i="50"/>
  <c r="G79" i="50" s="1"/>
  <c r="C79" i="50"/>
  <c r="N78" i="50"/>
  <c r="J78" i="50"/>
  <c r="L78" i="50" s="1"/>
  <c r="C78" i="53" s="1"/>
  <c r="L78" i="53" s="1"/>
  <c r="E78" i="50"/>
  <c r="G78" i="50" s="1"/>
  <c r="C78" i="50"/>
  <c r="N77" i="50"/>
  <c r="J77" i="50"/>
  <c r="L77" i="50" s="1"/>
  <c r="C77" i="53" s="1"/>
  <c r="G77" i="53" s="1"/>
  <c r="E77" i="50"/>
  <c r="G77" i="50" s="1"/>
  <c r="C77" i="50"/>
  <c r="N76" i="50"/>
  <c r="J76" i="50"/>
  <c r="L76" i="50" s="1"/>
  <c r="C76" i="53" s="1"/>
  <c r="E76" i="50"/>
  <c r="G76" i="50" s="1"/>
  <c r="C76" i="50"/>
  <c r="N75" i="50"/>
  <c r="J75" i="50"/>
  <c r="L75" i="50" s="1"/>
  <c r="C75" i="53" s="1"/>
  <c r="G75" i="53" s="1"/>
  <c r="E75" i="50"/>
  <c r="G75" i="50" s="1"/>
  <c r="C75" i="50"/>
  <c r="N74" i="50"/>
  <c r="J74" i="50"/>
  <c r="L74" i="50" s="1"/>
  <c r="C74" i="53" s="1"/>
  <c r="L74" i="53" s="1"/>
  <c r="E74" i="50"/>
  <c r="G74" i="50" s="1"/>
  <c r="C74" i="50"/>
  <c r="N73" i="50"/>
  <c r="J73" i="50"/>
  <c r="L73" i="50" s="1"/>
  <c r="C73" i="53" s="1"/>
  <c r="G73" i="53" s="1"/>
  <c r="E73" i="50"/>
  <c r="F73" i="50" s="1"/>
  <c r="H73" i="50" s="1"/>
  <c r="C73" i="50"/>
  <c r="N72" i="50"/>
  <c r="J72" i="50"/>
  <c r="L72" i="50" s="1"/>
  <c r="C72" i="53" s="1"/>
  <c r="L72" i="53" s="1"/>
  <c r="E72" i="50"/>
  <c r="G72" i="50" s="1"/>
  <c r="C72" i="50"/>
  <c r="N71" i="50"/>
  <c r="J71" i="50"/>
  <c r="L71" i="50" s="1"/>
  <c r="C71" i="53" s="1"/>
  <c r="E71" i="50"/>
  <c r="G71" i="50" s="1"/>
  <c r="C71" i="50"/>
  <c r="N70" i="50"/>
  <c r="J70" i="50"/>
  <c r="L70" i="50" s="1"/>
  <c r="C70" i="53" s="1"/>
  <c r="E70" i="50"/>
  <c r="G70" i="50" s="1"/>
  <c r="C70" i="50"/>
  <c r="N69" i="50"/>
  <c r="J69" i="50"/>
  <c r="L69" i="50" s="1"/>
  <c r="C69" i="53" s="1"/>
  <c r="G69" i="53" s="1"/>
  <c r="E69" i="50"/>
  <c r="G69" i="50" s="1"/>
  <c r="C69" i="50"/>
  <c r="N68" i="50"/>
  <c r="J68" i="50"/>
  <c r="L68" i="50" s="1"/>
  <c r="C68" i="53" s="1"/>
  <c r="E68" i="50"/>
  <c r="G68" i="50" s="1"/>
  <c r="C68" i="50"/>
  <c r="N67" i="50"/>
  <c r="J67" i="50"/>
  <c r="L67" i="50" s="1"/>
  <c r="C67" i="53" s="1"/>
  <c r="G67" i="53" s="1"/>
  <c r="E67" i="50"/>
  <c r="G67" i="50" s="1"/>
  <c r="C67" i="50"/>
  <c r="N66" i="50"/>
  <c r="J66" i="50"/>
  <c r="L66" i="50" s="1"/>
  <c r="C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C64" i="53" s="1"/>
  <c r="E64" i="50"/>
  <c r="G64" i="50" s="1"/>
  <c r="C64" i="50"/>
  <c r="N63" i="50"/>
  <c r="J63" i="50"/>
  <c r="L63" i="50" s="1"/>
  <c r="C63" i="53" s="1"/>
  <c r="G63" i="53" s="1"/>
  <c r="E63" i="50"/>
  <c r="G63" i="50" s="1"/>
  <c r="C63" i="50"/>
  <c r="N62" i="50"/>
  <c r="J62" i="50"/>
  <c r="L62" i="50" s="1"/>
  <c r="C62" i="53" s="1"/>
  <c r="E62" i="50"/>
  <c r="G62" i="50" s="1"/>
  <c r="C62" i="50"/>
  <c r="N61" i="50"/>
  <c r="J61" i="50"/>
  <c r="L61" i="50" s="1"/>
  <c r="C61" i="53" s="1"/>
  <c r="G61" i="53" s="1"/>
  <c r="E61" i="50"/>
  <c r="F61" i="50" s="1"/>
  <c r="H61" i="50" s="1"/>
  <c r="C61" i="50"/>
  <c r="N60" i="50"/>
  <c r="J60" i="50"/>
  <c r="L60" i="50" s="1"/>
  <c r="C60" i="53" s="1"/>
  <c r="E60" i="50"/>
  <c r="G60" i="50" s="1"/>
  <c r="C60" i="50"/>
  <c r="N59" i="50"/>
  <c r="J59" i="50"/>
  <c r="L59" i="50" s="1"/>
  <c r="C59" i="53" s="1"/>
  <c r="G59" i="53" s="1"/>
  <c r="E59" i="50"/>
  <c r="G59" i="50" s="1"/>
  <c r="C59" i="50"/>
  <c r="N58" i="50"/>
  <c r="J58" i="50"/>
  <c r="L58" i="50" s="1"/>
  <c r="C58" i="53" s="1"/>
  <c r="L58" i="53" s="1"/>
  <c r="E58" i="50"/>
  <c r="G58" i="50" s="1"/>
  <c r="C58" i="50"/>
  <c r="N57" i="50"/>
  <c r="J57" i="50"/>
  <c r="L57" i="50" s="1"/>
  <c r="C57" i="53" s="1"/>
  <c r="L57" i="53" s="1"/>
  <c r="E57" i="50"/>
  <c r="F57" i="50" s="1"/>
  <c r="H57" i="50" s="1"/>
  <c r="C57" i="50"/>
  <c r="N56" i="50"/>
  <c r="J56" i="50"/>
  <c r="L56" i="50" s="1"/>
  <c r="C56" i="53" s="1"/>
  <c r="E56" i="50"/>
  <c r="G56" i="50" s="1"/>
  <c r="C56" i="50"/>
  <c r="N55" i="50"/>
  <c r="J55" i="50"/>
  <c r="L55" i="50" s="1"/>
  <c r="C55" i="53" s="1"/>
  <c r="M55" i="53" s="1"/>
  <c r="E55" i="50"/>
  <c r="G55" i="50" s="1"/>
  <c r="C55" i="50"/>
  <c r="N54" i="50"/>
  <c r="J54" i="50"/>
  <c r="L54" i="50" s="1"/>
  <c r="C54" i="53" s="1"/>
  <c r="L54" i="53" s="1"/>
  <c r="E54" i="50"/>
  <c r="G54" i="50" s="1"/>
  <c r="C54" i="50"/>
  <c r="N53" i="50"/>
  <c r="J53" i="50"/>
  <c r="L53" i="50" s="1"/>
  <c r="C53" i="53" s="1"/>
  <c r="M53" i="53" s="1"/>
  <c r="E53" i="50"/>
  <c r="F53" i="50" s="1"/>
  <c r="H53" i="50" s="1"/>
  <c r="C53" i="50"/>
  <c r="N52" i="50"/>
  <c r="J52" i="50"/>
  <c r="L52" i="50" s="1"/>
  <c r="C52" i="53" s="1"/>
  <c r="E52" i="50"/>
  <c r="G52" i="50" s="1"/>
  <c r="C52" i="50"/>
  <c r="N51" i="50"/>
  <c r="J51" i="50"/>
  <c r="L51" i="50" s="1"/>
  <c r="C51" i="53" s="1"/>
  <c r="M51" i="53" s="1"/>
  <c r="E51" i="50"/>
  <c r="G51" i="50" s="1"/>
  <c r="C51" i="50"/>
  <c r="N50" i="50"/>
  <c r="J50" i="50"/>
  <c r="L50" i="50" s="1"/>
  <c r="C50" i="53" s="1"/>
  <c r="E50" i="50"/>
  <c r="G50" i="50" s="1"/>
  <c r="C50" i="50"/>
  <c r="N49" i="50"/>
  <c r="J49" i="50"/>
  <c r="L49" i="50" s="1"/>
  <c r="C49" i="53" s="1"/>
  <c r="D49" i="53" s="1"/>
  <c r="E49" i="50"/>
  <c r="F49" i="50" s="1"/>
  <c r="H49" i="50" s="1"/>
  <c r="C49" i="50"/>
  <c r="N48" i="50"/>
  <c r="J48" i="50"/>
  <c r="L48" i="50" s="1"/>
  <c r="C48" i="53" s="1"/>
  <c r="L48" i="53" s="1"/>
  <c r="E48" i="50"/>
  <c r="G48" i="50" s="1"/>
  <c r="C48" i="50"/>
  <c r="N47" i="50"/>
  <c r="J47" i="50"/>
  <c r="L47" i="50" s="1"/>
  <c r="C47" i="53" s="1"/>
  <c r="E47" i="50"/>
  <c r="G47" i="50" s="1"/>
  <c r="C47" i="50"/>
  <c r="N46" i="50"/>
  <c r="J46" i="50"/>
  <c r="L46" i="50" s="1"/>
  <c r="C46" i="53" s="1"/>
  <c r="L46" i="53" s="1"/>
  <c r="E46" i="50"/>
  <c r="G46" i="50" s="1"/>
  <c r="C46" i="50"/>
  <c r="N45" i="50"/>
  <c r="J45" i="50"/>
  <c r="L45" i="50" s="1"/>
  <c r="C45" i="53" s="1"/>
  <c r="D45" i="53" s="1"/>
  <c r="E45" i="50"/>
  <c r="F45" i="50" s="1"/>
  <c r="H45" i="50" s="1"/>
  <c r="C45" i="50"/>
  <c r="N44" i="50"/>
  <c r="J44" i="50"/>
  <c r="L44" i="50" s="1"/>
  <c r="C44" i="53" s="1"/>
  <c r="L44" i="53" s="1"/>
  <c r="E44" i="50"/>
  <c r="G44" i="50" s="1"/>
  <c r="C44" i="50"/>
  <c r="N43" i="50"/>
  <c r="J43" i="50"/>
  <c r="L43" i="50" s="1"/>
  <c r="C43" i="53" s="1"/>
  <c r="G43" i="53" s="1"/>
  <c r="E43" i="50"/>
  <c r="G43" i="50" s="1"/>
  <c r="C43" i="50"/>
  <c r="N42" i="50"/>
  <c r="J42" i="50"/>
  <c r="L42" i="50" s="1"/>
  <c r="C42" i="53" s="1"/>
  <c r="L42" i="53" s="1"/>
  <c r="E42" i="50"/>
  <c r="G42" i="50" s="1"/>
  <c r="C42" i="50"/>
  <c r="N41" i="50"/>
  <c r="J41" i="50"/>
  <c r="L41" i="50" s="1"/>
  <c r="C41" i="53" s="1"/>
  <c r="G41" i="53" s="1"/>
  <c r="E41" i="50"/>
  <c r="F41" i="50" s="1"/>
  <c r="H41" i="50" s="1"/>
  <c r="C41" i="50"/>
  <c r="N40" i="50"/>
  <c r="J40" i="50"/>
  <c r="L40" i="50" s="1"/>
  <c r="C40" i="53" s="1"/>
  <c r="L40" i="53" s="1"/>
  <c r="E40" i="50"/>
  <c r="G40" i="50" s="1"/>
  <c r="C40" i="50"/>
  <c r="N39" i="50"/>
  <c r="J39" i="50"/>
  <c r="L39" i="50" s="1"/>
  <c r="C39" i="53" s="1"/>
  <c r="G39" i="53" s="1"/>
  <c r="E39" i="50"/>
  <c r="G39" i="50" s="1"/>
  <c r="C39" i="50"/>
  <c r="N38" i="50"/>
  <c r="J38" i="50"/>
  <c r="L38" i="50" s="1"/>
  <c r="C38" i="53" s="1"/>
  <c r="L38" i="53" s="1"/>
  <c r="E38" i="50"/>
  <c r="G38" i="50" s="1"/>
  <c r="C38" i="50"/>
  <c r="N37" i="50"/>
  <c r="J37" i="50"/>
  <c r="L37" i="50" s="1"/>
  <c r="C37" i="53" s="1"/>
  <c r="G37" i="53" s="1"/>
  <c r="E37" i="50"/>
  <c r="G37" i="50" s="1"/>
  <c r="C37" i="50"/>
  <c r="N36" i="50"/>
  <c r="J36" i="50"/>
  <c r="L36" i="50" s="1"/>
  <c r="C36" i="53" s="1"/>
  <c r="L36" i="53" s="1"/>
  <c r="E36" i="50"/>
  <c r="G36" i="50" s="1"/>
  <c r="C36" i="50"/>
  <c r="N35" i="50"/>
  <c r="J35" i="50"/>
  <c r="L35" i="50" s="1"/>
  <c r="C35" i="53" s="1"/>
  <c r="G35" i="53" s="1"/>
  <c r="E35" i="50"/>
  <c r="G35" i="50" s="1"/>
  <c r="C35" i="50"/>
  <c r="N34" i="50"/>
  <c r="J34" i="50"/>
  <c r="L34" i="50" s="1"/>
  <c r="C34" i="53" s="1"/>
  <c r="D34" i="53" s="1"/>
  <c r="E34" i="50"/>
  <c r="G34" i="50" s="1"/>
  <c r="C34" i="50"/>
  <c r="N33" i="50"/>
  <c r="J33" i="50"/>
  <c r="L33" i="50" s="1"/>
  <c r="C33" i="53" s="1"/>
  <c r="M33" i="53" s="1"/>
  <c r="E33" i="50"/>
  <c r="G33" i="50" s="1"/>
  <c r="C33" i="50"/>
  <c r="N32" i="50"/>
  <c r="J32" i="50"/>
  <c r="L32" i="50" s="1"/>
  <c r="C32" i="53" s="1"/>
  <c r="L32" i="53" s="1"/>
  <c r="E32" i="50"/>
  <c r="G32" i="50" s="1"/>
  <c r="C32" i="50"/>
  <c r="N31" i="50"/>
  <c r="J31" i="50"/>
  <c r="L31" i="50" s="1"/>
  <c r="C31" i="53" s="1"/>
  <c r="M31" i="53" s="1"/>
  <c r="E31" i="50"/>
  <c r="G31" i="50" s="1"/>
  <c r="C31" i="50"/>
  <c r="N30" i="50"/>
  <c r="J30" i="50"/>
  <c r="L30" i="50" s="1"/>
  <c r="C30" i="53" s="1"/>
  <c r="E30" i="50"/>
  <c r="G30" i="50" s="1"/>
  <c r="C30" i="50"/>
  <c r="N29" i="50"/>
  <c r="J29" i="50"/>
  <c r="L29" i="50" s="1"/>
  <c r="C29" i="53" s="1"/>
  <c r="M29" i="53" s="1"/>
  <c r="E29" i="50"/>
  <c r="G29" i="50" s="1"/>
  <c r="C29" i="50"/>
  <c r="N28" i="50"/>
  <c r="J28" i="50"/>
  <c r="L28" i="50" s="1"/>
  <c r="C28" i="53" s="1"/>
  <c r="L28" i="53" s="1"/>
  <c r="E28" i="50"/>
  <c r="G28" i="50" s="1"/>
  <c r="C28" i="50"/>
  <c r="N27" i="50"/>
  <c r="J27" i="50"/>
  <c r="L27" i="50" s="1"/>
  <c r="C27" i="53" s="1"/>
  <c r="M27" i="53" s="1"/>
  <c r="E27" i="50"/>
  <c r="G27" i="50" s="1"/>
  <c r="C27" i="50"/>
  <c r="N26" i="50"/>
  <c r="J26" i="50"/>
  <c r="L26" i="50" s="1"/>
  <c r="C26" i="53" s="1"/>
  <c r="D26" i="53" s="1"/>
  <c r="E26" i="50"/>
  <c r="G26" i="50" s="1"/>
  <c r="C26" i="50"/>
  <c r="N25" i="50"/>
  <c r="J25" i="50"/>
  <c r="L25" i="50" s="1"/>
  <c r="C25" i="53" s="1"/>
  <c r="M25" i="53" s="1"/>
  <c r="E25" i="50"/>
  <c r="G25" i="50" s="1"/>
  <c r="C25" i="50"/>
  <c r="N24" i="50"/>
  <c r="J24" i="50"/>
  <c r="L24" i="50" s="1"/>
  <c r="C24" i="53" s="1"/>
  <c r="L24" i="53" s="1"/>
  <c r="E24" i="50"/>
  <c r="G24" i="50" s="1"/>
  <c r="C24" i="50"/>
  <c r="N23" i="50"/>
  <c r="J23" i="50"/>
  <c r="L23" i="50" s="1"/>
  <c r="C23" i="53" s="1"/>
  <c r="M23" i="53" s="1"/>
  <c r="E23" i="50"/>
  <c r="G23" i="50" s="1"/>
  <c r="C23" i="50"/>
  <c r="N22" i="50"/>
  <c r="J22" i="50"/>
  <c r="L22" i="50" s="1"/>
  <c r="C22" i="53" s="1"/>
  <c r="D22" i="53" s="1"/>
  <c r="E22" i="50"/>
  <c r="G22" i="50" s="1"/>
  <c r="C22" i="50"/>
  <c r="N21" i="50"/>
  <c r="J21" i="50"/>
  <c r="L21" i="50" s="1"/>
  <c r="C21" i="53" s="1"/>
  <c r="M21" i="53" s="1"/>
  <c r="E21" i="50"/>
  <c r="G21" i="50" s="1"/>
  <c r="C21" i="50"/>
  <c r="N20" i="50"/>
  <c r="J20" i="50"/>
  <c r="L20" i="50" s="1"/>
  <c r="C20" i="53" s="1"/>
  <c r="L20" i="53" s="1"/>
  <c r="E20" i="50"/>
  <c r="G20" i="50" s="1"/>
  <c r="C20" i="50"/>
  <c r="N19" i="50"/>
  <c r="J19" i="50"/>
  <c r="L19" i="50" s="1"/>
  <c r="C19" i="53" s="1"/>
  <c r="M19" i="53" s="1"/>
  <c r="E19" i="50"/>
  <c r="G19" i="50" s="1"/>
  <c r="C19" i="50"/>
  <c r="N18" i="50"/>
  <c r="J18" i="50"/>
  <c r="L18" i="50" s="1"/>
  <c r="C18" i="53" s="1"/>
  <c r="D18" i="53" s="1"/>
  <c r="E18" i="50"/>
  <c r="G18" i="50" s="1"/>
  <c r="C18" i="50"/>
  <c r="N17" i="50"/>
  <c r="J17" i="50"/>
  <c r="L17" i="50" s="1"/>
  <c r="C17" i="53" s="1"/>
  <c r="M17" i="53" s="1"/>
  <c r="E17" i="50"/>
  <c r="G17" i="50" s="1"/>
  <c r="C17" i="50"/>
  <c r="N16" i="50"/>
  <c r="J16" i="50"/>
  <c r="L16" i="50" s="1"/>
  <c r="C16" i="53" s="1"/>
  <c r="J16" i="53" s="1"/>
  <c r="E16" i="50"/>
  <c r="G16" i="50" s="1"/>
  <c r="C16" i="50"/>
  <c r="N15" i="50"/>
  <c r="J15" i="50"/>
  <c r="L15" i="50" s="1"/>
  <c r="C15" i="53" s="1"/>
  <c r="D15" i="53" s="1"/>
  <c r="E15" i="50"/>
  <c r="G15" i="50" s="1"/>
  <c r="C15" i="50"/>
  <c r="N14" i="50"/>
  <c r="J14" i="50"/>
  <c r="L14" i="50" s="1"/>
  <c r="C14" i="53" s="1"/>
  <c r="G14" i="53" s="1"/>
  <c r="E14" i="50"/>
  <c r="C14" i="50"/>
  <c r="N13" i="50"/>
  <c r="J13" i="50"/>
  <c r="L13" i="50" s="1"/>
  <c r="C13" i="53" s="1"/>
  <c r="M13" i="53" s="1"/>
  <c r="E13" i="50"/>
  <c r="G13" i="50" s="1"/>
  <c r="C13" i="50"/>
  <c r="N12" i="50"/>
  <c r="J12" i="50"/>
  <c r="L12" i="50" s="1"/>
  <c r="C12" i="53" s="1"/>
  <c r="L12" i="53" s="1"/>
  <c r="E12" i="50"/>
  <c r="G12" i="50" s="1"/>
  <c r="C12" i="50"/>
  <c r="N11" i="50"/>
  <c r="J11" i="50"/>
  <c r="L11" i="50" s="1"/>
  <c r="C11" i="53" s="1"/>
  <c r="M11" i="53" s="1"/>
  <c r="E11" i="50"/>
  <c r="G11" i="50" s="1"/>
  <c r="C11" i="50"/>
  <c r="N10" i="50"/>
  <c r="J10" i="50"/>
  <c r="L10" i="50" s="1"/>
  <c r="C10" i="53" s="1"/>
  <c r="D10" i="53" s="1"/>
  <c r="E10" i="50"/>
  <c r="G10" i="50" s="1"/>
  <c r="C10" i="50"/>
  <c r="N9" i="50"/>
  <c r="J9" i="50"/>
  <c r="L9" i="50" s="1"/>
  <c r="C9" i="53" s="1"/>
  <c r="M9" i="53" s="1"/>
  <c r="E9" i="50"/>
  <c r="G9" i="50" s="1"/>
  <c r="C9" i="50"/>
  <c r="N8" i="50"/>
  <c r="J8" i="50"/>
  <c r="L8" i="50" s="1"/>
  <c r="C8" i="53" s="1"/>
  <c r="L8" i="53" s="1"/>
  <c r="E8" i="50"/>
  <c r="G8" i="50" s="1"/>
  <c r="N7" i="50"/>
  <c r="J7" i="50"/>
  <c r="E7" i="50"/>
  <c r="G7" i="50" s="1"/>
  <c r="N6" i="50"/>
  <c r="J6" i="50"/>
  <c r="E6" i="50"/>
  <c r="N5" i="50"/>
  <c r="J5" i="50"/>
  <c r="K5" i="50" s="1"/>
  <c r="M5" i="50" s="1"/>
  <c r="E5" i="50"/>
  <c r="G5" i="50" s="1"/>
  <c r="N4" i="50"/>
  <c r="J4" i="50"/>
  <c r="L4" i="50" s="1"/>
  <c r="C4" i="53" s="1"/>
  <c r="E4" i="50"/>
  <c r="G4" i="50" s="1"/>
  <c r="N3" i="50"/>
  <c r="J3" i="50"/>
  <c r="L3" i="50" s="1"/>
  <c r="C3" i="53" s="1"/>
  <c r="E3" i="50"/>
  <c r="G3" i="50" s="1"/>
  <c r="C3" i="50"/>
  <c r="C4" i="50"/>
  <c r="C5" i="50"/>
  <c r="C6" i="50"/>
  <c r="C7" i="50"/>
  <c r="C8" i="50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A67" i="43"/>
  <c r="A68" i="43"/>
  <c r="A69" i="43"/>
  <c r="A70" i="43"/>
  <c r="A71" i="43"/>
  <c r="A72" i="43"/>
  <c r="A73" i="43"/>
  <c r="A74" i="43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F27" i="23"/>
  <c r="F28" i="23" s="1"/>
  <c r="G20" i="23"/>
  <c r="I20" i="23"/>
  <c r="K20" i="23"/>
  <c r="L20" i="23"/>
  <c r="C24" i="23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0" i="49" s="1"/>
  <c r="B41" i="49" s="1"/>
  <c r="B42" i="49" s="1"/>
  <c r="B43" i="49" s="1"/>
  <c r="B44" i="49" s="1"/>
  <c r="B45" i="49" s="1"/>
  <c r="B46" i="49" s="1"/>
  <c r="B47" i="49" s="1"/>
  <c r="B48" i="49" s="1"/>
  <c r="B49" i="49" s="1"/>
  <c r="B50" i="49" s="1"/>
  <c r="B51" i="49" s="1"/>
  <c r="B52" i="49" s="1"/>
  <c r="B53" i="49" s="1"/>
  <c r="B54" i="49" s="1"/>
  <c r="B55" i="49" s="1"/>
  <c r="B56" i="49" s="1"/>
  <c r="B57" i="49" s="1"/>
  <c r="B58" i="49" s="1"/>
  <c r="B59" i="49" s="1"/>
  <c r="B60" i="49" s="1"/>
  <c r="B61" i="49" s="1"/>
  <c r="B62" i="49" s="1"/>
  <c r="B63" i="49" s="1"/>
  <c r="B64" i="49" s="1"/>
  <c r="B65" i="49" s="1"/>
  <c r="B66" i="49" s="1"/>
  <c r="B67" i="49" s="1"/>
  <c r="B68" i="49" s="1"/>
  <c r="B69" i="49" s="1"/>
  <c r="B70" i="49" s="1"/>
  <c r="B71" i="49" s="1"/>
  <c r="B72" i="49" s="1"/>
  <c r="B73" i="49" s="1"/>
  <c r="B74" i="49" s="1"/>
  <c r="B75" i="49" s="1"/>
  <c r="B76" i="49" s="1"/>
  <c r="B77" i="49" s="1"/>
  <c r="B78" i="49" s="1"/>
  <c r="B79" i="49" s="1"/>
  <c r="B80" i="49" s="1"/>
  <c r="B81" i="49" s="1"/>
  <c r="B82" i="49" s="1"/>
  <c r="B83" i="49" s="1"/>
  <c r="B84" i="49" s="1"/>
  <c r="B85" i="49" s="1"/>
  <c r="B86" i="49" s="1"/>
  <c r="B87" i="49" s="1"/>
  <c r="B88" i="49" s="1"/>
  <c r="B89" i="49" s="1"/>
  <c r="B90" i="49" s="1"/>
  <c r="B91" i="49" s="1"/>
  <c r="B92" i="49" s="1"/>
  <c r="B93" i="49" s="1"/>
  <c r="B94" i="49" s="1"/>
  <c r="B95" i="49" s="1"/>
  <c r="B96" i="49" s="1"/>
  <c r="B97" i="49" s="1"/>
  <c r="B98" i="49" s="1"/>
  <c r="B99" i="49" s="1"/>
  <c r="B100" i="49" s="1"/>
  <c r="B101" i="49" s="1"/>
  <c r="B102" i="49" s="1"/>
  <c r="N13" i="49"/>
  <c r="B4" i="48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B103" i="48" s="1"/>
  <c r="I4" i="48"/>
  <c r="I5" i="48"/>
  <c r="J5" i="48" s="1"/>
  <c r="I6" i="48"/>
  <c r="J6" i="48" s="1"/>
  <c r="I7" i="48"/>
  <c r="J7" i="48" s="1"/>
  <c r="E6" i="49" s="1"/>
  <c r="I8" i="48"/>
  <c r="J8" i="48" s="1"/>
  <c r="E7" i="49" s="1"/>
  <c r="I9" i="48"/>
  <c r="J9" i="48" s="1"/>
  <c r="E8" i="49" s="1"/>
  <c r="I10" i="48"/>
  <c r="J10" i="48" s="1"/>
  <c r="E9" i="49" s="1"/>
  <c r="I11" i="48"/>
  <c r="J11" i="48" s="1"/>
  <c r="E10" i="49" s="1"/>
  <c r="I12" i="48"/>
  <c r="J12" i="48" s="1"/>
  <c r="E11" i="49" s="1"/>
  <c r="I13" i="48"/>
  <c r="J13" i="48" s="1"/>
  <c r="E12" i="49" s="1"/>
  <c r="I14" i="48"/>
  <c r="J14" i="48" s="1"/>
  <c r="E13" i="49" s="1"/>
  <c r="I15" i="48"/>
  <c r="J15" i="48" s="1"/>
  <c r="E14" i="49" s="1"/>
  <c r="I16" i="48"/>
  <c r="J16" i="48" s="1"/>
  <c r="E15" i="49" s="1"/>
  <c r="I17" i="48"/>
  <c r="J17" i="48" s="1"/>
  <c r="E16" i="49" s="1"/>
  <c r="I18" i="48"/>
  <c r="J18" i="48" s="1"/>
  <c r="E17" i="49" s="1"/>
  <c r="I19" i="48"/>
  <c r="J19" i="48" s="1"/>
  <c r="E18" i="49" s="1"/>
  <c r="I20" i="48"/>
  <c r="J20" i="48" s="1"/>
  <c r="E19" i="49" s="1"/>
  <c r="I21" i="48"/>
  <c r="J21" i="48" s="1"/>
  <c r="E20" i="49" s="1"/>
  <c r="I22" i="48"/>
  <c r="J22" i="48" s="1"/>
  <c r="E21" i="49" s="1"/>
  <c r="I23" i="48"/>
  <c r="J23" i="48" s="1"/>
  <c r="E22" i="49" s="1"/>
  <c r="I24" i="48"/>
  <c r="J24" i="48" s="1"/>
  <c r="E23" i="49" s="1"/>
  <c r="I25" i="48"/>
  <c r="J25" i="48" s="1"/>
  <c r="E24" i="49" s="1"/>
  <c r="I26" i="48"/>
  <c r="J26" i="48" s="1"/>
  <c r="E25" i="49" s="1"/>
  <c r="I27" i="48"/>
  <c r="I28" i="48"/>
  <c r="I29" i="48"/>
  <c r="I30" i="48"/>
  <c r="I31" i="48"/>
  <c r="I32" i="48"/>
  <c r="I33" i="48"/>
  <c r="I34" i="48"/>
  <c r="I35" i="48"/>
  <c r="I36" i="48"/>
  <c r="I37" i="48"/>
  <c r="I38" i="48"/>
  <c r="I39" i="48"/>
  <c r="I40" i="48"/>
  <c r="I41" i="48"/>
  <c r="I42" i="48"/>
  <c r="I43" i="48"/>
  <c r="I44" i="48"/>
  <c r="I45" i="48"/>
  <c r="I46" i="48"/>
  <c r="I47" i="48"/>
  <c r="I48" i="48"/>
  <c r="I49" i="48"/>
  <c r="I50" i="48"/>
  <c r="I51" i="48"/>
  <c r="I52" i="48"/>
  <c r="I53" i="48"/>
  <c r="I54" i="48"/>
  <c r="I55" i="48"/>
  <c r="I56" i="48"/>
  <c r="I57" i="48"/>
  <c r="I58" i="48"/>
  <c r="I59" i="48"/>
  <c r="I60" i="48"/>
  <c r="I61" i="48"/>
  <c r="I62" i="48"/>
  <c r="I63" i="48"/>
  <c r="I64" i="48"/>
  <c r="I65" i="48"/>
  <c r="I66" i="48"/>
  <c r="I67" i="48"/>
  <c r="I68" i="48"/>
  <c r="I69" i="48"/>
  <c r="I70" i="48"/>
  <c r="I71" i="48"/>
  <c r="I72" i="48"/>
  <c r="I73" i="48"/>
  <c r="I74" i="48"/>
  <c r="I75" i="48"/>
  <c r="I76" i="48"/>
  <c r="I77" i="48"/>
  <c r="I78" i="48"/>
  <c r="I79" i="48"/>
  <c r="I80" i="48"/>
  <c r="I81" i="48"/>
  <c r="I82" i="48"/>
  <c r="I83" i="48"/>
  <c r="I84" i="48"/>
  <c r="I85" i="48"/>
  <c r="I86" i="48"/>
  <c r="I87" i="48"/>
  <c r="I88" i="48"/>
  <c r="I89" i="48"/>
  <c r="I90" i="48"/>
  <c r="I91" i="48"/>
  <c r="I92" i="48"/>
  <c r="I93" i="48"/>
  <c r="I94" i="48"/>
  <c r="I95" i="48"/>
  <c r="I96" i="48"/>
  <c r="I97" i="48"/>
  <c r="I98" i="48"/>
  <c r="I99" i="48"/>
  <c r="I100" i="48"/>
  <c r="I101" i="48"/>
  <c r="I102" i="48"/>
  <c r="I103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R13" i="31"/>
  <c r="E14" i="31"/>
  <c r="I14" i="31" s="1"/>
  <c r="J14" i="31" s="1"/>
  <c r="K14" i="31" s="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R20" i="31"/>
  <c r="E21" i="31"/>
  <c r="E22" i="31"/>
  <c r="E23" i="31"/>
  <c r="H23" i="31" s="1"/>
  <c r="E24" i="31"/>
  <c r="R24" i="31"/>
  <c r="E25" i="31"/>
  <c r="R25" i="31"/>
  <c r="E26" i="31"/>
  <c r="H26" i="31" s="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 s="1"/>
  <c r="J30" i="31" s="1"/>
  <c r="K30" i="31" s="1"/>
  <c r="R30" i="31"/>
  <c r="E31" i="31"/>
  <c r="D31" i="31" s="1"/>
  <c r="E32" i="3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2" i="31"/>
  <c r="I12" i="31"/>
  <c r="J12" i="31" s="1"/>
  <c r="K12" i="31" s="1"/>
  <c r="K4" i="50"/>
  <c r="M4" i="50" s="1"/>
  <c r="F4" i="50"/>
  <c r="H4" i="50" s="1"/>
  <c r="F7" i="50"/>
  <c r="H7" i="50" s="1"/>
  <c r="K8" i="50"/>
  <c r="M8" i="50" s="1"/>
  <c r="L22" i="40"/>
  <c r="N22" i="40"/>
  <c r="O22" i="40"/>
  <c r="O20" i="40"/>
  <c r="L21" i="40"/>
  <c r="N21" i="40"/>
  <c r="O21" i="40"/>
  <c r="O18" i="40"/>
  <c r="O19" i="40"/>
  <c r="D8" i="53"/>
  <c r="G8" i="53"/>
  <c r="I9" i="53"/>
  <c r="K9" i="53" s="1"/>
  <c r="J10" i="53"/>
  <c r="L10" i="53"/>
  <c r="E11" i="53"/>
  <c r="D12" i="53"/>
  <c r="G12" i="53"/>
  <c r="I13" i="53"/>
  <c r="K13" i="53" s="1"/>
  <c r="J14" i="53"/>
  <c r="I17" i="53"/>
  <c r="K17" i="53" s="1"/>
  <c r="J18" i="53"/>
  <c r="L18" i="53"/>
  <c r="E19" i="53"/>
  <c r="D20" i="53"/>
  <c r="G20" i="53"/>
  <c r="I21" i="53"/>
  <c r="K21" i="53" s="1"/>
  <c r="J22" i="53"/>
  <c r="L22" i="53"/>
  <c r="E23" i="53"/>
  <c r="H23" i="53" s="1"/>
  <c r="D24" i="53"/>
  <c r="G24" i="53"/>
  <c r="I25" i="53"/>
  <c r="K25" i="53" s="1"/>
  <c r="J26" i="53"/>
  <c r="L26" i="53"/>
  <c r="E27" i="53"/>
  <c r="H27" i="53" s="1"/>
  <c r="D28" i="53"/>
  <c r="G28" i="53"/>
  <c r="I29" i="53"/>
  <c r="K29" i="53" s="1"/>
  <c r="E31" i="53"/>
  <c r="H31" i="53" s="1"/>
  <c r="D32" i="53"/>
  <c r="G32" i="53"/>
  <c r="I33" i="53"/>
  <c r="K33" i="53" s="1"/>
  <c r="J34" i="53"/>
  <c r="L34" i="53"/>
  <c r="J37" i="53"/>
  <c r="I37" i="53"/>
  <c r="K37" i="53" s="1"/>
  <c r="E37" i="53"/>
  <c r="H37" i="53" s="1"/>
  <c r="D41" i="53"/>
  <c r="M41" i="53"/>
  <c r="L41" i="53"/>
  <c r="J45" i="53"/>
  <c r="E45" i="53"/>
  <c r="J49" i="53"/>
  <c r="I49" i="53"/>
  <c r="K49" i="53" s="1"/>
  <c r="E49" i="53"/>
  <c r="F49" i="53" s="1"/>
  <c r="D9" i="53"/>
  <c r="G9" i="53"/>
  <c r="D11" i="53"/>
  <c r="G11" i="53"/>
  <c r="D13" i="53"/>
  <c r="G13" i="53"/>
  <c r="J17" i="53"/>
  <c r="D17" i="53"/>
  <c r="J19" i="53"/>
  <c r="D19" i="53"/>
  <c r="J21" i="53"/>
  <c r="D21" i="53"/>
  <c r="J23" i="53"/>
  <c r="D23" i="53"/>
  <c r="J25" i="53"/>
  <c r="D25" i="53"/>
  <c r="J27" i="53"/>
  <c r="D27" i="53"/>
  <c r="J29" i="53"/>
  <c r="D29" i="53"/>
  <c r="J31" i="53"/>
  <c r="D31" i="53"/>
  <c r="J33" i="53"/>
  <c r="D33" i="53"/>
  <c r="J35" i="53"/>
  <c r="D35" i="53"/>
  <c r="E35" i="53"/>
  <c r="F35" i="53" s="1"/>
  <c r="L35" i="53"/>
  <c r="M39" i="53"/>
  <c r="I39" i="53"/>
  <c r="K39" i="53" s="1"/>
  <c r="J43" i="53"/>
  <c r="D43" i="53"/>
  <c r="E43" i="53"/>
  <c r="F43" i="53" s="1"/>
  <c r="L43" i="53"/>
  <c r="D36" i="53"/>
  <c r="G36" i="53"/>
  <c r="D38" i="53"/>
  <c r="G38" i="53"/>
  <c r="D40" i="53"/>
  <c r="G40" i="53"/>
  <c r="D42" i="53"/>
  <c r="G42" i="53"/>
  <c r="D44" i="53"/>
  <c r="G44" i="53"/>
  <c r="D46" i="53"/>
  <c r="G46" i="53"/>
  <c r="D48" i="53"/>
  <c r="G48" i="53"/>
  <c r="I51" i="53"/>
  <c r="K51" i="53" s="1"/>
  <c r="E53" i="53"/>
  <c r="F53" i="53" s="1"/>
  <c r="J54" i="53"/>
  <c r="D54" i="53"/>
  <c r="G54" i="53"/>
  <c r="E55" i="53"/>
  <c r="F55" i="53" s="1"/>
  <c r="I55" i="53"/>
  <c r="K55" i="53" s="1"/>
  <c r="J56" i="53"/>
  <c r="D56" i="53"/>
  <c r="G56" i="53"/>
  <c r="L56" i="53"/>
  <c r="E57" i="53"/>
  <c r="H57" i="53" s="1"/>
  <c r="J61" i="53"/>
  <c r="D61" i="53"/>
  <c r="M61" i="53"/>
  <c r="I61" i="53"/>
  <c r="K61" i="53" s="1"/>
  <c r="E61" i="53"/>
  <c r="F61" i="53" s="1"/>
  <c r="L61" i="53"/>
  <c r="J69" i="53"/>
  <c r="D69" i="53"/>
  <c r="M69" i="53"/>
  <c r="I69" i="53"/>
  <c r="K69" i="53" s="1"/>
  <c r="E69" i="53"/>
  <c r="F69" i="53" s="1"/>
  <c r="L69" i="53"/>
  <c r="J73" i="53"/>
  <c r="D73" i="53"/>
  <c r="I73" i="53"/>
  <c r="K73" i="53" s="1"/>
  <c r="E73" i="53"/>
  <c r="L73" i="53"/>
  <c r="D77" i="53"/>
  <c r="M77" i="53"/>
  <c r="I77" i="53"/>
  <c r="K77" i="53" s="1"/>
  <c r="L77" i="53"/>
  <c r="J85" i="53"/>
  <c r="D85" i="53"/>
  <c r="M85" i="53"/>
  <c r="I85" i="53"/>
  <c r="K85" i="53" s="1"/>
  <c r="E85" i="53"/>
  <c r="H85" i="53" s="1"/>
  <c r="L85" i="53"/>
  <c r="J51" i="53"/>
  <c r="D51" i="53"/>
  <c r="G51" i="53"/>
  <c r="L51" i="53"/>
  <c r="J53" i="53"/>
  <c r="D53" i="53"/>
  <c r="G53" i="53"/>
  <c r="L53" i="53"/>
  <c r="J55" i="53"/>
  <c r="D55" i="53"/>
  <c r="G55" i="53"/>
  <c r="L55" i="53"/>
  <c r="J57" i="53"/>
  <c r="M57" i="53"/>
  <c r="I57" i="53"/>
  <c r="K57" i="53" s="1"/>
  <c r="D57" i="53"/>
  <c r="G57" i="53"/>
  <c r="J59" i="53"/>
  <c r="D59" i="53"/>
  <c r="M59" i="53"/>
  <c r="I59" i="53"/>
  <c r="K59" i="53" s="1"/>
  <c r="E59" i="53"/>
  <c r="F59" i="53" s="1"/>
  <c r="L59" i="53"/>
  <c r="J63" i="53"/>
  <c r="D63" i="53"/>
  <c r="M63" i="53"/>
  <c r="I63" i="53"/>
  <c r="K63" i="53" s="1"/>
  <c r="E63" i="53"/>
  <c r="L63" i="53"/>
  <c r="J67" i="53"/>
  <c r="D67" i="53"/>
  <c r="M67" i="53"/>
  <c r="I67" i="53"/>
  <c r="K67" i="53" s="1"/>
  <c r="E67" i="53"/>
  <c r="F67" i="53" s="1"/>
  <c r="L67" i="53"/>
  <c r="J71" i="53"/>
  <c r="D71" i="53"/>
  <c r="M71" i="53"/>
  <c r="E71" i="53"/>
  <c r="F71" i="53" s="1"/>
  <c r="L71" i="53"/>
  <c r="J75" i="53"/>
  <c r="M75" i="53"/>
  <c r="I75" i="53"/>
  <c r="K75" i="53" s="1"/>
  <c r="E75" i="53"/>
  <c r="F75" i="53" s="1"/>
  <c r="J79" i="53"/>
  <c r="D79" i="53"/>
  <c r="M79" i="53"/>
  <c r="E79" i="53"/>
  <c r="H79" i="53" s="1"/>
  <c r="L79" i="53"/>
  <c r="J83" i="53"/>
  <c r="D83" i="53"/>
  <c r="M83" i="53"/>
  <c r="I83" i="53"/>
  <c r="K83" i="53" s="1"/>
  <c r="E83" i="53"/>
  <c r="F83" i="53" s="1"/>
  <c r="L83" i="53"/>
  <c r="J58" i="53"/>
  <c r="D58" i="53"/>
  <c r="G58" i="53"/>
  <c r="J60" i="53"/>
  <c r="D60" i="53"/>
  <c r="G60" i="53"/>
  <c r="L60" i="53"/>
  <c r="J62" i="53"/>
  <c r="D62" i="53"/>
  <c r="G62" i="53"/>
  <c r="L62" i="53"/>
  <c r="J64" i="53"/>
  <c r="D64" i="53"/>
  <c r="G64" i="53"/>
  <c r="L64" i="53"/>
  <c r="J68" i="53"/>
  <c r="D68" i="53"/>
  <c r="G68" i="53"/>
  <c r="L68" i="53"/>
  <c r="J70" i="53"/>
  <c r="D70" i="53"/>
  <c r="G70" i="53"/>
  <c r="L70" i="53"/>
  <c r="J72" i="53"/>
  <c r="D72" i="53"/>
  <c r="G72" i="53"/>
  <c r="J74" i="53"/>
  <c r="D74" i="53"/>
  <c r="G74" i="53"/>
  <c r="J78" i="53"/>
  <c r="D78" i="53"/>
  <c r="G78" i="53"/>
  <c r="J80" i="53"/>
  <c r="D80" i="53"/>
  <c r="G80" i="53"/>
  <c r="J82" i="53"/>
  <c r="D82" i="53"/>
  <c r="G82" i="53"/>
  <c r="L82" i="53"/>
  <c r="J84" i="53"/>
  <c r="D84" i="53"/>
  <c r="G84" i="53"/>
  <c r="L84" i="53"/>
  <c r="E90" i="53"/>
  <c r="H90" i="53" s="1"/>
  <c r="E91" i="53"/>
  <c r="E92" i="53"/>
  <c r="H92" i="53" s="1"/>
  <c r="E97" i="53"/>
  <c r="H97" i="53" s="1"/>
  <c r="G97" i="53"/>
  <c r="I97" i="53"/>
  <c r="K97" i="53" s="1"/>
  <c r="L97" i="53"/>
  <c r="E98" i="53"/>
  <c r="H98" i="53" s="1"/>
  <c r="G98" i="53"/>
  <c r="I98" i="53"/>
  <c r="K98" i="53" s="1"/>
  <c r="L98" i="53"/>
  <c r="E99" i="53"/>
  <c r="H99" i="53" s="1"/>
  <c r="G99" i="53"/>
  <c r="I99" i="53"/>
  <c r="K99" i="53" s="1"/>
  <c r="E100" i="53"/>
  <c r="H100" i="53" s="1"/>
  <c r="G100" i="53"/>
  <c r="I100" i="53"/>
  <c r="K100" i="53" s="1"/>
  <c r="E101" i="53"/>
  <c r="H101" i="53" s="1"/>
  <c r="G101" i="53"/>
  <c r="I101" i="53"/>
  <c r="K101" i="53" s="1"/>
  <c r="E102" i="53"/>
  <c r="H102" i="53" s="1"/>
  <c r="G102" i="53"/>
  <c r="I102" i="53"/>
  <c r="K102" i="53" s="1"/>
  <c r="J32" i="52"/>
  <c r="L30" i="52"/>
  <c r="L38" i="52"/>
  <c r="G74" i="52"/>
  <c r="L62" i="52"/>
  <c r="I76" i="52"/>
  <c r="K76" i="52" s="1"/>
  <c r="D86" i="52"/>
  <c r="G98" i="52"/>
  <c r="E96" i="52"/>
  <c r="F96" i="52" s="1"/>
  <c r="G3" i="51"/>
  <c r="G5" i="51"/>
  <c r="L5" i="51"/>
  <c r="C5" i="52" s="1"/>
  <c r="G6" i="51"/>
  <c r="L6" i="51"/>
  <c r="C6" i="52" s="1"/>
  <c r="G7" i="51"/>
  <c r="L7" i="51"/>
  <c r="C7" i="52" s="1"/>
  <c r="G8" i="51"/>
  <c r="L8" i="51"/>
  <c r="C8" i="52" s="1"/>
  <c r="E8" i="52" s="1"/>
  <c r="F8" i="52" s="1"/>
  <c r="G9" i="51"/>
  <c r="L9" i="51"/>
  <c r="C9" i="52" s="1"/>
  <c r="M9" i="52" s="1"/>
  <c r="G10" i="51"/>
  <c r="L10" i="51"/>
  <c r="C10" i="52" s="1"/>
  <c r="G11" i="51"/>
  <c r="L11" i="51"/>
  <c r="C11" i="52" s="1"/>
  <c r="M11" i="52" s="1"/>
  <c r="G12" i="51"/>
  <c r="L12" i="51"/>
  <c r="C12" i="52" s="1"/>
  <c r="G13" i="51"/>
  <c r="L13" i="51"/>
  <c r="C13" i="52" s="1"/>
  <c r="G14" i="51"/>
  <c r="L14" i="51"/>
  <c r="C14" i="52" s="1"/>
  <c r="D14" i="52" s="1"/>
  <c r="G15" i="51"/>
  <c r="L15" i="51"/>
  <c r="C15" i="52" s="1"/>
  <c r="M15" i="52" s="1"/>
  <c r="G16" i="51"/>
  <c r="L16" i="51"/>
  <c r="C16" i="52" s="1"/>
  <c r="G16" i="52" s="1"/>
  <c r="G17" i="51"/>
  <c r="L17" i="51"/>
  <c r="C17" i="52" s="1"/>
  <c r="G18" i="51"/>
  <c r="L18" i="51"/>
  <c r="C18" i="52" s="1"/>
  <c r="G19" i="51"/>
  <c r="L19" i="51"/>
  <c r="C19" i="52" s="1"/>
  <c r="G20" i="51"/>
  <c r="L20" i="51"/>
  <c r="C20" i="52" s="1"/>
  <c r="I20" i="52" s="1"/>
  <c r="K20" i="52" s="1"/>
  <c r="G21" i="51"/>
  <c r="L21" i="51"/>
  <c r="C21" i="52" s="1"/>
  <c r="D21" i="52" s="1"/>
  <c r="G22" i="51"/>
  <c r="L22" i="51"/>
  <c r="C22" i="52" s="1"/>
  <c r="G23" i="51"/>
  <c r="L23" i="51"/>
  <c r="C23" i="52" s="1"/>
  <c r="G24" i="51"/>
  <c r="L24" i="51"/>
  <c r="C24" i="52" s="1"/>
  <c r="G24" i="52" s="1"/>
  <c r="G25" i="51"/>
  <c r="L25" i="51"/>
  <c r="C25" i="52" s="1"/>
  <c r="G26" i="51"/>
  <c r="L26" i="51"/>
  <c r="C26" i="52" s="1"/>
  <c r="G27" i="51"/>
  <c r="L27" i="51"/>
  <c r="C27" i="52" s="1"/>
  <c r="L27" i="52" s="1"/>
  <c r="G28" i="51"/>
  <c r="L28" i="51"/>
  <c r="C28" i="52" s="1"/>
  <c r="L60" i="51"/>
  <c r="C60" i="52" s="1"/>
  <c r="K60" i="51"/>
  <c r="M60" i="51" s="1"/>
  <c r="H30" i="31"/>
  <c r="H19" i="31"/>
  <c r="J16" i="31"/>
  <c r="K16" i="31" s="1"/>
  <c r="H16" i="31"/>
  <c r="H14" i="31"/>
  <c r="H27" i="31"/>
  <c r="H25" i="31"/>
  <c r="I8" i="53"/>
  <c r="K8" i="53" s="1"/>
  <c r="E8" i="53"/>
  <c r="H8" i="53" s="1"/>
  <c r="M8" i="53"/>
  <c r="M10" i="53"/>
  <c r="I10" i="53"/>
  <c r="K10" i="53" s="1"/>
  <c r="E10" i="53"/>
  <c r="F10" i="53" s="1"/>
  <c r="I12" i="53"/>
  <c r="K12" i="53" s="1"/>
  <c r="E12" i="53"/>
  <c r="H12" i="53" s="1"/>
  <c r="M12" i="53"/>
  <c r="M14" i="53"/>
  <c r="E16" i="53"/>
  <c r="M18" i="53"/>
  <c r="I18" i="53"/>
  <c r="K18" i="53" s="1"/>
  <c r="E18" i="53"/>
  <c r="H18" i="53" s="1"/>
  <c r="M20" i="53"/>
  <c r="I20" i="53"/>
  <c r="K20" i="53" s="1"/>
  <c r="E20" i="53"/>
  <c r="H20" i="53" s="1"/>
  <c r="I22" i="53"/>
  <c r="K22" i="53" s="1"/>
  <c r="E22" i="53"/>
  <c r="F22" i="53" s="1"/>
  <c r="M22" i="53"/>
  <c r="M24" i="53"/>
  <c r="I24" i="53"/>
  <c r="K24" i="53" s="1"/>
  <c r="E24" i="53"/>
  <c r="F24" i="53" s="1"/>
  <c r="I26" i="53"/>
  <c r="K26" i="53" s="1"/>
  <c r="E26" i="53"/>
  <c r="F26" i="53" s="1"/>
  <c r="M26" i="53"/>
  <c r="M28" i="53"/>
  <c r="I28" i="53"/>
  <c r="K28" i="53" s="1"/>
  <c r="E28" i="53"/>
  <c r="H28" i="53" s="1"/>
  <c r="M32" i="53"/>
  <c r="I32" i="53"/>
  <c r="K32" i="53" s="1"/>
  <c r="E32" i="53"/>
  <c r="F32" i="53" s="1"/>
  <c r="I34" i="53"/>
  <c r="K34" i="53" s="1"/>
  <c r="E34" i="53"/>
  <c r="F34" i="53" s="1"/>
  <c r="M34" i="53"/>
  <c r="M36" i="53"/>
  <c r="I36" i="53"/>
  <c r="K36" i="53" s="1"/>
  <c r="E36" i="53"/>
  <c r="H36" i="53" s="1"/>
  <c r="I38" i="53"/>
  <c r="K38" i="53" s="1"/>
  <c r="E38" i="53"/>
  <c r="H38" i="53" s="1"/>
  <c r="M38" i="53"/>
  <c r="M40" i="53"/>
  <c r="I40" i="53"/>
  <c r="K40" i="53" s="1"/>
  <c r="E40" i="53"/>
  <c r="H40" i="53" s="1"/>
  <c r="I42" i="53"/>
  <c r="K42" i="53" s="1"/>
  <c r="E42" i="53"/>
  <c r="F42" i="53" s="1"/>
  <c r="M42" i="53"/>
  <c r="M44" i="53"/>
  <c r="I44" i="53"/>
  <c r="K44" i="53" s="1"/>
  <c r="E44" i="53"/>
  <c r="H44" i="53" s="1"/>
  <c r="I46" i="53"/>
  <c r="K46" i="53" s="1"/>
  <c r="E46" i="53"/>
  <c r="H46" i="53" s="1"/>
  <c r="M46" i="53"/>
  <c r="M48" i="53"/>
  <c r="I48" i="53"/>
  <c r="K48" i="53" s="1"/>
  <c r="E48" i="53"/>
  <c r="H48" i="53" s="1"/>
  <c r="E50" i="53"/>
  <c r="H50" i="53" s="1"/>
  <c r="M54" i="53"/>
  <c r="I54" i="53"/>
  <c r="K54" i="53" s="1"/>
  <c r="E54" i="53"/>
  <c r="H54" i="53" s="1"/>
  <c r="I56" i="53"/>
  <c r="K56" i="53" s="1"/>
  <c r="E56" i="53"/>
  <c r="H56" i="53" s="1"/>
  <c r="M56" i="53"/>
  <c r="M58" i="53"/>
  <c r="I58" i="53"/>
  <c r="K58" i="53" s="1"/>
  <c r="E58" i="53"/>
  <c r="H58" i="53" s="1"/>
  <c r="I60" i="53"/>
  <c r="K60" i="53" s="1"/>
  <c r="E60" i="53"/>
  <c r="M60" i="53"/>
  <c r="M62" i="53"/>
  <c r="I62" i="53"/>
  <c r="K62" i="53" s="1"/>
  <c r="E62" i="53"/>
  <c r="F62" i="53" s="1"/>
  <c r="I64" i="53"/>
  <c r="K64" i="53" s="1"/>
  <c r="E64" i="53"/>
  <c r="H64" i="53" s="1"/>
  <c r="M64" i="53"/>
  <c r="K9" i="50"/>
  <c r="M9" i="50" s="1"/>
  <c r="K10" i="50"/>
  <c r="M10" i="50" s="1"/>
  <c r="K11" i="50"/>
  <c r="M11" i="50" s="1"/>
  <c r="K12" i="50"/>
  <c r="M12" i="50" s="1"/>
  <c r="K13" i="50"/>
  <c r="M13" i="50" s="1"/>
  <c r="K14" i="50"/>
  <c r="M14" i="50" s="1"/>
  <c r="K16" i="50"/>
  <c r="M16" i="50" s="1"/>
  <c r="K17" i="50"/>
  <c r="M17" i="50" s="1"/>
  <c r="K18" i="50"/>
  <c r="M18" i="50" s="1"/>
  <c r="K19" i="50"/>
  <c r="M19" i="50" s="1"/>
  <c r="K20" i="50"/>
  <c r="M20" i="50" s="1"/>
  <c r="K21" i="50"/>
  <c r="M21" i="50" s="1"/>
  <c r="K22" i="50"/>
  <c r="M22" i="50" s="1"/>
  <c r="K23" i="50"/>
  <c r="M23" i="50" s="1"/>
  <c r="K24" i="50"/>
  <c r="M24" i="50" s="1"/>
  <c r="K25" i="50"/>
  <c r="M25" i="50" s="1"/>
  <c r="K26" i="50"/>
  <c r="M26" i="50" s="1"/>
  <c r="K27" i="50"/>
  <c r="M27" i="50" s="1"/>
  <c r="K28" i="50"/>
  <c r="M28" i="50" s="1"/>
  <c r="K29" i="50"/>
  <c r="M29" i="50" s="1"/>
  <c r="K30" i="50"/>
  <c r="M30" i="50" s="1"/>
  <c r="F31" i="50"/>
  <c r="H31" i="50" s="1"/>
  <c r="K31" i="50"/>
  <c r="M31" i="50" s="1"/>
  <c r="K32" i="50"/>
  <c r="M32" i="50" s="1"/>
  <c r="F33" i="50"/>
  <c r="H33" i="50" s="1"/>
  <c r="K33" i="50"/>
  <c r="M33" i="50" s="1"/>
  <c r="K34" i="50"/>
  <c r="M34" i="50" s="1"/>
  <c r="F35" i="50"/>
  <c r="H35" i="50" s="1"/>
  <c r="K35" i="50"/>
  <c r="M35" i="50" s="1"/>
  <c r="K36" i="50"/>
  <c r="M36" i="50" s="1"/>
  <c r="F37" i="50"/>
  <c r="H37" i="50" s="1"/>
  <c r="K37" i="50"/>
  <c r="M37" i="50" s="1"/>
  <c r="K38" i="50"/>
  <c r="M38" i="50" s="1"/>
  <c r="F39" i="50"/>
  <c r="H39" i="50" s="1"/>
  <c r="K39" i="50"/>
  <c r="M39" i="50" s="1"/>
  <c r="K40" i="50"/>
  <c r="M40" i="50" s="1"/>
  <c r="K41" i="50"/>
  <c r="M41" i="50" s="1"/>
  <c r="K42" i="50"/>
  <c r="M42" i="50" s="1"/>
  <c r="K43" i="50"/>
  <c r="M43" i="50" s="1"/>
  <c r="K44" i="50"/>
  <c r="M44" i="50" s="1"/>
  <c r="K45" i="50"/>
  <c r="M45" i="50" s="1"/>
  <c r="F46" i="50"/>
  <c r="H46" i="50" s="1"/>
  <c r="K46" i="50"/>
  <c r="M46" i="50" s="1"/>
  <c r="K47" i="50"/>
  <c r="M47" i="50" s="1"/>
  <c r="F48" i="50"/>
  <c r="H48" i="50" s="1"/>
  <c r="K48" i="50"/>
  <c r="M48" i="50" s="1"/>
  <c r="K49" i="50"/>
  <c r="M49" i="50" s="1"/>
  <c r="K50" i="50"/>
  <c r="M50" i="50" s="1"/>
  <c r="K51" i="50"/>
  <c r="M51" i="50" s="1"/>
  <c r="K52" i="50"/>
  <c r="M52" i="50" s="1"/>
  <c r="K53" i="50"/>
  <c r="M53" i="50" s="1"/>
  <c r="K54" i="50"/>
  <c r="M54" i="50" s="1"/>
  <c r="F55" i="50"/>
  <c r="H55" i="50" s="1"/>
  <c r="K55" i="50"/>
  <c r="M55" i="50" s="1"/>
  <c r="K56" i="50"/>
  <c r="M56" i="50" s="1"/>
  <c r="K57" i="50"/>
  <c r="M57" i="50" s="1"/>
  <c r="K58" i="50"/>
  <c r="M58" i="50" s="1"/>
  <c r="K59" i="50"/>
  <c r="M59" i="50" s="1"/>
  <c r="K60" i="50"/>
  <c r="M60" i="50" s="1"/>
  <c r="K61" i="50"/>
  <c r="M61" i="50" s="1"/>
  <c r="F62" i="50"/>
  <c r="H62" i="50" s="1"/>
  <c r="K62" i="50"/>
  <c r="M62" i="50" s="1"/>
  <c r="K63" i="50"/>
  <c r="M63" i="50" s="1"/>
  <c r="F64" i="50"/>
  <c r="H64" i="50" s="1"/>
  <c r="K64" i="50"/>
  <c r="M64" i="50" s="1"/>
  <c r="I68" i="53"/>
  <c r="K68" i="53" s="1"/>
  <c r="E68" i="53"/>
  <c r="M68" i="53"/>
  <c r="M70" i="53"/>
  <c r="I70" i="53"/>
  <c r="K70" i="53" s="1"/>
  <c r="E70" i="53"/>
  <c r="H70" i="53" s="1"/>
  <c r="I72" i="53"/>
  <c r="K72" i="53" s="1"/>
  <c r="E72" i="53"/>
  <c r="H72" i="53" s="1"/>
  <c r="M72" i="53"/>
  <c r="M74" i="53"/>
  <c r="I74" i="53"/>
  <c r="K74" i="53" s="1"/>
  <c r="E74" i="53"/>
  <c r="F74" i="53" s="1"/>
  <c r="I76" i="53"/>
  <c r="K76" i="53" s="1"/>
  <c r="E76" i="53"/>
  <c r="M78" i="53"/>
  <c r="I78" i="53"/>
  <c r="K78" i="53" s="1"/>
  <c r="E78" i="53"/>
  <c r="H78" i="53" s="1"/>
  <c r="I80" i="53"/>
  <c r="K80" i="53" s="1"/>
  <c r="E80" i="53"/>
  <c r="M80" i="53"/>
  <c r="M82" i="53"/>
  <c r="I82" i="53"/>
  <c r="K82" i="53" s="1"/>
  <c r="E82" i="53"/>
  <c r="F82" i="53" s="1"/>
  <c r="I84" i="53"/>
  <c r="K84" i="53" s="1"/>
  <c r="E84" i="53"/>
  <c r="H84" i="53" s="1"/>
  <c r="M84" i="53"/>
  <c r="F85" i="50"/>
  <c r="H85" i="50" s="1"/>
  <c r="G85" i="50"/>
  <c r="F89" i="50"/>
  <c r="H89" i="50" s="1"/>
  <c r="G89" i="50"/>
  <c r="M89" i="53"/>
  <c r="M90" i="53"/>
  <c r="D91" i="53"/>
  <c r="M91" i="53"/>
  <c r="M92" i="53"/>
  <c r="F93" i="50"/>
  <c r="H93" i="50" s="1"/>
  <c r="G93" i="50"/>
  <c r="F97" i="50"/>
  <c r="H97" i="50" s="1"/>
  <c r="D97" i="53"/>
  <c r="J97" i="53"/>
  <c r="M97" i="53"/>
  <c r="J98" i="53"/>
  <c r="M98" i="53"/>
  <c r="D98" i="53"/>
  <c r="D99" i="53"/>
  <c r="J99" i="53"/>
  <c r="M99" i="53"/>
  <c r="J100" i="53"/>
  <c r="M100" i="53"/>
  <c r="D100" i="53"/>
  <c r="F101" i="50"/>
  <c r="H101" i="50" s="1"/>
  <c r="G101" i="50"/>
  <c r="D101" i="53"/>
  <c r="J101" i="53"/>
  <c r="M101" i="53"/>
  <c r="J102" i="53"/>
  <c r="M102" i="53"/>
  <c r="D102" i="53"/>
  <c r="G41" i="50"/>
  <c r="G57" i="50"/>
  <c r="L65" i="50"/>
  <c r="C65" i="53" s="1"/>
  <c r="L65" i="53" s="1"/>
  <c r="K66" i="50"/>
  <c r="M66" i="50" s="1"/>
  <c r="K67" i="50"/>
  <c r="M67" i="50" s="1"/>
  <c r="K68" i="50"/>
  <c r="M68" i="50" s="1"/>
  <c r="K69" i="50"/>
  <c r="M69" i="50" s="1"/>
  <c r="K70" i="50"/>
  <c r="M70" i="50" s="1"/>
  <c r="F71" i="50"/>
  <c r="H71" i="50" s="1"/>
  <c r="K71" i="50"/>
  <c r="M71" i="50" s="1"/>
  <c r="K72" i="50"/>
  <c r="M72" i="50" s="1"/>
  <c r="K73" i="50"/>
  <c r="M73" i="50" s="1"/>
  <c r="K74" i="50"/>
  <c r="M74" i="50" s="1"/>
  <c r="K75" i="50"/>
  <c r="M75" i="50" s="1"/>
  <c r="K76" i="50"/>
  <c r="M76" i="50" s="1"/>
  <c r="K77" i="50"/>
  <c r="M77" i="50" s="1"/>
  <c r="F78" i="50"/>
  <c r="H78" i="50" s="1"/>
  <c r="K78" i="50"/>
  <c r="M78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F88" i="50"/>
  <c r="H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F94" i="50"/>
  <c r="H94" i="50" s="1"/>
  <c r="F95" i="50"/>
  <c r="H95" i="50" s="1"/>
  <c r="F96" i="50"/>
  <c r="H96" i="50" s="1"/>
  <c r="K96" i="50"/>
  <c r="M96" i="50" s="1"/>
  <c r="K97" i="50"/>
  <c r="M97" i="50" s="1"/>
  <c r="K98" i="50"/>
  <c r="M98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C40" i="52" s="1"/>
  <c r="K40" i="51"/>
  <c r="M40" i="51" s="1"/>
  <c r="G41" i="51"/>
  <c r="F41" i="51"/>
  <c r="H41" i="51" s="1"/>
  <c r="L41" i="51"/>
  <c r="C41" i="52" s="1"/>
  <c r="K41" i="51"/>
  <c r="M41" i="51" s="1"/>
  <c r="G42" i="51"/>
  <c r="F42" i="51"/>
  <c r="H42" i="51" s="1"/>
  <c r="L42" i="51"/>
  <c r="C42" i="52" s="1"/>
  <c r="K42" i="51"/>
  <c r="M42" i="51" s="1"/>
  <c r="G43" i="51"/>
  <c r="F43" i="51"/>
  <c r="H43" i="51" s="1"/>
  <c r="L43" i="51"/>
  <c r="C43" i="52" s="1"/>
  <c r="L43" i="52" s="1"/>
  <c r="K43" i="51"/>
  <c r="M43" i="51" s="1"/>
  <c r="G44" i="51"/>
  <c r="F44" i="51"/>
  <c r="H44" i="51" s="1"/>
  <c r="L44" i="51"/>
  <c r="C44" i="52" s="1"/>
  <c r="K44" i="51"/>
  <c r="M44" i="51" s="1"/>
  <c r="G45" i="51"/>
  <c r="F45" i="51"/>
  <c r="H45" i="51" s="1"/>
  <c r="L45" i="51"/>
  <c r="C45" i="52" s="1"/>
  <c r="K45" i="51"/>
  <c r="M45" i="51" s="1"/>
  <c r="G46" i="51"/>
  <c r="F46" i="51"/>
  <c r="H46" i="51" s="1"/>
  <c r="L46" i="51"/>
  <c r="C46" i="52" s="1"/>
  <c r="K46" i="51"/>
  <c r="M46" i="51" s="1"/>
  <c r="G47" i="51"/>
  <c r="F47" i="51"/>
  <c r="H47" i="51" s="1"/>
  <c r="L47" i="51"/>
  <c r="C47" i="52" s="1"/>
  <c r="E47" i="52" s="1"/>
  <c r="K47" i="51"/>
  <c r="M47" i="51" s="1"/>
  <c r="G48" i="51"/>
  <c r="F48" i="51"/>
  <c r="H48" i="51" s="1"/>
  <c r="L48" i="51"/>
  <c r="C48" i="52" s="1"/>
  <c r="K48" i="51"/>
  <c r="M48" i="51" s="1"/>
  <c r="G49" i="51"/>
  <c r="F49" i="51"/>
  <c r="H49" i="51" s="1"/>
  <c r="L49" i="51"/>
  <c r="C49" i="52" s="1"/>
  <c r="K49" i="51"/>
  <c r="M49" i="51" s="1"/>
  <c r="G50" i="51"/>
  <c r="F50" i="51"/>
  <c r="H50" i="51" s="1"/>
  <c r="L50" i="51"/>
  <c r="C50" i="52" s="1"/>
  <c r="D50" i="52" s="1"/>
  <c r="K50" i="51"/>
  <c r="M50" i="51" s="1"/>
  <c r="G51" i="51"/>
  <c r="F51" i="51"/>
  <c r="H51" i="51" s="1"/>
  <c r="L51" i="51"/>
  <c r="C51" i="52" s="1"/>
  <c r="L51" i="52" s="1"/>
  <c r="K51" i="51"/>
  <c r="M51" i="51" s="1"/>
  <c r="G52" i="51"/>
  <c r="F52" i="51"/>
  <c r="H52" i="51" s="1"/>
  <c r="L52" i="51"/>
  <c r="C52" i="52" s="1"/>
  <c r="K52" i="51"/>
  <c r="M52" i="51" s="1"/>
  <c r="G53" i="51"/>
  <c r="F53" i="51"/>
  <c r="H53" i="51" s="1"/>
  <c r="L53" i="51"/>
  <c r="C53" i="52" s="1"/>
  <c r="K53" i="51"/>
  <c r="M53" i="51" s="1"/>
  <c r="G54" i="51"/>
  <c r="F54" i="51"/>
  <c r="H54" i="51" s="1"/>
  <c r="L54" i="51"/>
  <c r="C54" i="52" s="1"/>
  <c r="J54" i="52" s="1"/>
  <c r="K54" i="51"/>
  <c r="M54" i="51" s="1"/>
  <c r="G55" i="51"/>
  <c r="F55" i="51"/>
  <c r="H55" i="51" s="1"/>
  <c r="L55" i="51"/>
  <c r="C55" i="52" s="1"/>
  <c r="K55" i="51"/>
  <c r="M55" i="51" s="1"/>
  <c r="G56" i="51"/>
  <c r="F56" i="51"/>
  <c r="H56" i="51" s="1"/>
  <c r="L56" i="51"/>
  <c r="C56" i="52" s="1"/>
  <c r="K56" i="51"/>
  <c r="M56" i="51" s="1"/>
  <c r="G57" i="51"/>
  <c r="F57" i="51"/>
  <c r="H57" i="51" s="1"/>
  <c r="L57" i="51"/>
  <c r="C57" i="52" s="1"/>
  <c r="J57" i="52" s="1"/>
  <c r="K57" i="51"/>
  <c r="M57" i="51" s="1"/>
  <c r="G58" i="51"/>
  <c r="F58" i="51"/>
  <c r="H58" i="51" s="1"/>
  <c r="L58" i="51"/>
  <c r="C58" i="52" s="1"/>
  <c r="M58" i="52" s="1"/>
  <c r="K58" i="51"/>
  <c r="M58" i="51" s="1"/>
  <c r="G59" i="51"/>
  <c r="F59" i="51"/>
  <c r="H59" i="51" s="1"/>
  <c r="L59" i="51"/>
  <c r="C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C61" i="52" s="1"/>
  <c r="L63" i="51"/>
  <c r="C63" i="52" s="1"/>
  <c r="J63" i="52" s="1"/>
  <c r="L65" i="51"/>
  <c r="C65" i="52" s="1"/>
  <c r="L67" i="51"/>
  <c r="C67" i="52" s="1"/>
  <c r="L69" i="51"/>
  <c r="C69" i="52" s="1"/>
  <c r="L71" i="51"/>
  <c r="C71" i="52" s="1"/>
  <c r="L73" i="51"/>
  <c r="C73" i="52" s="1"/>
  <c r="L75" i="51"/>
  <c r="C75" i="52" s="1"/>
  <c r="L77" i="51"/>
  <c r="C77" i="52" s="1"/>
  <c r="L79" i="51"/>
  <c r="C79" i="52" s="1"/>
  <c r="M79" i="52" s="1"/>
  <c r="L81" i="51"/>
  <c r="C81" i="52" s="1"/>
  <c r="G82" i="51"/>
  <c r="H74" i="53"/>
  <c r="F48" i="53"/>
  <c r="H26" i="53"/>
  <c r="G4" i="51"/>
  <c r="H18" i="31"/>
  <c r="D73" i="43"/>
  <c r="F73" i="43" s="1"/>
  <c r="R17" i="48" l="1"/>
  <c r="Q18" i="48"/>
  <c r="F31" i="42"/>
  <c r="H31" i="42" s="1"/>
  <c r="L103" i="48"/>
  <c r="J103" i="48"/>
  <c r="K103" i="48" s="1"/>
  <c r="L102" i="48"/>
  <c r="J102" i="48"/>
  <c r="K102" i="48" s="1"/>
  <c r="L101" i="48"/>
  <c r="J101" i="48"/>
  <c r="K101" i="48" s="1"/>
  <c r="L100" i="48"/>
  <c r="J100" i="48"/>
  <c r="K100" i="48" s="1"/>
  <c r="L99" i="48"/>
  <c r="J99" i="48"/>
  <c r="K99" i="48" s="1"/>
  <c r="L98" i="48"/>
  <c r="J98" i="48"/>
  <c r="K98" i="48" s="1"/>
  <c r="L97" i="48"/>
  <c r="J97" i="48"/>
  <c r="K97" i="48" s="1"/>
  <c r="L96" i="48"/>
  <c r="J96" i="48"/>
  <c r="K96" i="48" s="1"/>
  <c r="L95" i="48"/>
  <c r="J95" i="48"/>
  <c r="K95" i="48" s="1"/>
  <c r="L94" i="48"/>
  <c r="J94" i="48"/>
  <c r="K94" i="48" s="1"/>
  <c r="L93" i="48"/>
  <c r="J93" i="48"/>
  <c r="K93" i="48" s="1"/>
  <c r="L92" i="48"/>
  <c r="J92" i="48"/>
  <c r="K92" i="48" s="1"/>
  <c r="L91" i="48"/>
  <c r="J91" i="48"/>
  <c r="K91" i="48" s="1"/>
  <c r="L90" i="48"/>
  <c r="J90" i="48"/>
  <c r="K90" i="48" s="1"/>
  <c r="L89" i="48"/>
  <c r="J89" i="48"/>
  <c r="K89" i="48" s="1"/>
  <c r="L88" i="48"/>
  <c r="J88" i="48"/>
  <c r="K88" i="48" s="1"/>
  <c r="L87" i="48"/>
  <c r="J87" i="48"/>
  <c r="K87" i="48" s="1"/>
  <c r="L86" i="48"/>
  <c r="J86" i="48"/>
  <c r="K86" i="48" s="1"/>
  <c r="L85" i="48"/>
  <c r="J85" i="48"/>
  <c r="K85" i="48" s="1"/>
  <c r="L84" i="48"/>
  <c r="J84" i="48"/>
  <c r="K84" i="48" s="1"/>
  <c r="L83" i="48"/>
  <c r="J83" i="48"/>
  <c r="K83" i="48" s="1"/>
  <c r="L82" i="48"/>
  <c r="J82" i="48"/>
  <c r="K82" i="48" s="1"/>
  <c r="L81" i="48"/>
  <c r="J81" i="48"/>
  <c r="K81" i="48" s="1"/>
  <c r="L80" i="48"/>
  <c r="J80" i="48"/>
  <c r="K80" i="48" s="1"/>
  <c r="L79" i="48"/>
  <c r="J79" i="48"/>
  <c r="K79" i="48" s="1"/>
  <c r="L78" i="48"/>
  <c r="J78" i="48"/>
  <c r="K78" i="48" s="1"/>
  <c r="L77" i="48"/>
  <c r="J77" i="48"/>
  <c r="K77" i="48" s="1"/>
  <c r="L76" i="48"/>
  <c r="J76" i="48"/>
  <c r="K76" i="48" s="1"/>
  <c r="L75" i="48"/>
  <c r="J75" i="48"/>
  <c r="K75" i="48" s="1"/>
  <c r="L74" i="48"/>
  <c r="J74" i="48"/>
  <c r="K74" i="48" s="1"/>
  <c r="L73" i="48"/>
  <c r="J73" i="48"/>
  <c r="K73" i="48" s="1"/>
  <c r="L72" i="48"/>
  <c r="J72" i="48"/>
  <c r="K72" i="48" s="1"/>
  <c r="L71" i="48"/>
  <c r="J71" i="48"/>
  <c r="K71" i="48" s="1"/>
  <c r="L70" i="48"/>
  <c r="J70" i="48"/>
  <c r="K70" i="48" s="1"/>
  <c r="L69" i="48"/>
  <c r="J69" i="48"/>
  <c r="K69" i="48" s="1"/>
  <c r="L68" i="48"/>
  <c r="J68" i="48"/>
  <c r="K68" i="48" s="1"/>
  <c r="L67" i="48"/>
  <c r="J67" i="48"/>
  <c r="K67" i="48" s="1"/>
  <c r="L66" i="48"/>
  <c r="J66" i="48"/>
  <c r="K66" i="48" s="1"/>
  <c r="L65" i="48"/>
  <c r="J65" i="48"/>
  <c r="K65" i="48" s="1"/>
  <c r="L64" i="48"/>
  <c r="J64" i="48"/>
  <c r="K64" i="48" s="1"/>
  <c r="L63" i="48"/>
  <c r="J63" i="48"/>
  <c r="K63" i="48" s="1"/>
  <c r="L62" i="48"/>
  <c r="J62" i="48"/>
  <c r="K62" i="48" s="1"/>
  <c r="L61" i="48"/>
  <c r="J61" i="48"/>
  <c r="K61" i="48" s="1"/>
  <c r="L60" i="48"/>
  <c r="J60" i="48"/>
  <c r="K60" i="48" s="1"/>
  <c r="L59" i="48"/>
  <c r="J59" i="48"/>
  <c r="K59" i="48" s="1"/>
  <c r="L58" i="48"/>
  <c r="J58" i="48"/>
  <c r="K58" i="48" s="1"/>
  <c r="L57" i="48"/>
  <c r="J57" i="48"/>
  <c r="K57" i="48" s="1"/>
  <c r="L56" i="48"/>
  <c r="J56" i="48"/>
  <c r="K56" i="48" s="1"/>
  <c r="L55" i="48"/>
  <c r="J55" i="48"/>
  <c r="K55" i="48" s="1"/>
  <c r="L54" i="48"/>
  <c r="J54" i="48"/>
  <c r="K54" i="48" s="1"/>
  <c r="L53" i="48"/>
  <c r="J53" i="48"/>
  <c r="K53" i="48" s="1"/>
  <c r="L52" i="48"/>
  <c r="J52" i="48"/>
  <c r="K52" i="48" s="1"/>
  <c r="L51" i="48"/>
  <c r="J51" i="48"/>
  <c r="K51" i="48" s="1"/>
  <c r="L50" i="48"/>
  <c r="J50" i="48"/>
  <c r="K50" i="48" s="1"/>
  <c r="L49" i="48"/>
  <c r="J49" i="48"/>
  <c r="K49" i="48" s="1"/>
  <c r="L48" i="48"/>
  <c r="J48" i="48"/>
  <c r="K48" i="48" s="1"/>
  <c r="L47" i="48"/>
  <c r="J47" i="48"/>
  <c r="K47" i="48" s="1"/>
  <c r="L46" i="48"/>
  <c r="J46" i="48"/>
  <c r="K46" i="48" s="1"/>
  <c r="L45" i="48"/>
  <c r="J45" i="48"/>
  <c r="K45" i="48" s="1"/>
  <c r="L44" i="48"/>
  <c r="J44" i="48"/>
  <c r="K44" i="48" s="1"/>
  <c r="L43" i="48"/>
  <c r="J43" i="48"/>
  <c r="K43" i="48" s="1"/>
  <c r="L42" i="48"/>
  <c r="J42" i="48"/>
  <c r="K42" i="48" s="1"/>
  <c r="L41" i="48"/>
  <c r="J41" i="48"/>
  <c r="K41" i="48" s="1"/>
  <c r="L40" i="48"/>
  <c r="J40" i="48"/>
  <c r="K40" i="48" s="1"/>
  <c r="L39" i="48"/>
  <c r="J39" i="48"/>
  <c r="K39" i="48" s="1"/>
  <c r="L38" i="48"/>
  <c r="J38" i="48"/>
  <c r="K38" i="48" s="1"/>
  <c r="L37" i="48"/>
  <c r="J37" i="48"/>
  <c r="K37" i="48" s="1"/>
  <c r="L36" i="48"/>
  <c r="J36" i="48"/>
  <c r="K36" i="48" s="1"/>
  <c r="L35" i="48"/>
  <c r="J35" i="48"/>
  <c r="K35" i="48" s="1"/>
  <c r="L34" i="48"/>
  <c r="J34" i="48"/>
  <c r="K34" i="48" s="1"/>
  <c r="L33" i="48"/>
  <c r="J33" i="48"/>
  <c r="K33" i="48" s="1"/>
  <c r="L32" i="48"/>
  <c r="J32" i="48"/>
  <c r="K32" i="48" s="1"/>
  <c r="L31" i="48"/>
  <c r="J31" i="48"/>
  <c r="K31" i="48" s="1"/>
  <c r="L30" i="48"/>
  <c r="J30" i="48"/>
  <c r="K30" i="48" s="1"/>
  <c r="L29" i="48"/>
  <c r="J29" i="48"/>
  <c r="K29" i="48" s="1"/>
  <c r="L28" i="48"/>
  <c r="J28" i="48"/>
  <c r="K28" i="48" s="1"/>
  <c r="L27" i="48"/>
  <c r="J27" i="48"/>
  <c r="K27" i="48" s="1"/>
  <c r="E4" i="49"/>
  <c r="L4" i="48"/>
  <c r="L5" i="48" s="1"/>
  <c r="L6" i="48" s="1"/>
  <c r="L7" i="48" s="1"/>
  <c r="L8" i="48" s="1"/>
  <c r="L9" i="48" s="1"/>
  <c r="L10" i="48" s="1"/>
  <c r="L11" i="48" s="1"/>
  <c r="L12" i="48" s="1"/>
  <c r="L13" i="48" s="1"/>
  <c r="L14" i="48" s="1"/>
  <c r="L15" i="48" s="1"/>
  <c r="L16" i="48" s="1"/>
  <c r="L17" i="48" s="1"/>
  <c r="L18" i="48" s="1"/>
  <c r="L19" i="48" s="1"/>
  <c r="L20" i="48" s="1"/>
  <c r="L21" i="48" s="1"/>
  <c r="L22" i="48" s="1"/>
  <c r="L23" i="48" s="1"/>
  <c r="L24" i="48" s="1"/>
  <c r="L25" i="48" s="1"/>
  <c r="L26" i="48" s="1"/>
  <c r="J4" i="48"/>
  <c r="E5" i="49"/>
  <c r="E24" i="42"/>
  <c r="G24" i="42" s="1"/>
  <c r="E51" i="53"/>
  <c r="F51" i="53" s="1"/>
  <c r="J48" i="53"/>
  <c r="J46" i="53"/>
  <c r="J44" i="53"/>
  <c r="J42" i="53"/>
  <c r="J40" i="53"/>
  <c r="J38" i="53"/>
  <c r="J36" i="53"/>
  <c r="I43" i="53"/>
  <c r="K43" i="53" s="1"/>
  <c r="L39" i="53"/>
  <c r="D39" i="53"/>
  <c r="I35" i="53"/>
  <c r="K35" i="53" s="1"/>
  <c r="L33" i="53"/>
  <c r="L31" i="53"/>
  <c r="L29" i="53"/>
  <c r="L27" i="53"/>
  <c r="L25" i="53"/>
  <c r="L23" i="53"/>
  <c r="L21" i="53"/>
  <c r="L19" i="53"/>
  <c r="L17" i="53"/>
  <c r="L15" i="53"/>
  <c r="J13" i="53"/>
  <c r="J11" i="53"/>
  <c r="J9" i="53"/>
  <c r="M49" i="53"/>
  <c r="I45" i="53"/>
  <c r="K45" i="53" s="1"/>
  <c r="E41" i="53"/>
  <c r="H41" i="53" s="1"/>
  <c r="J41" i="53"/>
  <c r="M37" i="53"/>
  <c r="G34" i="53"/>
  <c r="E33" i="53"/>
  <c r="H33" i="53" s="1"/>
  <c r="J32" i="53"/>
  <c r="E29" i="53"/>
  <c r="F29" i="53" s="1"/>
  <c r="J28" i="53"/>
  <c r="G26" i="53"/>
  <c r="E25" i="53"/>
  <c r="H25" i="53" s="1"/>
  <c r="J24" i="53"/>
  <c r="G22" i="53"/>
  <c r="E21" i="53"/>
  <c r="F21" i="53" s="1"/>
  <c r="J20" i="53"/>
  <c r="G18" i="53"/>
  <c r="E17" i="53"/>
  <c r="E13" i="53"/>
  <c r="J12" i="53"/>
  <c r="G10" i="53"/>
  <c r="E9" i="53"/>
  <c r="H9" i="53" s="1"/>
  <c r="J8" i="53"/>
  <c r="H10" i="53"/>
  <c r="F101" i="53"/>
  <c r="I53" i="53"/>
  <c r="K53" i="53" s="1"/>
  <c r="G49" i="53"/>
  <c r="M43" i="53"/>
  <c r="E39" i="53"/>
  <c r="F39" i="53" s="1"/>
  <c r="J39" i="53"/>
  <c r="M35" i="53"/>
  <c r="G33" i="53"/>
  <c r="G31" i="53"/>
  <c r="G29" i="53"/>
  <c r="G27" i="53"/>
  <c r="G25" i="53"/>
  <c r="G23" i="53"/>
  <c r="G21" i="53"/>
  <c r="G19" i="53"/>
  <c r="G17" i="53"/>
  <c r="L13" i="53"/>
  <c r="L11" i="53"/>
  <c r="L9" i="53"/>
  <c r="L49" i="53"/>
  <c r="I41" i="53"/>
  <c r="K41" i="53" s="1"/>
  <c r="L37" i="53"/>
  <c r="D37" i="53"/>
  <c r="I31" i="53"/>
  <c r="K31" i="53" s="1"/>
  <c r="I27" i="53"/>
  <c r="K27" i="53" s="1"/>
  <c r="I23" i="53"/>
  <c r="K23" i="53" s="1"/>
  <c r="I19" i="53"/>
  <c r="K19" i="53" s="1"/>
  <c r="I15" i="53"/>
  <c r="K15" i="53" s="1"/>
  <c r="I11" i="53"/>
  <c r="K11" i="53" s="1"/>
  <c r="L92" i="52"/>
  <c r="J94" i="52"/>
  <c r="I86" i="52"/>
  <c r="K86" i="52" s="1"/>
  <c r="E74" i="52"/>
  <c r="F74" i="52" s="1"/>
  <c r="G85" i="52"/>
  <c r="D72" i="52"/>
  <c r="I37" i="52"/>
  <c r="K37" i="52" s="1"/>
  <c r="G38" i="52"/>
  <c r="D30" i="52"/>
  <c r="I90" i="52"/>
  <c r="K90" i="52" s="1"/>
  <c r="G92" i="52"/>
  <c r="I85" i="52"/>
  <c r="K85" i="52" s="1"/>
  <c r="L70" i="52"/>
  <c r="D82" i="52"/>
  <c r="J66" i="52"/>
  <c r="E36" i="52"/>
  <c r="F36" i="52" s="1"/>
  <c r="D37" i="52"/>
  <c r="J27" i="52"/>
  <c r="L98" i="52"/>
  <c r="E88" i="52"/>
  <c r="F88" i="52" s="1"/>
  <c r="D90" i="52"/>
  <c r="E82" i="52"/>
  <c r="F82" i="52" s="1"/>
  <c r="I66" i="52"/>
  <c r="K66" i="52" s="1"/>
  <c r="J76" i="52"/>
  <c r="D64" i="52"/>
  <c r="I33" i="52"/>
  <c r="K33" i="52" s="1"/>
  <c r="G35" i="52"/>
  <c r="I9" i="52"/>
  <c r="K9" i="52" s="1"/>
  <c r="E98" i="52"/>
  <c r="E90" i="52"/>
  <c r="F90" i="52" s="1"/>
  <c r="J97" i="52"/>
  <c r="D92" i="52"/>
  <c r="G86" i="52"/>
  <c r="E85" i="52"/>
  <c r="E76" i="52"/>
  <c r="F76" i="52" s="1"/>
  <c r="E66" i="52"/>
  <c r="D85" i="52"/>
  <c r="D74" i="52"/>
  <c r="J62" i="52"/>
  <c r="E37" i="52"/>
  <c r="H37" i="52" s="1"/>
  <c r="L32" i="52"/>
  <c r="E30" i="52"/>
  <c r="F30" i="52" s="1"/>
  <c r="D38" i="52"/>
  <c r="J34" i="52"/>
  <c r="D32" i="52"/>
  <c r="G29" i="52"/>
  <c r="E100" i="52"/>
  <c r="F100" i="52" s="1"/>
  <c r="I97" i="52"/>
  <c r="K97" i="52" s="1"/>
  <c r="I94" i="52"/>
  <c r="K94" i="52" s="1"/>
  <c r="E92" i="52"/>
  <c r="H92" i="52" s="1"/>
  <c r="L88" i="52"/>
  <c r="J99" i="52"/>
  <c r="D97" i="52"/>
  <c r="D94" i="52"/>
  <c r="J90" i="52"/>
  <c r="G88" i="52"/>
  <c r="J86" i="52"/>
  <c r="M86" i="52"/>
  <c r="L82" i="52"/>
  <c r="I78" i="52"/>
  <c r="K78" i="52" s="1"/>
  <c r="L74" i="52"/>
  <c r="I72" i="52"/>
  <c r="K72" i="52" s="1"/>
  <c r="E70" i="52"/>
  <c r="L64" i="52"/>
  <c r="E62" i="52"/>
  <c r="J82" i="52"/>
  <c r="G78" i="52"/>
  <c r="D76" i="52"/>
  <c r="J72" i="52"/>
  <c r="G70" i="52"/>
  <c r="D66" i="52"/>
  <c r="G62" i="52"/>
  <c r="E38" i="52"/>
  <c r="F38" i="52" s="1"/>
  <c r="L36" i="52"/>
  <c r="L34" i="52"/>
  <c r="E32" i="52"/>
  <c r="I29" i="52"/>
  <c r="K29" i="52" s="1"/>
  <c r="J37" i="52"/>
  <c r="G36" i="52"/>
  <c r="D34" i="52"/>
  <c r="G31" i="52"/>
  <c r="J14" i="52"/>
  <c r="L100" i="52"/>
  <c r="L94" i="52"/>
  <c r="I92" i="52"/>
  <c r="K92" i="52" s="1"/>
  <c r="G100" i="52"/>
  <c r="G94" i="52"/>
  <c r="J88" i="52"/>
  <c r="L86" i="52"/>
  <c r="L78" i="52"/>
  <c r="L72" i="52"/>
  <c r="I70" i="52"/>
  <c r="K70" i="52" s="1"/>
  <c r="I62" i="52"/>
  <c r="K62" i="52" s="1"/>
  <c r="J78" i="52"/>
  <c r="J70" i="52"/>
  <c r="G66" i="52"/>
  <c r="I38" i="52"/>
  <c r="K38" i="52" s="1"/>
  <c r="I35" i="52"/>
  <c r="K35" i="52" s="1"/>
  <c r="J36" i="52"/>
  <c r="I99" i="52"/>
  <c r="K99" i="52" s="1"/>
  <c r="L96" i="52"/>
  <c r="E94" i="52"/>
  <c r="F94" i="52" s="1"/>
  <c r="L90" i="52"/>
  <c r="I88" i="52"/>
  <c r="K88" i="52" s="1"/>
  <c r="D99" i="52"/>
  <c r="G96" i="52"/>
  <c r="J92" i="52"/>
  <c r="G90" i="52"/>
  <c r="D88" i="52"/>
  <c r="L85" i="52"/>
  <c r="I82" i="52"/>
  <c r="K82" i="52" s="1"/>
  <c r="E78" i="52"/>
  <c r="H78" i="52" s="1"/>
  <c r="I74" i="52"/>
  <c r="K74" i="52" s="1"/>
  <c r="E72" i="52"/>
  <c r="H72" i="52" s="1"/>
  <c r="L66" i="52"/>
  <c r="E64" i="52"/>
  <c r="F64" i="52" s="1"/>
  <c r="J85" i="52"/>
  <c r="G82" i="52"/>
  <c r="D78" i="52"/>
  <c r="J74" i="52"/>
  <c r="G72" i="52"/>
  <c r="D70" i="52"/>
  <c r="D62" i="52"/>
  <c r="L37" i="52"/>
  <c r="I36" i="52"/>
  <c r="K36" i="52" s="1"/>
  <c r="E34" i="52"/>
  <c r="H34" i="52" s="1"/>
  <c r="I31" i="52"/>
  <c r="K31" i="52" s="1"/>
  <c r="J38" i="52"/>
  <c r="G37" i="52"/>
  <c r="D36" i="52"/>
  <c r="G33" i="52"/>
  <c r="J30" i="52"/>
  <c r="E25" i="42"/>
  <c r="G25" i="42" s="1"/>
  <c r="E23" i="42"/>
  <c r="G23" i="42" s="1"/>
  <c r="G81" i="53"/>
  <c r="E81" i="53"/>
  <c r="D81" i="53"/>
  <c r="J81" i="53"/>
  <c r="L81" i="53"/>
  <c r="I81" i="53"/>
  <c r="K81" i="53" s="1"/>
  <c r="H8" i="52"/>
  <c r="F20" i="53"/>
  <c r="F76" i="50"/>
  <c r="H76" i="50" s="1"/>
  <c r="F74" i="50"/>
  <c r="H74" i="50" s="1"/>
  <c r="F67" i="50"/>
  <c r="H67" i="50" s="1"/>
  <c r="G61" i="50"/>
  <c r="G45" i="50"/>
  <c r="F81" i="50"/>
  <c r="H81" i="50" s="1"/>
  <c r="F77" i="50"/>
  <c r="H77" i="50" s="1"/>
  <c r="F69" i="50"/>
  <c r="H69" i="50" s="1"/>
  <c r="F60" i="50"/>
  <c r="H60" i="50" s="1"/>
  <c r="F58" i="50"/>
  <c r="H58" i="50" s="1"/>
  <c r="F51" i="50"/>
  <c r="H51" i="50" s="1"/>
  <c r="F44" i="50"/>
  <c r="H44" i="50" s="1"/>
  <c r="F42" i="50"/>
  <c r="H42" i="50" s="1"/>
  <c r="F17" i="50"/>
  <c r="H17" i="50" s="1"/>
  <c r="F12" i="50"/>
  <c r="H12" i="50" s="1"/>
  <c r="F10" i="50"/>
  <c r="H10" i="50" s="1"/>
  <c r="F8" i="50"/>
  <c r="H8" i="50" s="1"/>
  <c r="L5" i="50"/>
  <c r="C5" i="53" s="1"/>
  <c r="F75" i="50"/>
  <c r="H75" i="50" s="1"/>
  <c r="F68" i="50"/>
  <c r="H68" i="50" s="1"/>
  <c r="G53" i="50"/>
  <c r="G73" i="50"/>
  <c r="F59" i="50"/>
  <c r="H59" i="50" s="1"/>
  <c r="F52" i="50"/>
  <c r="H52" i="50" s="1"/>
  <c r="F50" i="50"/>
  <c r="H50" i="50" s="1"/>
  <c r="F43" i="50"/>
  <c r="H43" i="50" s="1"/>
  <c r="F16" i="50"/>
  <c r="H16" i="50" s="1"/>
  <c r="F13" i="50"/>
  <c r="H13" i="50" s="1"/>
  <c r="F11" i="50"/>
  <c r="H11" i="50" s="1"/>
  <c r="F9" i="50"/>
  <c r="H9" i="50" s="1"/>
  <c r="F27" i="53"/>
  <c r="N53" i="42"/>
  <c r="H96" i="52"/>
  <c r="F36" i="53"/>
  <c r="F79" i="50"/>
  <c r="H79" i="50" s="1"/>
  <c r="F72" i="50"/>
  <c r="H72" i="50" s="1"/>
  <c r="F70" i="50"/>
  <c r="H70" i="50" s="1"/>
  <c r="G65" i="50"/>
  <c r="G49" i="50"/>
  <c r="F63" i="50"/>
  <c r="H63" i="50" s="1"/>
  <c r="F56" i="50"/>
  <c r="H56" i="50" s="1"/>
  <c r="F54" i="50"/>
  <c r="H54" i="50" s="1"/>
  <c r="F47" i="50"/>
  <c r="H47" i="50" s="1"/>
  <c r="F40" i="50"/>
  <c r="H40" i="50" s="1"/>
  <c r="F38" i="50"/>
  <c r="H38" i="50" s="1"/>
  <c r="F36" i="50"/>
  <c r="H36" i="50" s="1"/>
  <c r="F34" i="50"/>
  <c r="H34" i="50" s="1"/>
  <c r="F32" i="50"/>
  <c r="H32" i="50" s="1"/>
  <c r="F15" i="50"/>
  <c r="H15" i="50" s="1"/>
  <c r="F28" i="53"/>
  <c r="F84" i="53"/>
  <c r="F50" i="53"/>
  <c r="H35" i="53"/>
  <c r="F25" i="53"/>
  <c r="H29" i="53"/>
  <c r="F102" i="53"/>
  <c r="K3" i="50"/>
  <c r="M3" i="50" s="1"/>
  <c r="I13" i="31"/>
  <c r="J13" i="31" s="1"/>
  <c r="K13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AB2" i="48"/>
  <c r="G43" i="43"/>
  <c r="J43" i="43" s="1"/>
  <c r="K61" i="42"/>
  <c r="M61" i="42" s="1"/>
  <c r="E22" i="42"/>
  <c r="G22" i="42" s="1"/>
  <c r="L59" i="43"/>
  <c r="C70" i="22"/>
  <c r="O70" i="22" s="1"/>
  <c r="H32" i="31"/>
  <c r="D32" i="31"/>
  <c r="D33" i="31" s="1"/>
  <c r="E21" i="42"/>
  <c r="G21" i="42" s="1"/>
  <c r="F66" i="42"/>
  <c r="H66" i="42" s="1"/>
  <c r="N85" i="42"/>
  <c r="C67" i="43"/>
  <c r="L39" i="43"/>
  <c r="K39" i="42"/>
  <c r="M39" i="42" s="1"/>
  <c r="I46" i="42"/>
  <c r="K86" i="43"/>
  <c r="F98" i="42"/>
  <c r="H98" i="42" s="1"/>
  <c r="F34" i="42"/>
  <c r="H34" i="42" s="1"/>
  <c r="N101" i="42"/>
  <c r="N69" i="42"/>
  <c r="N37" i="42"/>
  <c r="L30" i="43"/>
  <c r="K88" i="42"/>
  <c r="M88" i="42" s="1"/>
  <c r="F82" i="42"/>
  <c r="H82" i="42" s="1"/>
  <c r="F50" i="42"/>
  <c r="H50" i="42" s="1"/>
  <c r="I25" i="42"/>
  <c r="N93" i="42"/>
  <c r="N77" i="42"/>
  <c r="N61" i="42"/>
  <c r="N45" i="42"/>
  <c r="N29" i="42"/>
  <c r="D39" i="43"/>
  <c r="F39" i="43" s="1"/>
  <c r="G27" i="43"/>
  <c r="J27" i="43" s="1"/>
  <c r="I75" i="43"/>
  <c r="E47" i="43"/>
  <c r="H47" i="43" s="1"/>
  <c r="C61" i="43"/>
  <c r="C35" i="43"/>
  <c r="K73" i="42"/>
  <c r="M73" i="42" s="1"/>
  <c r="K51" i="42"/>
  <c r="M51" i="42" s="1"/>
  <c r="C40" i="22"/>
  <c r="S40" i="22" s="1"/>
  <c r="K100" i="42"/>
  <c r="M100" i="42" s="1"/>
  <c r="F90" i="42"/>
  <c r="H90" i="42" s="1"/>
  <c r="F74" i="42"/>
  <c r="H74" i="42" s="1"/>
  <c r="F58" i="42"/>
  <c r="H58" i="42" s="1"/>
  <c r="F42" i="42"/>
  <c r="H42" i="42" s="1"/>
  <c r="F28" i="42"/>
  <c r="H28" i="42" s="1"/>
  <c r="I82" i="42"/>
  <c r="C31" i="43"/>
  <c r="I27" i="43"/>
  <c r="L41" i="43"/>
  <c r="C73" i="43"/>
  <c r="K47" i="43"/>
  <c r="G39" i="43"/>
  <c r="J39" i="43" s="1"/>
  <c r="G67" i="43"/>
  <c r="J67" i="43" s="1"/>
  <c r="G61" i="43"/>
  <c r="J61" i="43" s="1"/>
  <c r="D43" i="43"/>
  <c r="F43" i="43" s="1"/>
  <c r="K35" i="43"/>
  <c r="E10" i="42"/>
  <c r="G10" i="42" s="1"/>
  <c r="K59" i="43"/>
  <c r="C51" i="43"/>
  <c r="K69" i="43"/>
  <c r="K67" i="42"/>
  <c r="M67" i="42" s="1"/>
  <c r="K57" i="42"/>
  <c r="M57" i="42" s="1"/>
  <c r="K47" i="42"/>
  <c r="M47" i="42" s="1"/>
  <c r="K31" i="42"/>
  <c r="M31" i="42" s="1"/>
  <c r="C78" i="22"/>
  <c r="K78" i="22" s="1"/>
  <c r="C48" i="22"/>
  <c r="D48" i="22" s="1"/>
  <c r="J48" i="22" s="1"/>
  <c r="F81" i="42"/>
  <c r="H81" i="42" s="1"/>
  <c r="N97" i="42"/>
  <c r="N89" i="42"/>
  <c r="N81" i="42"/>
  <c r="N73" i="42"/>
  <c r="N65" i="42"/>
  <c r="N57" i="42"/>
  <c r="N49" i="42"/>
  <c r="N41" i="42"/>
  <c r="N33" i="42"/>
  <c r="Q80" i="22"/>
  <c r="K80" i="22"/>
  <c r="N9" i="42"/>
  <c r="G75" i="43"/>
  <c r="J75" i="43" s="1"/>
  <c r="D69" i="43"/>
  <c r="F69" i="43" s="1"/>
  <c r="E51" i="43"/>
  <c r="H51" i="43" s="1"/>
  <c r="L75" i="43"/>
  <c r="C27" i="43"/>
  <c r="D27" i="43"/>
  <c r="F27" i="43" s="1"/>
  <c r="C99" i="43"/>
  <c r="G73" i="43"/>
  <c r="J73" i="43" s="1"/>
  <c r="G69" i="43"/>
  <c r="J69" i="43" s="1"/>
  <c r="I51" i="43"/>
  <c r="D47" i="43"/>
  <c r="F47" i="43" s="1"/>
  <c r="K39" i="43"/>
  <c r="E65" i="43"/>
  <c r="H65" i="43" s="1"/>
  <c r="D67" i="43"/>
  <c r="F67" i="43" s="1"/>
  <c r="K67" i="43"/>
  <c r="E61" i="43"/>
  <c r="H61" i="43" s="1"/>
  <c r="G49" i="43"/>
  <c r="J49" i="43" s="1"/>
  <c r="K43" i="43"/>
  <c r="L43" i="43"/>
  <c r="I35" i="43"/>
  <c r="C32" i="22"/>
  <c r="O32" i="22" s="1"/>
  <c r="E73" i="43"/>
  <c r="H73" i="43" s="1"/>
  <c r="E69" i="43"/>
  <c r="H69" i="43" s="1"/>
  <c r="L73" i="43"/>
  <c r="K77" i="42"/>
  <c r="M77" i="42" s="1"/>
  <c r="K69" i="42"/>
  <c r="M69" i="42" s="1"/>
  <c r="K65" i="42"/>
  <c r="M65" i="42" s="1"/>
  <c r="K59" i="42"/>
  <c r="M59" i="42" s="1"/>
  <c r="K49" i="42"/>
  <c r="M49" i="42" s="1"/>
  <c r="K43" i="42"/>
  <c r="M43" i="42" s="1"/>
  <c r="K35" i="42"/>
  <c r="M35" i="42" s="1"/>
  <c r="K27" i="42"/>
  <c r="M27" i="42" s="1"/>
  <c r="C74" i="22"/>
  <c r="Q74" i="22" s="1"/>
  <c r="C62" i="22"/>
  <c r="Q62" i="22" s="1"/>
  <c r="C44" i="22"/>
  <c r="S44" i="22" s="1"/>
  <c r="C28" i="22"/>
  <c r="E28" i="22" s="1"/>
  <c r="F28" i="22" s="1"/>
  <c r="H28" i="22" s="1"/>
  <c r="F55" i="42"/>
  <c r="H55" i="42" s="1"/>
  <c r="C42" i="22"/>
  <c r="L42" i="22" s="1"/>
  <c r="U42" i="22" s="1"/>
  <c r="E20" i="42"/>
  <c r="G20" i="42" s="1"/>
  <c r="C102" i="43"/>
  <c r="E34" i="43"/>
  <c r="H34" i="43" s="1"/>
  <c r="D96" i="43"/>
  <c r="F96" i="43" s="1"/>
  <c r="K70" i="43"/>
  <c r="K84" i="42"/>
  <c r="M84" i="42" s="1"/>
  <c r="F102" i="42"/>
  <c r="H102" i="42" s="1"/>
  <c r="F94" i="42"/>
  <c r="H94" i="42" s="1"/>
  <c r="F86" i="42"/>
  <c r="H86" i="42" s="1"/>
  <c r="F78" i="42"/>
  <c r="H78" i="42" s="1"/>
  <c r="F70" i="42"/>
  <c r="H70" i="42" s="1"/>
  <c r="F62" i="42"/>
  <c r="H62" i="42" s="1"/>
  <c r="F54" i="42"/>
  <c r="H54" i="42" s="1"/>
  <c r="F46" i="42"/>
  <c r="H46" i="42" s="1"/>
  <c r="F38" i="42"/>
  <c r="H38" i="42" s="1"/>
  <c r="F30" i="42"/>
  <c r="H30" i="42" s="1"/>
  <c r="F26" i="42"/>
  <c r="H26" i="42" s="1"/>
  <c r="I98" i="42"/>
  <c r="I62" i="42"/>
  <c r="D88" i="43"/>
  <c r="F88" i="43" s="1"/>
  <c r="C100" i="43"/>
  <c r="C93" i="22"/>
  <c r="K93" i="22" s="1"/>
  <c r="I102" i="43"/>
  <c r="C34" i="43"/>
  <c r="G34" i="43"/>
  <c r="J34" i="43" s="1"/>
  <c r="G96" i="43"/>
  <c r="J96" i="43" s="1"/>
  <c r="L70" i="43"/>
  <c r="E57" i="43"/>
  <c r="H57" i="43" s="1"/>
  <c r="G70" i="43"/>
  <c r="J70" i="43" s="1"/>
  <c r="D86" i="43"/>
  <c r="F86" i="43" s="1"/>
  <c r="K102" i="42"/>
  <c r="M102" i="42" s="1"/>
  <c r="K96" i="42"/>
  <c r="M96" i="42" s="1"/>
  <c r="K92" i="42"/>
  <c r="M92" i="42" s="1"/>
  <c r="K86" i="42"/>
  <c r="M86" i="42" s="1"/>
  <c r="K80" i="42"/>
  <c r="M80" i="42" s="1"/>
  <c r="K34" i="42"/>
  <c r="M34" i="42" s="1"/>
  <c r="F97" i="42"/>
  <c r="H97" i="42" s="1"/>
  <c r="F69" i="42"/>
  <c r="H69" i="42" s="1"/>
  <c r="F45" i="42"/>
  <c r="H45" i="42" s="1"/>
  <c r="I22" i="42"/>
  <c r="N94" i="42"/>
  <c r="I70" i="42"/>
  <c r="N54" i="42"/>
  <c r="I100" i="43"/>
  <c r="K100" i="43"/>
  <c r="L100" i="43"/>
  <c r="C101" i="22"/>
  <c r="S101" i="22" s="1"/>
  <c r="E3" i="42"/>
  <c r="F3" i="42" s="1"/>
  <c r="H3" i="42" s="1"/>
  <c r="M3" i="49"/>
  <c r="O3" i="49" s="1"/>
  <c r="M12" i="49"/>
  <c r="O12" i="49" s="1"/>
  <c r="M5" i="49"/>
  <c r="O5" i="49" s="1"/>
  <c r="M9" i="49"/>
  <c r="O9" i="49" s="1"/>
  <c r="M4" i="49"/>
  <c r="O4" i="49" s="1"/>
  <c r="M8" i="49"/>
  <c r="O8" i="49" s="1"/>
  <c r="M7" i="49"/>
  <c r="O7" i="49" s="1"/>
  <c r="M11" i="49"/>
  <c r="O11" i="49" s="1"/>
  <c r="Q11" i="49" s="1"/>
  <c r="M6" i="49"/>
  <c r="O6" i="49" s="1"/>
  <c r="M10" i="49"/>
  <c r="O10" i="49" s="1"/>
  <c r="M80" i="52"/>
  <c r="G80" i="52"/>
  <c r="L80" i="52"/>
  <c r="E80" i="52"/>
  <c r="F80" i="52" s="1"/>
  <c r="J80" i="52"/>
  <c r="D80" i="52"/>
  <c r="I80" i="52"/>
  <c r="K80" i="52" s="1"/>
  <c r="D52" i="53"/>
  <c r="I52" i="53"/>
  <c r="K52" i="53" s="1"/>
  <c r="M52" i="53"/>
  <c r="G52" i="53"/>
  <c r="E52" i="53"/>
  <c r="H52" i="53" s="1"/>
  <c r="L52" i="53"/>
  <c r="J52" i="53"/>
  <c r="M96" i="53"/>
  <c r="L96" i="53"/>
  <c r="F46" i="53"/>
  <c r="G58" i="52"/>
  <c r="H71" i="53"/>
  <c r="F36" i="51"/>
  <c r="H36" i="51" s="1"/>
  <c r="M63" i="52"/>
  <c r="L84" i="43"/>
  <c r="H43" i="53"/>
  <c r="F97" i="53"/>
  <c r="E31" i="43"/>
  <c r="H31" i="43" s="1"/>
  <c r="M65" i="53"/>
  <c r="I16" i="52"/>
  <c r="K16" i="52" s="1"/>
  <c r="F85" i="53"/>
  <c r="F86" i="52"/>
  <c r="G30" i="53"/>
  <c r="M30" i="53"/>
  <c r="L30" i="53"/>
  <c r="D30" i="53"/>
  <c r="E30" i="53"/>
  <c r="F30" i="53" s="1"/>
  <c r="J30" i="53"/>
  <c r="I30" i="53"/>
  <c r="K30" i="53" s="1"/>
  <c r="G77" i="43"/>
  <c r="J77" i="43" s="1"/>
  <c r="E77" i="43"/>
  <c r="H77" i="43" s="1"/>
  <c r="L77" i="43"/>
  <c r="C77" i="43"/>
  <c r="G66" i="53"/>
  <c r="I66" i="53"/>
  <c r="K66" i="53" s="1"/>
  <c r="L66" i="53"/>
  <c r="E66" i="53"/>
  <c r="F66" i="53" s="1"/>
  <c r="M66" i="53"/>
  <c r="J66" i="53"/>
  <c r="D66" i="53"/>
  <c r="H75" i="53"/>
  <c r="C96" i="43"/>
  <c r="I47" i="52"/>
  <c r="K47" i="52" s="1"/>
  <c r="I21" i="52"/>
  <c r="K21" i="52" s="1"/>
  <c r="C57" i="43"/>
  <c r="I96" i="43"/>
  <c r="G57" i="43"/>
  <c r="J57" i="43" s="1"/>
  <c r="I2" i="42"/>
  <c r="J3" i="42" s="1"/>
  <c r="K3" i="42" s="1"/>
  <c r="M3" i="42" s="1"/>
  <c r="F38" i="53"/>
  <c r="F54" i="53"/>
  <c r="K96" i="43"/>
  <c r="E96" i="43"/>
  <c r="H96" i="43" s="1"/>
  <c r="H32" i="53"/>
  <c r="H62" i="53"/>
  <c r="D47" i="52"/>
  <c r="H53" i="53"/>
  <c r="F68" i="42"/>
  <c r="H68" i="42" s="1"/>
  <c r="F5" i="50"/>
  <c r="H5" i="50" s="1"/>
  <c r="H22" i="53"/>
  <c r="E9" i="52"/>
  <c r="K94" i="51"/>
  <c r="M94" i="51" s="1"/>
  <c r="G95" i="51"/>
  <c r="K80" i="43"/>
  <c r="D80" i="43"/>
  <c r="F80" i="43" s="1"/>
  <c r="J10" i="42"/>
  <c r="C11" i="22" s="1"/>
  <c r="O79" i="22"/>
  <c r="K79" i="22"/>
  <c r="N79" i="22"/>
  <c r="E18" i="42"/>
  <c r="G18" i="42" s="1"/>
  <c r="I18" i="42"/>
  <c r="J18" i="42" s="1"/>
  <c r="C19" i="22" s="1"/>
  <c r="N30" i="42"/>
  <c r="I30" i="42"/>
  <c r="N38" i="42"/>
  <c r="I38" i="42"/>
  <c r="N50" i="42"/>
  <c r="I50" i="42"/>
  <c r="I64" i="42"/>
  <c r="N64" i="42"/>
  <c r="N74" i="42"/>
  <c r="I74" i="42"/>
  <c r="N90" i="42"/>
  <c r="I90" i="42"/>
  <c r="I102" i="42"/>
  <c r="N102" i="42"/>
  <c r="G27" i="42"/>
  <c r="F27" i="42"/>
  <c r="H27" i="42" s="1"/>
  <c r="G35" i="42"/>
  <c r="F35" i="42"/>
  <c r="H35" i="42" s="1"/>
  <c r="G41" i="42"/>
  <c r="F41" i="42"/>
  <c r="H41" i="42" s="1"/>
  <c r="G47" i="42"/>
  <c r="F47" i="42"/>
  <c r="H47" i="42" s="1"/>
  <c r="G53" i="42"/>
  <c r="F53" i="42"/>
  <c r="H53" i="42" s="1"/>
  <c r="G57" i="42"/>
  <c r="F57" i="42"/>
  <c r="H57" i="42" s="1"/>
  <c r="G65" i="42"/>
  <c r="F65" i="42"/>
  <c r="H65" i="42" s="1"/>
  <c r="G73" i="42"/>
  <c r="F73" i="42"/>
  <c r="H73" i="42" s="1"/>
  <c r="G79" i="42"/>
  <c r="F79" i="42"/>
  <c r="H79" i="42" s="1"/>
  <c r="G85" i="42"/>
  <c r="F85" i="42"/>
  <c r="H85" i="42" s="1"/>
  <c r="G93" i="42"/>
  <c r="F93" i="42"/>
  <c r="H93" i="42" s="1"/>
  <c r="G101" i="42"/>
  <c r="F101" i="42"/>
  <c r="H101" i="42" s="1"/>
  <c r="L26" i="42"/>
  <c r="B26" i="43" s="1"/>
  <c r="C26" i="43" s="1"/>
  <c r="K26" i="42"/>
  <c r="M26" i="42" s="1"/>
  <c r="E30" i="43"/>
  <c r="H30" i="43" s="1"/>
  <c r="K30" i="43"/>
  <c r="K45" i="22"/>
  <c r="E45" i="22"/>
  <c r="F45" i="22" s="1"/>
  <c r="G45" i="22" s="1"/>
  <c r="L46" i="42"/>
  <c r="B46" i="43" s="1"/>
  <c r="K46" i="42"/>
  <c r="M46" i="42" s="1"/>
  <c r="L50" i="42"/>
  <c r="B50" i="43" s="1"/>
  <c r="D50" i="43" s="1"/>
  <c r="F50" i="43" s="1"/>
  <c r="K50" i="42"/>
  <c r="M50" i="42" s="1"/>
  <c r="L54" i="42"/>
  <c r="B54" i="43" s="1"/>
  <c r="K54" i="43" s="1"/>
  <c r="C55" i="22"/>
  <c r="I55" i="22" s="1"/>
  <c r="L58" i="42"/>
  <c r="B58" i="43" s="1"/>
  <c r="K58" i="43" s="1"/>
  <c r="C59" i="22"/>
  <c r="E59" i="22" s="1"/>
  <c r="F59" i="22" s="1"/>
  <c r="H59" i="22" s="1"/>
  <c r="K58" i="42"/>
  <c r="M58" i="42" s="1"/>
  <c r="L62" i="42"/>
  <c r="B62" i="43" s="1"/>
  <c r="G62" i="43" s="1"/>
  <c r="J62" i="43" s="1"/>
  <c r="C63" i="22"/>
  <c r="S63" i="22" s="1"/>
  <c r="L66" i="42"/>
  <c r="B66" i="43" s="1"/>
  <c r="K66" i="43" s="1"/>
  <c r="C67" i="22"/>
  <c r="K67" i="22" s="1"/>
  <c r="K66" i="42"/>
  <c r="M66" i="42" s="1"/>
  <c r="L74" i="42"/>
  <c r="B74" i="43" s="1"/>
  <c r="K74" i="43" s="1"/>
  <c r="C75" i="22"/>
  <c r="S75" i="22" s="1"/>
  <c r="L78" i="42"/>
  <c r="B78" i="43" s="1"/>
  <c r="K78" i="42"/>
  <c r="M78" i="42" s="1"/>
  <c r="L81" i="42"/>
  <c r="B81" i="43" s="1"/>
  <c r="C82" i="22"/>
  <c r="L89" i="42"/>
  <c r="B89" i="43" s="1"/>
  <c r="C90" i="22"/>
  <c r="E90" i="22" s="1"/>
  <c r="F90" i="22" s="1"/>
  <c r="H90" i="22" s="1"/>
  <c r="L93" i="42"/>
  <c r="B93" i="43" s="1"/>
  <c r="C94" i="22"/>
  <c r="D94" i="22" s="1"/>
  <c r="L97" i="42"/>
  <c r="B97" i="43" s="1"/>
  <c r="C98" i="22"/>
  <c r="D98" i="22" s="1"/>
  <c r="K97" i="42"/>
  <c r="M97" i="42" s="1"/>
  <c r="L101" i="42"/>
  <c r="B101" i="43" s="1"/>
  <c r="C102" i="22"/>
  <c r="K102" i="22" s="1"/>
  <c r="I6" i="42"/>
  <c r="N6" i="42" s="1"/>
  <c r="E7" i="42"/>
  <c r="G7" i="42" s="1"/>
  <c r="I30" i="43"/>
  <c r="C30" i="43"/>
  <c r="G30" i="43"/>
  <c r="J30" i="43" s="1"/>
  <c r="I34" i="43"/>
  <c r="K34" i="43"/>
  <c r="D34" i="43"/>
  <c r="F34" i="43" s="1"/>
  <c r="D70" i="43"/>
  <c r="F70" i="43" s="1"/>
  <c r="G99" i="43"/>
  <c r="J99" i="43" s="1"/>
  <c r="K65" i="43"/>
  <c r="E70" i="43"/>
  <c r="H70" i="43" s="1"/>
  <c r="C70" i="43"/>
  <c r="K70" i="42"/>
  <c r="M70" i="42" s="1"/>
  <c r="K54" i="42"/>
  <c r="M54" i="42" s="1"/>
  <c r="K30" i="42"/>
  <c r="M30" i="42" s="1"/>
  <c r="K101" i="42"/>
  <c r="M101" i="42" s="1"/>
  <c r="K89" i="42"/>
  <c r="M89" i="42" s="1"/>
  <c r="F89" i="42"/>
  <c r="H89" i="42" s="1"/>
  <c r="F77" i="42"/>
  <c r="H77" i="42" s="1"/>
  <c r="F61" i="42"/>
  <c r="H61" i="42" s="1"/>
  <c r="F49" i="42"/>
  <c r="H49" i="42" s="1"/>
  <c r="F37" i="42"/>
  <c r="H37" i="42" s="1"/>
  <c r="N96" i="42"/>
  <c r="I86" i="42"/>
  <c r="N78" i="42"/>
  <c r="I66" i="42"/>
  <c r="N58" i="42"/>
  <c r="I34" i="42"/>
  <c r="E6" i="42"/>
  <c r="G6" i="42" s="1"/>
  <c r="S79" i="22"/>
  <c r="D79" i="22"/>
  <c r="P79" i="22" s="1"/>
  <c r="C71" i="22"/>
  <c r="S71" i="22" s="1"/>
  <c r="H82" i="52"/>
  <c r="I100" i="52"/>
  <c r="K100" i="52" s="1"/>
  <c r="L99" i="52"/>
  <c r="E99" i="52"/>
  <c r="H99" i="52" s="1"/>
  <c r="I98" i="52"/>
  <c r="K98" i="52" s="1"/>
  <c r="L97" i="52"/>
  <c r="E97" i="52"/>
  <c r="H97" i="52" s="1"/>
  <c r="I96" i="52"/>
  <c r="K96" i="52" s="1"/>
  <c r="J100" i="52"/>
  <c r="D100" i="52"/>
  <c r="G99" i="52"/>
  <c r="J98" i="52"/>
  <c r="D98" i="52"/>
  <c r="G97" i="52"/>
  <c r="J96" i="52"/>
  <c r="D96" i="52"/>
  <c r="L35" i="52"/>
  <c r="E35" i="52"/>
  <c r="H35" i="52" s="1"/>
  <c r="I34" i="52"/>
  <c r="K34" i="52" s="1"/>
  <c r="L33" i="52"/>
  <c r="E33" i="52"/>
  <c r="H33" i="52" s="1"/>
  <c r="I32" i="52"/>
  <c r="K32" i="52" s="1"/>
  <c r="L31" i="52"/>
  <c r="E31" i="52"/>
  <c r="H31" i="52" s="1"/>
  <c r="I30" i="52"/>
  <c r="K30" i="52" s="1"/>
  <c r="L29" i="52"/>
  <c r="E29" i="52"/>
  <c r="H29" i="52" s="1"/>
  <c r="J35" i="52"/>
  <c r="D35" i="52"/>
  <c r="G34" i="52"/>
  <c r="J33" i="52"/>
  <c r="D33" i="52"/>
  <c r="G32" i="52"/>
  <c r="J31" i="52"/>
  <c r="D31" i="52"/>
  <c r="G30" i="52"/>
  <c r="J29" i="52"/>
  <c r="D29" i="52"/>
  <c r="L102" i="43"/>
  <c r="D102" i="43"/>
  <c r="F102" i="43" s="1"/>
  <c r="G102" i="43"/>
  <c r="J102" i="43" s="1"/>
  <c r="I47" i="43"/>
  <c r="K41" i="43"/>
  <c r="L47" i="43"/>
  <c r="I73" i="43"/>
  <c r="D59" i="43"/>
  <c r="F59" i="43" s="1"/>
  <c r="C69" i="43"/>
  <c r="C39" i="43"/>
  <c r="G31" i="43"/>
  <c r="J31" i="43" s="1"/>
  <c r="K75" i="43"/>
  <c r="K57" i="43"/>
  <c r="C59" i="43"/>
  <c r="E27" i="43"/>
  <c r="H27" i="43" s="1"/>
  <c r="L27" i="43"/>
  <c r="K77" i="43"/>
  <c r="D77" i="43"/>
  <c r="F77" i="43" s="1"/>
  <c r="I77" i="43"/>
  <c r="C75" i="43"/>
  <c r="L69" i="43"/>
  <c r="I59" i="43"/>
  <c r="L51" i="43"/>
  <c r="D51" i="43"/>
  <c r="F51" i="43" s="1"/>
  <c r="G47" i="43"/>
  <c r="J47" i="43" s="1"/>
  <c r="I39" i="43"/>
  <c r="I67" i="43"/>
  <c r="E67" i="43"/>
  <c r="H67" i="43" s="1"/>
  <c r="D61" i="43"/>
  <c r="F61" i="43" s="1"/>
  <c r="L61" i="43"/>
  <c r="K61" i="43"/>
  <c r="C49" i="43"/>
  <c r="I43" i="43"/>
  <c r="E43" i="43"/>
  <c r="H43" i="43" s="1"/>
  <c r="G35" i="43"/>
  <c r="J35" i="43" s="1"/>
  <c r="E35" i="43"/>
  <c r="H35" i="43" s="1"/>
  <c r="D35" i="43"/>
  <c r="F35" i="43" s="1"/>
  <c r="G59" i="43"/>
  <c r="J59" i="43" s="1"/>
  <c r="E75" i="43"/>
  <c r="H75" i="43" s="1"/>
  <c r="I88" i="43"/>
  <c r="K88" i="43"/>
  <c r="G100" i="43"/>
  <c r="J100" i="43" s="1"/>
  <c r="D100" i="43"/>
  <c r="F100" i="43" s="1"/>
  <c r="I92" i="43"/>
  <c r="D57" i="43"/>
  <c r="F57" i="43" s="1"/>
  <c r="F70" i="53"/>
  <c r="F58" i="53"/>
  <c r="F98" i="53"/>
  <c r="F78" i="53"/>
  <c r="F52" i="53"/>
  <c r="F99" i="53"/>
  <c r="G46" i="52"/>
  <c r="J46" i="52"/>
  <c r="D92" i="43"/>
  <c r="F92" i="43" s="1"/>
  <c r="F30" i="50"/>
  <c r="H30" i="50" s="1"/>
  <c r="F28" i="50"/>
  <c r="H28" i="50" s="1"/>
  <c r="F26" i="50"/>
  <c r="H26" i="50" s="1"/>
  <c r="F24" i="50"/>
  <c r="H24" i="50" s="1"/>
  <c r="F22" i="50"/>
  <c r="H22" i="50" s="1"/>
  <c r="F20" i="50"/>
  <c r="H20" i="50" s="1"/>
  <c r="F18" i="50"/>
  <c r="H18" i="50" s="1"/>
  <c r="I16" i="53"/>
  <c r="K16" i="53" s="1"/>
  <c r="E84" i="43"/>
  <c r="H84" i="43" s="1"/>
  <c r="N7" i="42"/>
  <c r="H59" i="53"/>
  <c r="G15" i="53"/>
  <c r="L16" i="53"/>
  <c r="E15" i="53"/>
  <c r="M64" i="52"/>
  <c r="J64" i="52"/>
  <c r="I64" i="52"/>
  <c r="K64" i="52" s="1"/>
  <c r="D65" i="43"/>
  <c r="F65" i="43" s="1"/>
  <c r="F44" i="53"/>
  <c r="F72" i="53"/>
  <c r="H82" i="53"/>
  <c r="F18" i="53"/>
  <c r="G43" i="52"/>
  <c r="K15" i="50"/>
  <c r="M15" i="50" s="1"/>
  <c r="E14" i="53"/>
  <c r="G84" i="43"/>
  <c r="J84" i="43" s="1"/>
  <c r="C84" i="43"/>
  <c r="L65" i="43"/>
  <c r="H67" i="53"/>
  <c r="H91" i="53"/>
  <c r="F91" i="53"/>
  <c r="H63" i="53"/>
  <c r="F63" i="53"/>
  <c r="F45" i="53"/>
  <c r="H45" i="53"/>
  <c r="F19" i="53"/>
  <c r="H19" i="53"/>
  <c r="G16" i="53"/>
  <c r="L14" i="53"/>
  <c r="I79" i="22"/>
  <c r="Q79" i="22"/>
  <c r="L79" i="22"/>
  <c r="U79" i="22" s="1"/>
  <c r="M15" i="53"/>
  <c r="J15" i="53"/>
  <c r="H55" i="53"/>
  <c r="C92" i="43"/>
  <c r="I65" i="43"/>
  <c r="G65" i="43"/>
  <c r="J65" i="43" s="1"/>
  <c r="J43" i="52"/>
  <c r="F29" i="50"/>
  <c r="H29" i="50" s="1"/>
  <c r="F27" i="50"/>
  <c r="H27" i="50" s="1"/>
  <c r="F25" i="50"/>
  <c r="H25" i="50" s="1"/>
  <c r="F23" i="50"/>
  <c r="H23" i="50" s="1"/>
  <c r="F21" i="50"/>
  <c r="H21" i="50" s="1"/>
  <c r="F19" i="50"/>
  <c r="H19" i="50" s="1"/>
  <c r="M16" i="53"/>
  <c r="I14" i="53"/>
  <c r="K14" i="53" s="1"/>
  <c r="I84" i="43"/>
  <c r="H29" i="31"/>
  <c r="H38" i="52"/>
  <c r="D16" i="53"/>
  <c r="D14" i="53"/>
  <c r="G45" i="53"/>
  <c r="M45" i="53"/>
  <c r="L45" i="53"/>
  <c r="G71" i="53"/>
  <c r="I71" i="53"/>
  <c r="K71" i="53" s="1"/>
  <c r="M76" i="52"/>
  <c r="L76" i="52"/>
  <c r="I79" i="53"/>
  <c r="K79" i="53" s="1"/>
  <c r="L75" i="53"/>
  <c r="D75" i="53"/>
  <c r="M81" i="53"/>
  <c r="E77" i="53"/>
  <c r="J77" i="53"/>
  <c r="M73" i="53"/>
  <c r="K75" i="42"/>
  <c r="M75" i="42" s="1"/>
  <c r="F87" i="42"/>
  <c r="H87" i="42" s="1"/>
  <c r="I42" i="42"/>
  <c r="G51" i="43"/>
  <c r="J51" i="43" s="1"/>
  <c r="F3" i="50"/>
  <c r="H3" i="50" s="1"/>
  <c r="L39" i="51"/>
  <c r="C39" i="52" s="1"/>
  <c r="K88" i="51"/>
  <c r="M88" i="51" s="1"/>
  <c r="F91" i="51"/>
  <c r="H91" i="51" s="1"/>
  <c r="E4" i="42"/>
  <c r="G4" i="42" s="1"/>
  <c r="I30" i="22"/>
  <c r="E30" i="22"/>
  <c r="F30" i="22" s="1"/>
  <c r="H30" i="22" s="1"/>
  <c r="D30" i="22"/>
  <c r="J30" i="22" s="1"/>
  <c r="I24" i="42"/>
  <c r="N48" i="42"/>
  <c r="I48" i="42"/>
  <c r="I80" i="43"/>
  <c r="I41" i="43"/>
  <c r="L49" i="43"/>
  <c r="D49" i="43"/>
  <c r="F49" i="43" s="1"/>
  <c r="C41" i="43"/>
  <c r="K64" i="42"/>
  <c r="M64" i="42" s="1"/>
  <c r="K83" i="42"/>
  <c r="M83" i="42" s="1"/>
  <c r="K41" i="42"/>
  <c r="M41" i="42" s="1"/>
  <c r="N80" i="22"/>
  <c r="E80" i="22"/>
  <c r="F80" i="22" s="1"/>
  <c r="G80" i="22" s="1"/>
  <c r="L80" i="22"/>
  <c r="U80" i="22" s="1"/>
  <c r="F60" i="42"/>
  <c r="H60" i="42" s="1"/>
  <c r="I28" i="42"/>
  <c r="N84" i="42"/>
  <c r="N52" i="42"/>
  <c r="L45" i="22"/>
  <c r="U45" i="22" s="1"/>
  <c r="O45" i="22"/>
  <c r="Q45" i="22"/>
  <c r="C84" i="22"/>
  <c r="I23" i="42"/>
  <c r="J23" i="42" s="1"/>
  <c r="L23" i="42" s="1"/>
  <c r="B23" i="43" s="1"/>
  <c r="G32" i="42"/>
  <c r="F32" i="42"/>
  <c r="H32" i="42" s="1"/>
  <c r="G36" i="42"/>
  <c r="G39" i="42"/>
  <c r="F39" i="42"/>
  <c r="H39" i="42" s="1"/>
  <c r="G43" i="42"/>
  <c r="F43" i="42"/>
  <c r="H43" i="42" s="1"/>
  <c r="G51" i="42"/>
  <c r="F51" i="42"/>
  <c r="H51" i="42" s="1"/>
  <c r="G59" i="42"/>
  <c r="F59" i="42"/>
  <c r="H59" i="42" s="1"/>
  <c r="G63" i="42"/>
  <c r="F63" i="42"/>
  <c r="H63" i="42" s="1"/>
  <c r="G67" i="42"/>
  <c r="F67" i="42"/>
  <c r="H67" i="42" s="1"/>
  <c r="G71" i="42"/>
  <c r="F71" i="42"/>
  <c r="H71" i="42" s="1"/>
  <c r="G75" i="42"/>
  <c r="F75" i="42"/>
  <c r="H75" i="42" s="1"/>
  <c r="G83" i="42"/>
  <c r="F83" i="42"/>
  <c r="H83" i="42" s="1"/>
  <c r="G91" i="42"/>
  <c r="F91" i="42"/>
  <c r="H91" i="42" s="1"/>
  <c r="G95" i="42"/>
  <c r="F95" i="42"/>
  <c r="H95" i="42" s="1"/>
  <c r="G99" i="42"/>
  <c r="F99" i="42"/>
  <c r="H99" i="42" s="1"/>
  <c r="L28" i="42"/>
  <c r="B28" i="43" s="1"/>
  <c r="E28" i="43" s="1"/>
  <c r="H28" i="43" s="1"/>
  <c r="C29" i="22"/>
  <c r="K28" i="42"/>
  <c r="M28" i="42" s="1"/>
  <c r="L32" i="42"/>
  <c r="B32" i="43" s="1"/>
  <c r="C33" i="22"/>
  <c r="Q33" i="22" s="1"/>
  <c r="L36" i="42"/>
  <c r="B36" i="43" s="1"/>
  <c r="C37" i="22"/>
  <c r="Q37" i="22" s="1"/>
  <c r="K36" i="42"/>
  <c r="M36" i="42" s="1"/>
  <c r="L40" i="42"/>
  <c r="B40" i="43" s="1"/>
  <c r="C41" i="22"/>
  <c r="S41" i="22" s="1"/>
  <c r="L44" i="42"/>
  <c r="B44" i="43" s="1"/>
  <c r="K44" i="42"/>
  <c r="M44" i="42" s="1"/>
  <c r="L48" i="42"/>
  <c r="B48" i="43" s="1"/>
  <c r="C49" i="22"/>
  <c r="L49" i="22" s="1"/>
  <c r="U49" i="22" s="1"/>
  <c r="L55" i="42"/>
  <c r="B55" i="43" s="1"/>
  <c r="K55" i="42"/>
  <c r="M55" i="42" s="1"/>
  <c r="C56" i="22"/>
  <c r="N56" i="22" s="1"/>
  <c r="L63" i="42"/>
  <c r="B63" i="43" s="1"/>
  <c r="K63" i="42"/>
  <c r="M63" i="42" s="1"/>
  <c r="L71" i="42"/>
  <c r="B71" i="43" s="1"/>
  <c r="K71" i="43" s="1"/>
  <c r="K71" i="42"/>
  <c r="M71" i="42" s="1"/>
  <c r="L79" i="42"/>
  <c r="B79" i="43" s="1"/>
  <c r="K79" i="42"/>
  <c r="M79" i="42" s="1"/>
  <c r="L82" i="42"/>
  <c r="B82" i="43" s="1"/>
  <c r="K82" i="43" s="1"/>
  <c r="C83" i="22"/>
  <c r="N83" i="22" s="1"/>
  <c r="K82" i="42"/>
  <c r="M82" i="42" s="1"/>
  <c r="C86" i="43"/>
  <c r="I86" i="43"/>
  <c r="L86" i="43"/>
  <c r="L90" i="42"/>
  <c r="B90" i="43" s="1"/>
  <c r="D90" i="43" s="1"/>
  <c r="F90" i="43" s="1"/>
  <c r="K90" i="42"/>
  <c r="M90" i="42" s="1"/>
  <c r="L94" i="42"/>
  <c r="B94" i="43" s="1"/>
  <c r="L94" i="43" s="1"/>
  <c r="C95" i="22"/>
  <c r="K95" i="22" s="1"/>
  <c r="L98" i="42"/>
  <c r="B98" i="43" s="1"/>
  <c r="D98" i="43" s="1"/>
  <c r="F98" i="43" s="1"/>
  <c r="K98" i="42"/>
  <c r="M98" i="42" s="1"/>
  <c r="N36" i="42"/>
  <c r="I36" i="42"/>
  <c r="N44" i="42"/>
  <c r="I44" i="42"/>
  <c r="I56" i="42"/>
  <c r="N56" i="42"/>
  <c r="I60" i="42"/>
  <c r="N60" i="42"/>
  <c r="I72" i="42"/>
  <c r="N72" i="42"/>
  <c r="I76" i="42"/>
  <c r="N76" i="42"/>
  <c r="I88" i="42"/>
  <c r="N88" i="42"/>
  <c r="G29" i="42"/>
  <c r="F29" i="42"/>
  <c r="H29" i="42" s="1"/>
  <c r="G44" i="42"/>
  <c r="F44" i="42"/>
  <c r="H44" i="42" s="1"/>
  <c r="G52" i="42"/>
  <c r="F52" i="42"/>
  <c r="H52" i="42" s="1"/>
  <c r="G56" i="42"/>
  <c r="F56" i="42"/>
  <c r="H56" i="42" s="1"/>
  <c r="G80" i="42"/>
  <c r="F80" i="42"/>
  <c r="H80" i="42" s="1"/>
  <c r="L33" i="42"/>
  <c r="B33" i="43" s="1"/>
  <c r="C34" i="22"/>
  <c r="S34" i="22" s="1"/>
  <c r="L45" i="42"/>
  <c r="B45" i="43" s="1"/>
  <c r="C46" i="22"/>
  <c r="O46" i="22" s="1"/>
  <c r="K45" i="42"/>
  <c r="M45" i="42" s="1"/>
  <c r="L60" i="42"/>
  <c r="B60" i="43" s="1"/>
  <c r="E60" i="43" s="1"/>
  <c r="H60" i="43" s="1"/>
  <c r="C61" i="22"/>
  <c r="S61" i="22" s="1"/>
  <c r="K60" i="42"/>
  <c r="M60" i="42" s="1"/>
  <c r="L68" i="42"/>
  <c r="B68" i="43" s="1"/>
  <c r="K68" i="42"/>
  <c r="M68" i="42" s="1"/>
  <c r="D99" i="43"/>
  <c r="F99" i="43" s="1"/>
  <c r="E99" i="43"/>
  <c r="H99" i="43" s="1"/>
  <c r="I8" i="42"/>
  <c r="J8" i="42" s="1"/>
  <c r="E8" i="42"/>
  <c r="G8" i="42" s="1"/>
  <c r="E9" i="42"/>
  <c r="G9" i="42" s="1"/>
  <c r="G80" i="43"/>
  <c r="J80" i="43" s="1"/>
  <c r="L80" i="43"/>
  <c r="E41" i="43"/>
  <c r="H41" i="43" s="1"/>
  <c r="K83" i="43"/>
  <c r="K49" i="43"/>
  <c r="K99" i="42"/>
  <c r="M99" i="42" s="1"/>
  <c r="F92" i="42"/>
  <c r="H92" i="42" s="1"/>
  <c r="N100" i="42"/>
  <c r="N68" i="42"/>
  <c r="E5" i="42"/>
  <c r="G5" i="42" s="1"/>
  <c r="I27" i="42"/>
  <c r="I99" i="42"/>
  <c r="I95" i="42"/>
  <c r="I91" i="42"/>
  <c r="I87" i="42"/>
  <c r="I83" i="42"/>
  <c r="I79" i="42"/>
  <c r="I75" i="42"/>
  <c r="I71" i="42"/>
  <c r="I67" i="42"/>
  <c r="I63" i="42"/>
  <c r="I59" i="42"/>
  <c r="I55" i="42"/>
  <c r="I51" i="42"/>
  <c r="I47" i="42"/>
  <c r="I43" i="42"/>
  <c r="I39" i="42"/>
  <c r="I35" i="42"/>
  <c r="I31" i="42"/>
  <c r="C60" i="22"/>
  <c r="I20" i="42"/>
  <c r="N20" i="42" s="1"/>
  <c r="N32" i="42"/>
  <c r="I32" i="42"/>
  <c r="I92" i="42"/>
  <c r="N92" i="42"/>
  <c r="G33" i="42"/>
  <c r="F33" i="42"/>
  <c r="H33" i="42" s="1"/>
  <c r="G40" i="42"/>
  <c r="F40" i="42"/>
  <c r="H40" i="42" s="1"/>
  <c r="G48" i="42"/>
  <c r="F48" i="42"/>
  <c r="H48" i="42" s="1"/>
  <c r="G64" i="42"/>
  <c r="F64" i="42"/>
  <c r="H64" i="42" s="1"/>
  <c r="G72" i="42"/>
  <c r="F72" i="42"/>
  <c r="H72" i="42" s="1"/>
  <c r="G76" i="42"/>
  <c r="F76" i="42"/>
  <c r="H76" i="42" s="1"/>
  <c r="G84" i="42"/>
  <c r="F84" i="42"/>
  <c r="H84" i="42" s="1"/>
  <c r="G88" i="42"/>
  <c r="F88" i="42"/>
  <c r="H88" i="42" s="1"/>
  <c r="G96" i="42"/>
  <c r="F96" i="42"/>
  <c r="H96" i="42" s="1"/>
  <c r="L29" i="42"/>
  <c r="B29" i="43" s="1"/>
  <c r="K29" i="42"/>
  <c r="M29" i="42" s="1"/>
  <c r="L37" i="42"/>
  <c r="B37" i="43" s="1"/>
  <c r="K37" i="42"/>
  <c r="M37" i="42" s="1"/>
  <c r="L52" i="42"/>
  <c r="B52" i="43" s="1"/>
  <c r="E52" i="43" s="1"/>
  <c r="H52" i="43" s="1"/>
  <c r="K52" i="42"/>
  <c r="M52" i="42" s="1"/>
  <c r="C64" i="43"/>
  <c r="I64" i="43"/>
  <c r="K64" i="43"/>
  <c r="L91" i="42"/>
  <c r="B91" i="43" s="1"/>
  <c r="C92" i="22"/>
  <c r="D92" i="22" s="1"/>
  <c r="P92" i="22" s="1"/>
  <c r="L95" i="42"/>
  <c r="B95" i="43" s="1"/>
  <c r="C96" i="22"/>
  <c r="K95" i="42"/>
  <c r="M95" i="42" s="1"/>
  <c r="C80" i="43"/>
  <c r="D83" i="43"/>
  <c r="F83" i="43" s="1"/>
  <c r="G41" i="43"/>
  <c r="J41" i="43" s="1"/>
  <c r="E80" i="43"/>
  <c r="H80" i="43" s="1"/>
  <c r="K99" i="43"/>
  <c r="L83" i="43"/>
  <c r="E49" i="43"/>
  <c r="H49" i="43" s="1"/>
  <c r="C38" i="22"/>
  <c r="S38" i="22" s="1"/>
  <c r="D80" i="22"/>
  <c r="R80" i="22" s="1"/>
  <c r="K56" i="42"/>
  <c r="M56" i="42" s="1"/>
  <c r="K33" i="42"/>
  <c r="M33" i="42" s="1"/>
  <c r="F100" i="42"/>
  <c r="H100" i="42" s="1"/>
  <c r="I40" i="42"/>
  <c r="N80" i="42"/>
  <c r="I4" i="42"/>
  <c r="J5" i="42" s="1"/>
  <c r="L5" i="42" s="1"/>
  <c r="B5" i="43" s="1"/>
  <c r="I99" i="43"/>
  <c r="D45" i="22"/>
  <c r="J45" i="22" s="1"/>
  <c r="J17" i="42"/>
  <c r="L17" i="42" s="1"/>
  <c r="B17" i="43" s="1"/>
  <c r="E13" i="42"/>
  <c r="G13" i="42" s="1"/>
  <c r="I21" i="42"/>
  <c r="J13" i="42"/>
  <c r="L13" i="42" s="1"/>
  <c r="B13" i="43" s="1"/>
  <c r="J14" i="42"/>
  <c r="L14" i="42" s="1"/>
  <c r="B14" i="43" s="1"/>
  <c r="E14" i="42"/>
  <c r="G14" i="42" s="1"/>
  <c r="L28" i="52"/>
  <c r="I28" i="52"/>
  <c r="K28" i="52" s="1"/>
  <c r="G47" i="53"/>
  <c r="I47" i="53"/>
  <c r="K47" i="53" s="1"/>
  <c r="J47" i="53"/>
  <c r="E47" i="53"/>
  <c r="D47" i="53"/>
  <c r="L47" i="53"/>
  <c r="M47" i="53"/>
  <c r="M68" i="52"/>
  <c r="J68" i="52"/>
  <c r="E68" i="52"/>
  <c r="F68" i="52" s="1"/>
  <c r="D68" i="52"/>
  <c r="I68" i="52"/>
  <c r="K68" i="52" s="1"/>
  <c r="G68" i="52"/>
  <c r="L68" i="52"/>
  <c r="J23" i="52"/>
  <c r="L23" i="52"/>
  <c r="M13" i="52"/>
  <c r="E13" i="52"/>
  <c r="F13" i="52" s="1"/>
  <c r="I13" i="52"/>
  <c r="K13" i="52" s="1"/>
  <c r="M86" i="53"/>
  <c r="E86" i="53"/>
  <c r="H86" i="53" s="1"/>
  <c r="L86" i="53"/>
  <c r="J86" i="53"/>
  <c r="I86" i="53"/>
  <c r="K86" i="53" s="1"/>
  <c r="D86" i="53"/>
  <c r="G86" i="53"/>
  <c r="J58" i="52"/>
  <c r="H24" i="53"/>
  <c r="H34" i="53"/>
  <c r="H42" i="53"/>
  <c r="F12" i="53"/>
  <c r="F64" i="53"/>
  <c r="L58" i="52"/>
  <c r="L47" i="52"/>
  <c r="L63" i="52"/>
  <c r="H83" i="53"/>
  <c r="H69" i="53"/>
  <c r="F23" i="53"/>
  <c r="F37" i="53"/>
  <c r="F35" i="52"/>
  <c r="S80" i="22"/>
  <c r="E12" i="42"/>
  <c r="G12" i="42" s="1"/>
  <c r="F34" i="51"/>
  <c r="H34" i="51" s="1"/>
  <c r="L83" i="51"/>
  <c r="C83" i="52" s="1"/>
  <c r="F87" i="51"/>
  <c r="H87" i="51" s="1"/>
  <c r="L91" i="51"/>
  <c r="C91" i="52" s="1"/>
  <c r="L95" i="51"/>
  <c r="C95" i="52" s="1"/>
  <c r="J95" i="52" s="1"/>
  <c r="F97" i="51"/>
  <c r="H97" i="51" s="1"/>
  <c r="E15" i="42"/>
  <c r="L46" i="52"/>
  <c r="L54" i="52"/>
  <c r="I31" i="43"/>
  <c r="N17" i="42"/>
  <c r="E17" i="42"/>
  <c r="N16" i="42"/>
  <c r="N13" i="42"/>
  <c r="N10" i="42"/>
  <c r="K56" i="43"/>
  <c r="L56" i="43"/>
  <c r="I56" i="43"/>
  <c r="C56" i="43"/>
  <c r="G56" i="43"/>
  <c r="J56" i="43" s="1"/>
  <c r="G57" i="52"/>
  <c r="M43" i="52"/>
  <c r="D43" i="52"/>
  <c r="H16" i="53"/>
  <c r="F16" i="53"/>
  <c r="M17" i="52"/>
  <c r="G17" i="52"/>
  <c r="L17" i="52"/>
  <c r="K92" i="43"/>
  <c r="L92" i="43"/>
  <c r="E92" i="43"/>
  <c r="H92" i="43" s="1"/>
  <c r="K102" i="43"/>
  <c r="F41" i="53"/>
  <c r="E56" i="43"/>
  <c r="H56" i="43" s="1"/>
  <c r="I54" i="52"/>
  <c r="K54" i="52" s="1"/>
  <c r="D56" i="43"/>
  <c r="F56" i="43" s="1"/>
  <c r="L24" i="52"/>
  <c r="I24" i="52"/>
  <c r="K24" i="52" s="1"/>
  <c r="F73" i="53"/>
  <c r="H73" i="53"/>
  <c r="F11" i="53"/>
  <c r="H11" i="53"/>
  <c r="G14" i="50"/>
  <c r="F14" i="50"/>
  <c r="H14" i="50" s="1"/>
  <c r="G66" i="50"/>
  <c r="F66" i="50"/>
  <c r="H66" i="50" s="1"/>
  <c r="L87" i="50"/>
  <c r="C87" i="53" s="1"/>
  <c r="K87" i="50"/>
  <c r="M87" i="50" s="1"/>
  <c r="L88" i="50"/>
  <c r="C88" i="53" s="1"/>
  <c r="K88" i="50"/>
  <c r="M88" i="50" s="1"/>
  <c r="I90" i="53"/>
  <c r="K90" i="53" s="1"/>
  <c r="L90" i="53"/>
  <c r="J90" i="53"/>
  <c r="G90" i="53"/>
  <c r="D90" i="53"/>
  <c r="I91" i="53"/>
  <c r="K91" i="53" s="1"/>
  <c r="L91" i="53"/>
  <c r="J91" i="53"/>
  <c r="G91" i="53"/>
  <c r="I92" i="53"/>
  <c r="K92" i="53" s="1"/>
  <c r="L92" i="53"/>
  <c r="D92" i="53"/>
  <c r="G92" i="53"/>
  <c r="J92" i="53"/>
  <c r="L93" i="50"/>
  <c r="C93" i="53" s="1"/>
  <c r="K93" i="50"/>
  <c r="M93" i="50" s="1"/>
  <c r="L94" i="50"/>
  <c r="C94" i="53" s="1"/>
  <c r="K94" i="50"/>
  <c r="M94" i="50" s="1"/>
  <c r="L95" i="50"/>
  <c r="C95" i="53" s="1"/>
  <c r="K95" i="50"/>
  <c r="M95" i="50" s="1"/>
  <c r="G96" i="53"/>
  <c r="I96" i="53"/>
  <c r="K96" i="53" s="1"/>
  <c r="J96" i="53"/>
  <c r="E96" i="53"/>
  <c r="H96" i="53" s="1"/>
  <c r="D96" i="53"/>
  <c r="G98" i="50"/>
  <c r="F98" i="50"/>
  <c r="H98" i="50" s="1"/>
  <c r="G99" i="50"/>
  <c r="F99" i="50"/>
  <c r="H99" i="50" s="1"/>
  <c r="E11" i="42"/>
  <c r="G11" i="42" s="1"/>
  <c r="I11" i="42"/>
  <c r="J11" i="42" s="1"/>
  <c r="C12" i="22" s="1"/>
  <c r="I15" i="42"/>
  <c r="J15" i="42" s="1"/>
  <c r="E19" i="42"/>
  <c r="G19" i="42" s="1"/>
  <c r="I19" i="42"/>
  <c r="N26" i="42"/>
  <c r="I26" i="42"/>
  <c r="F32" i="51"/>
  <c r="H32" i="51" s="1"/>
  <c r="G32" i="51"/>
  <c r="F85" i="51"/>
  <c r="H85" i="51" s="1"/>
  <c r="G85" i="51"/>
  <c r="I95" i="52"/>
  <c r="K95" i="52" s="1"/>
  <c r="I60" i="52"/>
  <c r="K60" i="52" s="1"/>
  <c r="G60" i="52"/>
  <c r="I51" i="22"/>
  <c r="O51" i="22"/>
  <c r="L51" i="22"/>
  <c r="U51" i="22" s="1"/>
  <c r="E51" i="22"/>
  <c r="F51" i="22" s="1"/>
  <c r="G51" i="22" s="1"/>
  <c r="M54" i="52"/>
  <c r="D46" i="52"/>
  <c r="M46" i="52"/>
  <c r="F80" i="53"/>
  <c r="H80" i="53"/>
  <c r="L25" i="52"/>
  <c r="I25" i="52"/>
  <c r="K25" i="52" s="1"/>
  <c r="J25" i="52"/>
  <c r="M12" i="52"/>
  <c r="G12" i="52"/>
  <c r="L12" i="52"/>
  <c r="I83" i="43"/>
  <c r="E83" i="43"/>
  <c r="H83" i="43" s="1"/>
  <c r="G83" i="43"/>
  <c r="J83" i="43" s="1"/>
  <c r="Q51" i="22"/>
  <c r="I31" i="31"/>
  <c r="J31" i="31" s="1"/>
  <c r="K31" i="31" s="1"/>
  <c r="H31" i="31"/>
  <c r="N30" i="22"/>
  <c r="K89" i="51"/>
  <c r="M89" i="51" s="1"/>
  <c r="L89" i="51"/>
  <c r="C89" i="52" s="1"/>
  <c r="F40" i="53"/>
  <c r="F8" i="53"/>
  <c r="F56" i="53"/>
  <c r="L16" i="52"/>
  <c r="F57" i="53"/>
  <c r="F9" i="53"/>
  <c r="K30" i="22"/>
  <c r="N45" i="22"/>
  <c r="H20" i="31"/>
  <c r="I20" i="31"/>
  <c r="J20" i="31" s="1"/>
  <c r="K20" i="31" s="1"/>
  <c r="L84" i="51"/>
  <c r="C84" i="52" s="1"/>
  <c r="K84" i="51"/>
  <c r="M84" i="51" s="1"/>
  <c r="S45" i="22"/>
  <c r="I45" i="22"/>
  <c r="G6" i="50"/>
  <c r="F6" i="50"/>
  <c r="H6" i="50" s="1"/>
  <c r="L88" i="43"/>
  <c r="C88" i="43"/>
  <c r="C47" i="22"/>
  <c r="C97" i="22"/>
  <c r="C89" i="22"/>
  <c r="S89" i="22" s="1"/>
  <c r="C81" i="22"/>
  <c r="N81" i="22" s="1"/>
  <c r="C35" i="22"/>
  <c r="C31" i="22"/>
  <c r="N31" i="22" s="1"/>
  <c r="C27" i="22"/>
  <c r="N27" i="22" s="1"/>
  <c r="C85" i="22"/>
  <c r="K97" i="51"/>
  <c r="M97" i="51" s="1"/>
  <c r="G9" i="44"/>
  <c r="H36" i="52"/>
  <c r="H74" i="52"/>
  <c r="I75" i="52"/>
  <c r="K75" i="52" s="1"/>
  <c r="M75" i="52"/>
  <c r="D54" i="52"/>
  <c r="E54" i="52"/>
  <c r="G54" i="52"/>
  <c r="M51" i="52"/>
  <c r="D51" i="52"/>
  <c r="M50" i="52"/>
  <c r="G50" i="52"/>
  <c r="F9" i="52"/>
  <c r="H9" i="52"/>
  <c r="I27" i="52"/>
  <c r="K27" i="52" s="1"/>
  <c r="D27" i="52"/>
  <c r="M47" i="52"/>
  <c r="J47" i="52"/>
  <c r="G47" i="52"/>
  <c r="I46" i="52"/>
  <c r="K46" i="52" s="1"/>
  <c r="E46" i="52"/>
  <c r="L11" i="52"/>
  <c r="D11" i="52"/>
  <c r="J65" i="53"/>
  <c r="I65" i="53"/>
  <c r="K65" i="53" s="1"/>
  <c r="H68" i="53"/>
  <c r="F68" i="53"/>
  <c r="L21" i="52"/>
  <c r="J21" i="52"/>
  <c r="L79" i="52"/>
  <c r="I58" i="52"/>
  <c r="K58" i="52" s="1"/>
  <c r="D58" i="52"/>
  <c r="M57" i="52"/>
  <c r="I57" i="52"/>
  <c r="K57" i="52" s="1"/>
  <c r="E57" i="52"/>
  <c r="D57" i="52"/>
  <c r="L57" i="52"/>
  <c r="F60" i="53"/>
  <c r="H60" i="53"/>
  <c r="L6" i="50"/>
  <c r="C6" i="53" s="1"/>
  <c r="K6" i="50"/>
  <c r="M6" i="50" s="1"/>
  <c r="E14" i="52"/>
  <c r="I12" i="52"/>
  <c r="K12" i="52" s="1"/>
  <c r="D25" i="52"/>
  <c r="G28" i="52"/>
  <c r="L9" i="52"/>
  <c r="L13" i="52"/>
  <c r="J60" i="52"/>
  <c r="L31" i="43"/>
  <c r="F79" i="53"/>
  <c r="H21" i="53"/>
  <c r="F31" i="53"/>
  <c r="M14" i="52"/>
  <c r="K84" i="43"/>
  <c r="E88" i="43"/>
  <c r="H88" i="43" s="1"/>
  <c r="D70" i="22"/>
  <c r="M70" i="22" s="1"/>
  <c r="G9" i="52"/>
  <c r="G13" i="52"/>
  <c r="K31" i="43"/>
  <c r="H51" i="53"/>
  <c r="H61" i="53"/>
  <c r="I57" i="43"/>
  <c r="Q30" i="22"/>
  <c r="O30" i="22"/>
  <c r="L30" i="22"/>
  <c r="U30" i="22" s="1"/>
  <c r="S30" i="22"/>
  <c r="L7" i="50"/>
  <c r="C7" i="53" s="1"/>
  <c r="K7" i="50"/>
  <c r="M7" i="50" s="1"/>
  <c r="G64" i="43"/>
  <c r="J64" i="43" s="1"/>
  <c r="D64" i="43"/>
  <c r="F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C93" i="52" s="1"/>
  <c r="F99" i="51"/>
  <c r="H99" i="51" s="1"/>
  <c r="C57" i="22"/>
  <c r="C53" i="22"/>
  <c r="C99" i="22"/>
  <c r="C87" i="22"/>
  <c r="C69" i="22"/>
  <c r="I67" i="52"/>
  <c r="K67" i="52" s="1"/>
  <c r="E67" i="52"/>
  <c r="M67" i="52"/>
  <c r="D67" i="52"/>
  <c r="L67" i="52"/>
  <c r="J67" i="52"/>
  <c r="G67" i="52"/>
  <c r="M42" i="52"/>
  <c r="D42" i="52"/>
  <c r="G42" i="52"/>
  <c r="J42" i="52"/>
  <c r="I42" i="52"/>
  <c r="K42" i="52" s="1"/>
  <c r="E42" i="52"/>
  <c r="L42" i="52"/>
  <c r="J71" i="52"/>
  <c r="L71" i="52"/>
  <c r="M71" i="52"/>
  <c r="D71" i="52"/>
  <c r="D65" i="53"/>
  <c r="G65" i="53"/>
  <c r="E58" i="52"/>
  <c r="G75" i="52"/>
  <c r="J75" i="52"/>
  <c r="E43" i="52"/>
  <c r="I43" i="52"/>
  <c r="K43" i="52" s="1"/>
  <c r="E50" i="52"/>
  <c r="E51" i="52"/>
  <c r="I51" i="52"/>
  <c r="K51" i="52" s="1"/>
  <c r="D63" i="52"/>
  <c r="J79" i="52"/>
  <c r="D79" i="52"/>
  <c r="G50" i="53"/>
  <c r="I50" i="53"/>
  <c r="K50" i="53" s="1"/>
  <c r="L50" i="53"/>
  <c r="J50" i="53"/>
  <c r="D50" i="53"/>
  <c r="M50" i="53"/>
  <c r="L75" i="52"/>
  <c r="D75" i="52"/>
  <c r="J50" i="52"/>
  <c r="I50" i="52"/>
  <c r="K50" i="52" s="1"/>
  <c r="G51" i="52"/>
  <c r="J51" i="52"/>
  <c r="J10" i="52"/>
  <c r="E10" i="52"/>
  <c r="F10" i="52" s="1"/>
  <c r="D10" i="52"/>
  <c r="D89" i="53"/>
  <c r="E89" i="53"/>
  <c r="L89" i="53"/>
  <c r="G89" i="53"/>
  <c r="I89" i="53"/>
  <c r="K89" i="53" s="1"/>
  <c r="H66" i="53"/>
  <c r="E65" i="53"/>
  <c r="E75" i="52"/>
  <c r="L50" i="52"/>
  <c r="J19" i="52"/>
  <c r="I19" i="52"/>
  <c r="K19" i="52" s="1"/>
  <c r="D19" i="52"/>
  <c r="M19" i="52"/>
  <c r="G76" i="53"/>
  <c r="L76" i="53"/>
  <c r="J76" i="53"/>
  <c r="D76" i="53"/>
  <c r="M76" i="53"/>
  <c r="J11" i="52"/>
  <c r="L20" i="52"/>
  <c r="I23" i="52"/>
  <c r="K23" i="52" s="1"/>
  <c r="L60" i="52"/>
  <c r="E11" i="52"/>
  <c r="F11" i="52" s="1"/>
  <c r="L15" i="52"/>
  <c r="D60" i="52"/>
  <c r="H39" i="53"/>
  <c r="F90" i="53"/>
  <c r="H49" i="53"/>
  <c r="H94" i="52"/>
  <c r="M60" i="52"/>
  <c r="O80" i="22"/>
  <c r="S51" i="22"/>
  <c r="I32" i="31"/>
  <c r="J32" i="31" s="1"/>
  <c r="K32" i="31" s="1"/>
  <c r="J15" i="52"/>
  <c r="I8" i="52"/>
  <c r="K8" i="52" s="1"/>
  <c r="D23" i="52"/>
  <c r="E15" i="52"/>
  <c r="H15" i="52" s="1"/>
  <c r="E17" i="52"/>
  <c r="E60" i="52"/>
  <c r="I80" i="22"/>
  <c r="H15" i="31"/>
  <c r="N51" i="22"/>
  <c r="D15" i="52"/>
  <c r="I17" i="52"/>
  <c r="K17" i="52" s="1"/>
  <c r="G20" i="52"/>
  <c r="H76" i="52"/>
  <c r="E86" i="43"/>
  <c r="H86" i="43" s="1"/>
  <c r="D51" i="22"/>
  <c r="J51" i="22" s="1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C87" i="52" s="1"/>
  <c r="K96" i="51"/>
  <c r="M96" i="51" s="1"/>
  <c r="L101" i="51"/>
  <c r="C101" i="52" s="1"/>
  <c r="G33" i="51"/>
  <c r="J69" i="52"/>
  <c r="G69" i="52"/>
  <c r="I69" i="52"/>
  <c r="K69" i="52" s="1"/>
  <c r="E69" i="52"/>
  <c r="F69" i="52" s="1"/>
  <c r="M69" i="52"/>
  <c r="D69" i="52"/>
  <c r="L69" i="52"/>
  <c r="M53" i="52"/>
  <c r="E53" i="52"/>
  <c r="J53" i="52"/>
  <c r="G53" i="52"/>
  <c r="D53" i="52"/>
  <c r="L53" i="52"/>
  <c r="I53" i="52"/>
  <c r="K53" i="52" s="1"/>
  <c r="L52" i="52"/>
  <c r="E52" i="52"/>
  <c r="F52" i="52" s="1"/>
  <c r="G52" i="52"/>
  <c r="J52" i="52"/>
  <c r="I52" i="52"/>
  <c r="K52" i="52" s="1"/>
  <c r="D52" i="52"/>
  <c r="M52" i="52"/>
  <c r="D45" i="52"/>
  <c r="L45" i="52"/>
  <c r="J45" i="52"/>
  <c r="G45" i="52"/>
  <c r="I45" i="52"/>
  <c r="K45" i="52" s="1"/>
  <c r="E45" i="52"/>
  <c r="M45" i="52"/>
  <c r="M44" i="52"/>
  <c r="L44" i="52"/>
  <c r="G44" i="52"/>
  <c r="D44" i="52"/>
  <c r="I44" i="52"/>
  <c r="K44" i="52" s="1"/>
  <c r="J44" i="52"/>
  <c r="E44" i="52"/>
  <c r="D22" i="52"/>
  <c r="M22" i="52"/>
  <c r="J22" i="52"/>
  <c r="L22" i="52"/>
  <c r="I22" i="52"/>
  <c r="K22" i="52" s="1"/>
  <c r="E22" i="52"/>
  <c r="G22" i="52"/>
  <c r="J73" i="52"/>
  <c r="G73" i="52"/>
  <c r="I73" i="52"/>
  <c r="K73" i="52" s="1"/>
  <c r="E73" i="52"/>
  <c r="H73" i="52" s="1"/>
  <c r="M73" i="52"/>
  <c r="D73" i="52"/>
  <c r="L73" i="52"/>
  <c r="M59" i="52"/>
  <c r="D59" i="52"/>
  <c r="L59" i="52"/>
  <c r="J59" i="52"/>
  <c r="G59" i="52"/>
  <c r="I59" i="52"/>
  <c r="K59" i="52" s="1"/>
  <c r="E59" i="52"/>
  <c r="M26" i="52"/>
  <c r="D26" i="52"/>
  <c r="J26" i="52"/>
  <c r="L26" i="52"/>
  <c r="G26" i="52"/>
  <c r="I26" i="52"/>
  <c r="K26" i="52" s="1"/>
  <c r="E26" i="52"/>
  <c r="F26" i="52" s="1"/>
  <c r="J77" i="52"/>
  <c r="G77" i="52"/>
  <c r="I77" i="52"/>
  <c r="K77" i="52" s="1"/>
  <c r="E77" i="52"/>
  <c r="M77" i="52"/>
  <c r="D77" i="52"/>
  <c r="L77" i="52"/>
  <c r="J61" i="52"/>
  <c r="G61" i="52"/>
  <c r="I61" i="52"/>
  <c r="K61" i="52" s="1"/>
  <c r="E61" i="52"/>
  <c r="M61" i="52"/>
  <c r="D61" i="52"/>
  <c r="L61" i="52"/>
  <c r="D49" i="52"/>
  <c r="L49" i="52"/>
  <c r="J49" i="52"/>
  <c r="G49" i="52"/>
  <c r="I49" i="52"/>
  <c r="K49" i="52" s="1"/>
  <c r="E49" i="52"/>
  <c r="F49" i="52" s="1"/>
  <c r="M49" i="52"/>
  <c r="G48" i="52"/>
  <c r="D48" i="52"/>
  <c r="I48" i="52"/>
  <c r="K48" i="52" s="1"/>
  <c r="J48" i="52"/>
  <c r="E48" i="52"/>
  <c r="F48" i="52" s="1"/>
  <c r="M48" i="52"/>
  <c r="L48" i="52"/>
  <c r="M41" i="52"/>
  <c r="D41" i="52"/>
  <c r="L41" i="52"/>
  <c r="J41" i="52"/>
  <c r="G41" i="52"/>
  <c r="I41" i="52"/>
  <c r="K41" i="52" s="1"/>
  <c r="E41" i="52"/>
  <c r="G40" i="52"/>
  <c r="D40" i="52"/>
  <c r="I40" i="52"/>
  <c r="K40" i="52" s="1"/>
  <c r="J40" i="52"/>
  <c r="E40" i="52"/>
  <c r="M40" i="52"/>
  <c r="L40" i="52"/>
  <c r="J81" i="52"/>
  <c r="G81" i="52"/>
  <c r="I81" i="52"/>
  <c r="K81" i="52" s="1"/>
  <c r="E81" i="52"/>
  <c r="M81" i="52"/>
  <c r="D81" i="52"/>
  <c r="L81" i="52"/>
  <c r="J65" i="52"/>
  <c r="G65" i="52"/>
  <c r="I65" i="52"/>
  <c r="K65" i="52" s="1"/>
  <c r="E65" i="52"/>
  <c r="M65" i="52"/>
  <c r="D65" i="52"/>
  <c r="L65" i="52"/>
  <c r="E56" i="52"/>
  <c r="L56" i="52"/>
  <c r="M56" i="52"/>
  <c r="G56" i="52"/>
  <c r="J56" i="52"/>
  <c r="I56" i="52"/>
  <c r="K56" i="52" s="1"/>
  <c r="D56" i="52"/>
  <c r="M55" i="52"/>
  <c r="G55" i="52"/>
  <c r="E55" i="52"/>
  <c r="I55" i="52"/>
  <c r="K55" i="52" s="1"/>
  <c r="J55" i="52"/>
  <c r="L55" i="52"/>
  <c r="D55" i="52"/>
  <c r="L18" i="52"/>
  <c r="M18" i="52"/>
  <c r="G18" i="52"/>
  <c r="I18" i="52"/>
  <c r="K18" i="52" s="1"/>
  <c r="E18" i="52"/>
  <c r="D18" i="52"/>
  <c r="J18" i="52"/>
  <c r="M25" i="52"/>
  <c r="G25" i="52"/>
  <c r="E25" i="52"/>
  <c r="H25" i="52" s="1"/>
  <c r="M21" i="52"/>
  <c r="E21" i="52"/>
  <c r="F21" i="52" s="1"/>
  <c r="G21" i="52"/>
  <c r="J17" i="52"/>
  <c r="D17" i="52"/>
  <c r="G15" i="52"/>
  <c r="I15" i="52"/>
  <c r="K15" i="52" s="1"/>
  <c r="G11" i="52"/>
  <c r="I11" i="52"/>
  <c r="K11" i="52" s="1"/>
  <c r="J8" i="52"/>
  <c r="M8" i="52"/>
  <c r="G8" i="52"/>
  <c r="L8" i="52"/>
  <c r="D8" i="52"/>
  <c r="E63" i="52"/>
  <c r="I63" i="52"/>
  <c r="K63" i="52" s="1"/>
  <c r="E71" i="52"/>
  <c r="I71" i="52"/>
  <c r="K71" i="52" s="1"/>
  <c r="E79" i="52"/>
  <c r="I79" i="52"/>
  <c r="K79" i="52" s="1"/>
  <c r="J13" i="52"/>
  <c r="D13" i="52"/>
  <c r="D12" i="52"/>
  <c r="E12" i="52"/>
  <c r="J12" i="52"/>
  <c r="G63" i="52"/>
  <c r="G71" i="52"/>
  <c r="G79" i="52"/>
  <c r="G27" i="52"/>
  <c r="M27" i="52"/>
  <c r="E27" i="52"/>
  <c r="M23" i="52"/>
  <c r="G23" i="52"/>
  <c r="E23" i="52"/>
  <c r="E19" i="52"/>
  <c r="L19" i="52"/>
  <c r="G19" i="52"/>
  <c r="E16" i="52"/>
  <c r="J16" i="52"/>
  <c r="D16" i="52"/>
  <c r="M16" i="52"/>
  <c r="D9" i="52"/>
  <c r="J9" i="52"/>
  <c r="I7" i="52"/>
  <c r="E28" i="52"/>
  <c r="M28" i="52"/>
  <c r="D28" i="52"/>
  <c r="J28" i="52"/>
  <c r="J24" i="52"/>
  <c r="E24" i="52"/>
  <c r="M24" i="52"/>
  <c r="D24" i="52"/>
  <c r="E20" i="52"/>
  <c r="M20" i="52"/>
  <c r="D20" i="52"/>
  <c r="J20" i="52"/>
  <c r="L14" i="52"/>
  <c r="G14" i="52"/>
  <c r="I14" i="52"/>
  <c r="K14" i="52" s="1"/>
  <c r="G10" i="52"/>
  <c r="M10" i="52"/>
  <c r="L10" i="52"/>
  <c r="I10" i="52"/>
  <c r="K10" i="52" s="1"/>
  <c r="F98" i="52"/>
  <c r="H98" i="52"/>
  <c r="E64" i="43"/>
  <c r="H64" i="43" s="1"/>
  <c r="F92" i="53"/>
  <c r="F100" i="53"/>
  <c r="L64" i="43"/>
  <c r="N5" i="42"/>
  <c r="H13" i="31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64" i="22"/>
  <c r="C66" i="22"/>
  <c r="C68" i="22"/>
  <c r="C76" i="22"/>
  <c r="F4" i="51"/>
  <c r="F5" i="51" s="1"/>
  <c r="F6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C102" i="52" s="1"/>
  <c r="H76" i="53"/>
  <c r="F76" i="53"/>
  <c r="K3" i="51"/>
  <c r="M3" i="51" s="1"/>
  <c r="D3" i="52"/>
  <c r="E3" i="52"/>
  <c r="F3" i="52" s="1"/>
  <c r="H3" i="51"/>
  <c r="C4" i="51"/>
  <c r="C5" i="51" s="1"/>
  <c r="C6" i="51" s="1"/>
  <c r="C7" i="51" s="1"/>
  <c r="C5" i="42"/>
  <c r="L10" i="40"/>
  <c r="N10" i="40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E3" i="53"/>
  <c r="F3" i="53" s="1"/>
  <c r="D3" i="53"/>
  <c r="E4" i="53"/>
  <c r="F4" i="53" s="1"/>
  <c r="D4" i="53"/>
  <c r="F47" i="52"/>
  <c r="H47" i="52"/>
  <c r="H90" i="52"/>
  <c r="F29" i="52"/>
  <c r="L4" i="51"/>
  <c r="C4" i="52" s="1"/>
  <c r="E16" i="4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L12" i="40"/>
  <c r="N12" i="40" s="1"/>
  <c r="Q11" i="40"/>
  <c r="Q13" i="40" s="1"/>
  <c r="N14" i="42"/>
  <c r="N12" i="42"/>
  <c r="H79" i="22"/>
  <c r="G79" i="22"/>
  <c r="L11" i="40"/>
  <c r="N11" i="40" s="1"/>
  <c r="G5" i="40"/>
  <c r="G2" i="40"/>
  <c r="R18" i="48" l="1"/>
  <c r="Q19" i="48"/>
  <c r="K4" i="48"/>
  <c r="AF11" i="48"/>
  <c r="AG11" i="48" s="1"/>
  <c r="M4" i="48"/>
  <c r="K5" i="48"/>
  <c r="E3" i="49"/>
  <c r="D3" i="49" s="1"/>
  <c r="E26" i="49"/>
  <c r="D26" i="49" s="1"/>
  <c r="M27" i="48"/>
  <c r="S27" i="48" s="1"/>
  <c r="U27" i="48" s="1"/>
  <c r="E27" i="49"/>
  <c r="D27" i="49" s="1"/>
  <c r="M28" i="48"/>
  <c r="S28" i="48" s="1"/>
  <c r="U28" i="48" s="1"/>
  <c r="E28" i="49"/>
  <c r="D28" i="49" s="1"/>
  <c r="M29" i="48"/>
  <c r="S29" i="48" s="1"/>
  <c r="U29" i="48" s="1"/>
  <c r="E29" i="49"/>
  <c r="D29" i="49" s="1"/>
  <c r="M30" i="48"/>
  <c r="S30" i="48" s="1"/>
  <c r="U30" i="48" s="1"/>
  <c r="E30" i="49"/>
  <c r="D30" i="49" s="1"/>
  <c r="M31" i="48"/>
  <c r="S31" i="48" s="1"/>
  <c r="U31" i="48" s="1"/>
  <c r="E31" i="49"/>
  <c r="D31" i="49" s="1"/>
  <c r="M32" i="48"/>
  <c r="S32" i="48" s="1"/>
  <c r="U32" i="48" s="1"/>
  <c r="E32" i="49"/>
  <c r="D32" i="49" s="1"/>
  <c r="M33" i="48"/>
  <c r="S33" i="48" s="1"/>
  <c r="U33" i="48" s="1"/>
  <c r="E33" i="49"/>
  <c r="D33" i="49" s="1"/>
  <c r="M34" i="48"/>
  <c r="S34" i="48" s="1"/>
  <c r="U34" i="48" s="1"/>
  <c r="E34" i="49"/>
  <c r="D34" i="49" s="1"/>
  <c r="M35" i="48"/>
  <c r="S35" i="48" s="1"/>
  <c r="U35" i="48" s="1"/>
  <c r="E35" i="49"/>
  <c r="D35" i="49" s="1"/>
  <c r="M36" i="48"/>
  <c r="S36" i="48" s="1"/>
  <c r="U36" i="48" s="1"/>
  <c r="E36" i="49"/>
  <c r="D36" i="49" s="1"/>
  <c r="M37" i="48"/>
  <c r="S37" i="48" s="1"/>
  <c r="U37" i="48" s="1"/>
  <c r="E37" i="49"/>
  <c r="D37" i="49" s="1"/>
  <c r="M38" i="48"/>
  <c r="S38" i="48" s="1"/>
  <c r="U38" i="48" s="1"/>
  <c r="E38" i="49"/>
  <c r="D38" i="49" s="1"/>
  <c r="M39" i="48"/>
  <c r="S39" i="48" s="1"/>
  <c r="U39" i="48" s="1"/>
  <c r="E39" i="49"/>
  <c r="D39" i="49" s="1"/>
  <c r="M40" i="48"/>
  <c r="S40" i="48" s="1"/>
  <c r="U40" i="48" s="1"/>
  <c r="E40" i="49"/>
  <c r="D40" i="49" s="1"/>
  <c r="M41" i="48"/>
  <c r="S41" i="48" s="1"/>
  <c r="U41" i="48" s="1"/>
  <c r="E41" i="49"/>
  <c r="D41" i="49" s="1"/>
  <c r="M42" i="48"/>
  <c r="S42" i="48" s="1"/>
  <c r="U42" i="48" s="1"/>
  <c r="E42" i="49"/>
  <c r="D42" i="49" s="1"/>
  <c r="M43" i="48"/>
  <c r="S43" i="48" s="1"/>
  <c r="U43" i="48" s="1"/>
  <c r="E43" i="49"/>
  <c r="D43" i="49" s="1"/>
  <c r="M44" i="48"/>
  <c r="S44" i="48" s="1"/>
  <c r="U44" i="48" s="1"/>
  <c r="E44" i="49"/>
  <c r="D44" i="49" s="1"/>
  <c r="M45" i="48"/>
  <c r="S45" i="48" s="1"/>
  <c r="U45" i="48" s="1"/>
  <c r="E45" i="49"/>
  <c r="D45" i="49" s="1"/>
  <c r="M46" i="48"/>
  <c r="S46" i="48" s="1"/>
  <c r="U46" i="48" s="1"/>
  <c r="E46" i="49"/>
  <c r="D46" i="49" s="1"/>
  <c r="M47" i="48"/>
  <c r="S47" i="48" s="1"/>
  <c r="U47" i="48" s="1"/>
  <c r="E47" i="49"/>
  <c r="D47" i="49" s="1"/>
  <c r="M48" i="48"/>
  <c r="S48" i="48" s="1"/>
  <c r="U48" i="48" s="1"/>
  <c r="E48" i="49"/>
  <c r="D48" i="49" s="1"/>
  <c r="M49" i="48"/>
  <c r="S49" i="48" s="1"/>
  <c r="U49" i="48" s="1"/>
  <c r="E49" i="49"/>
  <c r="D49" i="49" s="1"/>
  <c r="M50" i="48"/>
  <c r="S50" i="48" s="1"/>
  <c r="U50" i="48" s="1"/>
  <c r="E50" i="49"/>
  <c r="D50" i="49" s="1"/>
  <c r="M51" i="48"/>
  <c r="S51" i="48" s="1"/>
  <c r="U51" i="48" s="1"/>
  <c r="E51" i="49"/>
  <c r="D51" i="49" s="1"/>
  <c r="M52" i="48"/>
  <c r="S52" i="48" s="1"/>
  <c r="U52" i="48" s="1"/>
  <c r="E52" i="49"/>
  <c r="D52" i="49" s="1"/>
  <c r="M53" i="48"/>
  <c r="S53" i="48" s="1"/>
  <c r="U53" i="48" s="1"/>
  <c r="E53" i="49"/>
  <c r="D53" i="49" s="1"/>
  <c r="M54" i="48"/>
  <c r="S54" i="48" s="1"/>
  <c r="U54" i="48" s="1"/>
  <c r="E54" i="49"/>
  <c r="D54" i="49" s="1"/>
  <c r="M55" i="48"/>
  <c r="S55" i="48" s="1"/>
  <c r="U55" i="48" s="1"/>
  <c r="E55" i="49"/>
  <c r="D55" i="49" s="1"/>
  <c r="M56" i="48"/>
  <c r="S56" i="48" s="1"/>
  <c r="U56" i="48" s="1"/>
  <c r="E56" i="49"/>
  <c r="D56" i="49" s="1"/>
  <c r="M57" i="48"/>
  <c r="S57" i="48" s="1"/>
  <c r="U57" i="48" s="1"/>
  <c r="E57" i="49"/>
  <c r="D57" i="49" s="1"/>
  <c r="M58" i="48"/>
  <c r="S58" i="48" s="1"/>
  <c r="U58" i="48" s="1"/>
  <c r="E58" i="49"/>
  <c r="D58" i="49" s="1"/>
  <c r="M59" i="48"/>
  <c r="S59" i="48" s="1"/>
  <c r="U59" i="48" s="1"/>
  <c r="E59" i="49"/>
  <c r="D59" i="49" s="1"/>
  <c r="M60" i="48"/>
  <c r="S60" i="48" s="1"/>
  <c r="U60" i="48" s="1"/>
  <c r="E60" i="49"/>
  <c r="D60" i="49" s="1"/>
  <c r="M61" i="48"/>
  <c r="S61" i="48" s="1"/>
  <c r="U61" i="48" s="1"/>
  <c r="E61" i="49"/>
  <c r="D61" i="49" s="1"/>
  <c r="M62" i="48"/>
  <c r="S62" i="48" s="1"/>
  <c r="U62" i="48" s="1"/>
  <c r="E62" i="49"/>
  <c r="D62" i="49" s="1"/>
  <c r="M63" i="48"/>
  <c r="S63" i="48" s="1"/>
  <c r="U63" i="48" s="1"/>
  <c r="E63" i="49"/>
  <c r="D63" i="49" s="1"/>
  <c r="M64" i="48"/>
  <c r="S64" i="48" s="1"/>
  <c r="U64" i="48" s="1"/>
  <c r="E64" i="49"/>
  <c r="D64" i="49" s="1"/>
  <c r="M65" i="48"/>
  <c r="S65" i="48" s="1"/>
  <c r="U65" i="48" s="1"/>
  <c r="E65" i="49"/>
  <c r="D65" i="49" s="1"/>
  <c r="M66" i="48"/>
  <c r="S66" i="48" s="1"/>
  <c r="U66" i="48" s="1"/>
  <c r="E66" i="49"/>
  <c r="D66" i="49" s="1"/>
  <c r="M67" i="48"/>
  <c r="S67" i="48" s="1"/>
  <c r="U67" i="48" s="1"/>
  <c r="E67" i="49"/>
  <c r="D67" i="49" s="1"/>
  <c r="M68" i="48"/>
  <c r="S68" i="48" s="1"/>
  <c r="U68" i="48" s="1"/>
  <c r="E68" i="49"/>
  <c r="D68" i="49" s="1"/>
  <c r="M69" i="48"/>
  <c r="S69" i="48" s="1"/>
  <c r="U69" i="48" s="1"/>
  <c r="E69" i="49"/>
  <c r="D69" i="49" s="1"/>
  <c r="M70" i="48"/>
  <c r="S70" i="48" s="1"/>
  <c r="U70" i="48" s="1"/>
  <c r="E70" i="49"/>
  <c r="D70" i="49" s="1"/>
  <c r="M71" i="48"/>
  <c r="S71" i="48" s="1"/>
  <c r="U71" i="48" s="1"/>
  <c r="E71" i="49"/>
  <c r="D71" i="49" s="1"/>
  <c r="M72" i="48"/>
  <c r="S72" i="48" s="1"/>
  <c r="U72" i="48" s="1"/>
  <c r="E72" i="49"/>
  <c r="D72" i="49" s="1"/>
  <c r="M73" i="48"/>
  <c r="S73" i="48" s="1"/>
  <c r="U73" i="48" s="1"/>
  <c r="E73" i="49"/>
  <c r="D73" i="49" s="1"/>
  <c r="M74" i="48"/>
  <c r="S74" i="48" s="1"/>
  <c r="U74" i="48" s="1"/>
  <c r="E74" i="49"/>
  <c r="D74" i="49" s="1"/>
  <c r="M75" i="48"/>
  <c r="S75" i="48" s="1"/>
  <c r="U75" i="48" s="1"/>
  <c r="E75" i="49"/>
  <c r="D75" i="49" s="1"/>
  <c r="M76" i="48"/>
  <c r="S76" i="48" s="1"/>
  <c r="U76" i="48" s="1"/>
  <c r="E76" i="49"/>
  <c r="D76" i="49" s="1"/>
  <c r="M77" i="48"/>
  <c r="S77" i="48" s="1"/>
  <c r="U77" i="48" s="1"/>
  <c r="E77" i="49"/>
  <c r="D77" i="49" s="1"/>
  <c r="M78" i="48"/>
  <c r="S78" i="48" s="1"/>
  <c r="U78" i="48" s="1"/>
  <c r="E78" i="49"/>
  <c r="D78" i="49" s="1"/>
  <c r="M79" i="48"/>
  <c r="S79" i="48" s="1"/>
  <c r="U79" i="48" s="1"/>
  <c r="E79" i="49"/>
  <c r="D79" i="49" s="1"/>
  <c r="M80" i="48"/>
  <c r="S80" i="48" s="1"/>
  <c r="U80" i="48" s="1"/>
  <c r="E80" i="49"/>
  <c r="D80" i="49" s="1"/>
  <c r="M81" i="48"/>
  <c r="S81" i="48" s="1"/>
  <c r="U81" i="48" s="1"/>
  <c r="E81" i="49"/>
  <c r="D81" i="49" s="1"/>
  <c r="M82" i="48"/>
  <c r="S82" i="48" s="1"/>
  <c r="U82" i="48" s="1"/>
  <c r="E82" i="49"/>
  <c r="D82" i="49" s="1"/>
  <c r="M83" i="48"/>
  <c r="S83" i="48" s="1"/>
  <c r="U83" i="48" s="1"/>
  <c r="E83" i="49"/>
  <c r="D83" i="49" s="1"/>
  <c r="M84" i="48"/>
  <c r="S84" i="48" s="1"/>
  <c r="U84" i="48" s="1"/>
  <c r="E84" i="49"/>
  <c r="D84" i="49" s="1"/>
  <c r="M85" i="48"/>
  <c r="S85" i="48" s="1"/>
  <c r="U85" i="48" s="1"/>
  <c r="E85" i="49"/>
  <c r="D85" i="49" s="1"/>
  <c r="M86" i="48"/>
  <c r="S86" i="48" s="1"/>
  <c r="U86" i="48" s="1"/>
  <c r="E86" i="49"/>
  <c r="D86" i="49" s="1"/>
  <c r="M87" i="48"/>
  <c r="S87" i="48" s="1"/>
  <c r="U87" i="48" s="1"/>
  <c r="E87" i="49"/>
  <c r="D87" i="49" s="1"/>
  <c r="M88" i="48"/>
  <c r="S88" i="48" s="1"/>
  <c r="U88" i="48" s="1"/>
  <c r="E88" i="49"/>
  <c r="D88" i="49" s="1"/>
  <c r="M89" i="48"/>
  <c r="S89" i="48" s="1"/>
  <c r="U89" i="48" s="1"/>
  <c r="E89" i="49"/>
  <c r="D89" i="49" s="1"/>
  <c r="M90" i="48"/>
  <c r="S90" i="48" s="1"/>
  <c r="U90" i="48" s="1"/>
  <c r="E90" i="49"/>
  <c r="D90" i="49" s="1"/>
  <c r="M91" i="48"/>
  <c r="S91" i="48" s="1"/>
  <c r="U91" i="48" s="1"/>
  <c r="E91" i="49"/>
  <c r="D91" i="49" s="1"/>
  <c r="M92" i="48"/>
  <c r="S92" i="48" s="1"/>
  <c r="U92" i="48" s="1"/>
  <c r="E92" i="49"/>
  <c r="D92" i="49" s="1"/>
  <c r="M93" i="48"/>
  <c r="S93" i="48" s="1"/>
  <c r="U93" i="48" s="1"/>
  <c r="E93" i="49"/>
  <c r="D93" i="49" s="1"/>
  <c r="M94" i="48"/>
  <c r="S94" i="48" s="1"/>
  <c r="U94" i="48" s="1"/>
  <c r="E94" i="49"/>
  <c r="D94" i="49" s="1"/>
  <c r="M95" i="48"/>
  <c r="S95" i="48" s="1"/>
  <c r="U95" i="48" s="1"/>
  <c r="E95" i="49"/>
  <c r="D95" i="49" s="1"/>
  <c r="M96" i="48"/>
  <c r="S96" i="48" s="1"/>
  <c r="U96" i="48" s="1"/>
  <c r="E96" i="49"/>
  <c r="D96" i="49" s="1"/>
  <c r="M97" i="48"/>
  <c r="S97" i="48" s="1"/>
  <c r="U97" i="48" s="1"/>
  <c r="E97" i="49"/>
  <c r="D97" i="49" s="1"/>
  <c r="M98" i="48"/>
  <c r="S98" i="48" s="1"/>
  <c r="U98" i="48" s="1"/>
  <c r="E98" i="49"/>
  <c r="D98" i="49" s="1"/>
  <c r="M99" i="48"/>
  <c r="S99" i="48" s="1"/>
  <c r="U99" i="48" s="1"/>
  <c r="E99" i="49"/>
  <c r="D99" i="49" s="1"/>
  <c r="M100" i="48"/>
  <c r="S100" i="48" s="1"/>
  <c r="U100" i="48" s="1"/>
  <c r="E100" i="49"/>
  <c r="D100" i="49" s="1"/>
  <c r="M101" i="48"/>
  <c r="S101" i="48" s="1"/>
  <c r="U101" i="48" s="1"/>
  <c r="E101" i="49"/>
  <c r="D101" i="49" s="1"/>
  <c r="M102" i="48"/>
  <c r="S102" i="48" s="1"/>
  <c r="U102" i="48" s="1"/>
  <c r="E102" i="49"/>
  <c r="D102" i="49" s="1"/>
  <c r="M103" i="48"/>
  <c r="S103" i="48" s="1"/>
  <c r="U103" i="48" s="1"/>
  <c r="D5" i="49"/>
  <c r="D13" i="49"/>
  <c r="D6" i="49"/>
  <c r="D14" i="49"/>
  <c r="F33" i="53"/>
  <c r="F17" i="53"/>
  <c r="H17" i="53"/>
  <c r="F13" i="53"/>
  <c r="H13" i="53"/>
  <c r="F97" i="52"/>
  <c r="E95" i="52"/>
  <c r="H95" i="52" s="1"/>
  <c r="F34" i="52"/>
  <c r="H69" i="52"/>
  <c r="H88" i="52"/>
  <c r="H30" i="52"/>
  <c r="G95" i="52"/>
  <c r="F72" i="52"/>
  <c r="H68" i="52"/>
  <c r="F99" i="52"/>
  <c r="F92" i="52"/>
  <c r="H32" i="52"/>
  <c r="F32" i="52"/>
  <c r="H70" i="52"/>
  <c r="F70" i="52"/>
  <c r="F31" i="52"/>
  <c r="D95" i="52"/>
  <c r="M95" i="52"/>
  <c r="H100" i="52"/>
  <c r="F85" i="52"/>
  <c r="H85" i="52"/>
  <c r="F66" i="52"/>
  <c r="H66" i="52"/>
  <c r="H64" i="52"/>
  <c r="F37" i="52"/>
  <c r="L95" i="52"/>
  <c r="F78" i="52"/>
  <c r="F62" i="52"/>
  <c r="H62" i="52"/>
  <c r="M48" i="22"/>
  <c r="F7" i="51"/>
  <c r="H7" i="51" s="1"/>
  <c r="H6" i="51"/>
  <c r="F33" i="52"/>
  <c r="N24" i="42"/>
  <c r="J24" i="42"/>
  <c r="S70" i="22"/>
  <c r="G5" i="53"/>
  <c r="E5" i="53"/>
  <c r="F5" i="53" s="1"/>
  <c r="D5" i="53"/>
  <c r="H30" i="53"/>
  <c r="N23" i="42"/>
  <c r="E70" i="22"/>
  <c r="F70" i="22" s="1"/>
  <c r="G70" i="22" s="1"/>
  <c r="D7" i="49"/>
  <c r="D15" i="49"/>
  <c r="D8" i="49"/>
  <c r="D16" i="49"/>
  <c r="J25" i="42"/>
  <c r="F81" i="53"/>
  <c r="H81" i="53"/>
  <c r="S10" i="53"/>
  <c r="T10" i="53" s="1"/>
  <c r="F15" i="52"/>
  <c r="L40" i="22"/>
  <c r="U40" i="22" s="1"/>
  <c r="D9" i="49"/>
  <c r="D17" i="49"/>
  <c r="D10" i="49"/>
  <c r="D18" i="49"/>
  <c r="H49" i="52"/>
  <c r="H80" i="52"/>
  <c r="N25" i="42"/>
  <c r="C24" i="22"/>
  <c r="Q70" i="22"/>
  <c r="D20" i="49"/>
  <c r="N70" i="22"/>
  <c r="I70" i="22"/>
  <c r="L70" i="22"/>
  <c r="U70" i="22" s="1"/>
  <c r="K70" i="22"/>
  <c r="I74" i="43"/>
  <c r="J22" i="42"/>
  <c r="N22" i="42"/>
  <c r="N21" i="42"/>
  <c r="J21" i="42"/>
  <c r="K59" i="22"/>
  <c r="I90" i="22"/>
  <c r="L44" i="22"/>
  <c r="U44" i="22" s="1"/>
  <c r="O78" i="22"/>
  <c r="L32" i="22"/>
  <c r="U32" i="22" s="1"/>
  <c r="O90" i="22"/>
  <c r="E40" i="22"/>
  <c r="F40" i="22" s="1"/>
  <c r="H40" i="22" s="1"/>
  <c r="S90" i="22"/>
  <c r="E48" i="22"/>
  <c r="F48" i="22" s="1"/>
  <c r="H48" i="22" s="1"/>
  <c r="N62" i="22"/>
  <c r="K40" i="22"/>
  <c r="I42" i="22"/>
  <c r="O28" i="22"/>
  <c r="I40" i="22"/>
  <c r="D40" i="22"/>
  <c r="T40" i="22" s="1"/>
  <c r="O48" i="22"/>
  <c r="P48" i="22"/>
  <c r="E75" i="22"/>
  <c r="F75" i="22" s="1"/>
  <c r="H75" i="22" s="1"/>
  <c r="S48" i="22"/>
  <c r="J19" i="42"/>
  <c r="L19" i="42" s="1"/>
  <c r="B19" i="43" s="1"/>
  <c r="N40" i="22"/>
  <c r="Q40" i="22"/>
  <c r="L98" i="22"/>
  <c r="U98" i="22" s="1"/>
  <c r="I44" i="22"/>
  <c r="O40" i="22"/>
  <c r="E55" i="22"/>
  <c r="F55" i="22" s="1"/>
  <c r="H55" i="22" s="1"/>
  <c r="I78" i="22"/>
  <c r="E62" i="22"/>
  <c r="F62" i="22" s="1"/>
  <c r="G62" i="22" s="1"/>
  <c r="S28" i="22"/>
  <c r="Q41" i="22"/>
  <c r="Q78" i="22"/>
  <c r="I92" i="22"/>
  <c r="O62" i="22"/>
  <c r="L11" i="42"/>
  <c r="B11" i="43" s="1"/>
  <c r="E32" i="22"/>
  <c r="F32" i="22" s="1"/>
  <c r="H32" i="22" s="1"/>
  <c r="O95" i="22"/>
  <c r="D32" i="22"/>
  <c r="T32" i="22" s="1"/>
  <c r="N32" i="22"/>
  <c r="D78" i="22"/>
  <c r="M78" i="22" s="1"/>
  <c r="I32" i="22"/>
  <c r="O42" i="22"/>
  <c r="K42" i="22"/>
  <c r="K28" i="22"/>
  <c r="L28" i="22"/>
  <c r="U28" i="22" s="1"/>
  <c r="E78" i="22"/>
  <c r="F78" i="22" s="1"/>
  <c r="G78" i="22" s="1"/>
  <c r="D62" i="22"/>
  <c r="M62" i="22" s="1"/>
  <c r="Q42" i="22"/>
  <c r="G54" i="43"/>
  <c r="J54" i="43" s="1"/>
  <c r="M45" i="22"/>
  <c r="S78" i="22"/>
  <c r="S32" i="22"/>
  <c r="K32" i="22"/>
  <c r="Q32" i="22"/>
  <c r="N42" i="22"/>
  <c r="E42" i="22"/>
  <c r="F42" i="22" s="1"/>
  <c r="G42" i="22" s="1"/>
  <c r="D42" i="22"/>
  <c r="R42" i="22" s="1"/>
  <c r="S42" i="22"/>
  <c r="O61" i="22"/>
  <c r="G28" i="22"/>
  <c r="I41" i="22"/>
  <c r="I28" i="22"/>
  <c r="N28" i="22"/>
  <c r="D28" i="22"/>
  <c r="T28" i="22" s="1"/>
  <c r="Q28" i="22"/>
  <c r="L78" i="22"/>
  <c r="U78" i="22" s="1"/>
  <c r="N78" i="22"/>
  <c r="E49" i="22"/>
  <c r="F49" i="22" s="1"/>
  <c r="H49" i="22" s="1"/>
  <c r="S62" i="22"/>
  <c r="I62" i="22"/>
  <c r="K62" i="22"/>
  <c r="L62" i="22"/>
  <c r="U62" i="22" s="1"/>
  <c r="G26" i="43"/>
  <c r="J26" i="43" s="1"/>
  <c r="N11" i="42"/>
  <c r="L41" i="22"/>
  <c r="U41" i="22" s="1"/>
  <c r="I63" i="22"/>
  <c r="I49" i="22"/>
  <c r="O71" i="22"/>
  <c r="C58" i="43"/>
  <c r="E50" i="43"/>
  <c r="H50" i="43" s="1"/>
  <c r="Q102" i="22"/>
  <c r="E67" i="22"/>
  <c r="F67" i="22" s="1"/>
  <c r="G67" i="22" s="1"/>
  <c r="R48" i="22"/>
  <c r="N18" i="42"/>
  <c r="N19" i="42"/>
  <c r="L90" i="43"/>
  <c r="N44" i="22"/>
  <c r="E41" i="22"/>
  <c r="F41" i="22" s="1"/>
  <c r="G41" i="22" s="1"/>
  <c r="I62" i="43"/>
  <c r="K44" i="22"/>
  <c r="K62" i="43"/>
  <c r="E101" i="22"/>
  <c r="F101" i="22" s="1"/>
  <c r="G101" i="22" s="1"/>
  <c r="Q93" i="22"/>
  <c r="E98" i="22"/>
  <c r="F98" i="22" s="1"/>
  <c r="G98" i="22" s="1"/>
  <c r="Q44" i="22"/>
  <c r="L48" i="22"/>
  <c r="U48" i="22" s="1"/>
  <c r="K48" i="22"/>
  <c r="D49" i="22"/>
  <c r="P49" i="22" s="1"/>
  <c r="Q49" i="22"/>
  <c r="O38" i="22"/>
  <c r="D75" i="22"/>
  <c r="R75" i="22" s="1"/>
  <c r="I66" i="43"/>
  <c r="L101" i="22"/>
  <c r="U101" i="22" s="1"/>
  <c r="O98" i="22"/>
  <c r="L94" i="22"/>
  <c r="U94" i="22" s="1"/>
  <c r="I74" i="22"/>
  <c r="T48" i="22"/>
  <c r="L18" i="42"/>
  <c r="B18" i="43" s="1"/>
  <c r="J80" i="22"/>
  <c r="G90" i="22"/>
  <c r="O44" i="22"/>
  <c r="M80" i="22"/>
  <c r="E62" i="43"/>
  <c r="H62" i="43" s="1"/>
  <c r="G66" i="43"/>
  <c r="J66" i="43" s="1"/>
  <c r="K74" i="22"/>
  <c r="N90" i="22"/>
  <c r="N101" i="22"/>
  <c r="E93" i="22"/>
  <c r="F93" i="22" s="1"/>
  <c r="K71" i="22"/>
  <c r="L37" i="22"/>
  <c r="U37" i="22" s="1"/>
  <c r="I59" i="22"/>
  <c r="K101" i="22"/>
  <c r="T45" i="22"/>
  <c r="I48" i="22"/>
  <c r="Q48" i="22"/>
  <c r="N48" i="22"/>
  <c r="L3" i="42"/>
  <c r="B3" i="43" s="1"/>
  <c r="D3" i="43" s="1"/>
  <c r="R79" i="22"/>
  <c r="K90" i="22"/>
  <c r="I75" i="22"/>
  <c r="I101" i="22"/>
  <c r="S98" i="22"/>
  <c r="Q98" i="22"/>
  <c r="M79" i="22"/>
  <c r="K94" i="22"/>
  <c r="L62" i="43"/>
  <c r="E44" i="22"/>
  <c r="F44" i="22" s="1"/>
  <c r="D44" i="22"/>
  <c r="N74" i="22"/>
  <c r="D74" i="22"/>
  <c r="S74" i="22"/>
  <c r="O74" i="22"/>
  <c r="E74" i="22"/>
  <c r="F74" i="22" s="1"/>
  <c r="L74" i="22"/>
  <c r="U74" i="22" s="1"/>
  <c r="R98" i="22"/>
  <c r="M98" i="22"/>
  <c r="P98" i="22"/>
  <c r="J94" i="22"/>
  <c r="T94" i="22"/>
  <c r="R94" i="22"/>
  <c r="M94" i="22"/>
  <c r="P94" i="22"/>
  <c r="I93" i="22"/>
  <c r="S93" i="22"/>
  <c r="P70" i="22"/>
  <c r="C15" i="22"/>
  <c r="T79" i="22"/>
  <c r="C20" i="22"/>
  <c r="O94" i="22"/>
  <c r="Q95" i="22"/>
  <c r="C62" i="43"/>
  <c r="D62" i="43"/>
  <c r="F62" i="43" s="1"/>
  <c r="I83" i="22"/>
  <c r="L66" i="43"/>
  <c r="H45" i="22"/>
  <c r="D90" i="22"/>
  <c r="P90" i="22" s="1"/>
  <c r="L90" i="22"/>
  <c r="U90" i="22" s="1"/>
  <c r="D101" i="22"/>
  <c r="P101" i="22" s="1"/>
  <c r="D93" i="22"/>
  <c r="M93" i="22" s="1"/>
  <c r="N93" i="22"/>
  <c r="Q75" i="22"/>
  <c r="I71" i="22"/>
  <c r="L71" i="22"/>
  <c r="U71" i="22" s="1"/>
  <c r="N98" i="22"/>
  <c r="D59" i="22"/>
  <c r="R59" i="22" s="1"/>
  <c r="Q101" i="22"/>
  <c r="C4" i="22"/>
  <c r="I4" i="22" s="1"/>
  <c r="K56" i="22"/>
  <c r="N71" i="22"/>
  <c r="Q90" i="22"/>
  <c r="N75" i="22"/>
  <c r="O75" i="22"/>
  <c r="E66" i="43"/>
  <c r="H66" i="43" s="1"/>
  <c r="D66" i="43"/>
  <c r="F66" i="43" s="1"/>
  <c r="J6" i="42"/>
  <c r="L6" i="42" s="1"/>
  <c r="B6" i="43" s="1"/>
  <c r="O101" i="22"/>
  <c r="C66" i="43"/>
  <c r="I98" i="22"/>
  <c r="K98" i="22"/>
  <c r="J79" i="22"/>
  <c r="J7" i="42"/>
  <c r="C8" i="22" s="1"/>
  <c r="O93" i="22"/>
  <c r="L93" i="22"/>
  <c r="U93" i="22" s="1"/>
  <c r="O27" i="22"/>
  <c r="I34" i="22"/>
  <c r="D41" i="22"/>
  <c r="T41" i="22" s="1"/>
  <c r="L63" i="22"/>
  <c r="U63" i="22" s="1"/>
  <c r="O49" i="22"/>
  <c r="S49" i="22"/>
  <c r="K49" i="22"/>
  <c r="N49" i="22"/>
  <c r="T30" i="22"/>
  <c r="D26" i="43"/>
  <c r="F26" i="43" s="1"/>
  <c r="L10" i="42"/>
  <c r="B10" i="43" s="1"/>
  <c r="E54" i="43"/>
  <c r="H54" i="43" s="1"/>
  <c r="L54" i="43"/>
  <c r="I50" i="43"/>
  <c r="E63" i="22"/>
  <c r="F63" i="22" s="1"/>
  <c r="D74" i="43"/>
  <c r="F74" i="43" s="1"/>
  <c r="I26" i="43"/>
  <c r="I67" i="22"/>
  <c r="L102" i="22"/>
  <c r="U102" i="22" s="1"/>
  <c r="D58" i="43"/>
  <c r="F58" i="43" s="1"/>
  <c r="H80" i="22"/>
  <c r="P80" i="22"/>
  <c r="R45" i="22"/>
  <c r="T80" i="22"/>
  <c r="G3" i="42"/>
  <c r="Q83" i="22"/>
  <c r="D95" i="22"/>
  <c r="R95" i="22" s="1"/>
  <c r="R30" i="22"/>
  <c r="K61" i="22"/>
  <c r="L61" i="22"/>
  <c r="U61" i="22" s="1"/>
  <c r="P45" i="22"/>
  <c r="N63" i="22"/>
  <c r="J20" i="42"/>
  <c r="D54" i="43"/>
  <c r="F54" i="43" s="1"/>
  <c r="C54" i="43"/>
  <c r="I54" i="43"/>
  <c r="K50" i="43"/>
  <c r="L50" i="43"/>
  <c r="I102" i="22"/>
  <c r="C74" i="43"/>
  <c r="Q67" i="22"/>
  <c r="D67" i="22"/>
  <c r="O102" i="22"/>
  <c r="E102" i="22"/>
  <c r="F102" i="22" s="1"/>
  <c r="K4" i="51"/>
  <c r="M4" i="51" s="1"/>
  <c r="H5" i="51"/>
  <c r="J9" i="42"/>
  <c r="C18" i="22"/>
  <c r="I89" i="22"/>
  <c r="K38" i="22"/>
  <c r="R70" i="22"/>
  <c r="J70" i="22"/>
  <c r="T70" i="22"/>
  <c r="D102" i="22"/>
  <c r="N102" i="22"/>
  <c r="S102" i="22"/>
  <c r="I97" i="43"/>
  <c r="G97" i="43"/>
  <c r="J97" i="43" s="1"/>
  <c r="K97" i="43"/>
  <c r="D97" i="43"/>
  <c r="F97" i="43" s="1"/>
  <c r="C97" i="43"/>
  <c r="E97" i="43"/>
  <c r="H97" i="43" s="1"/>
  <c r="L97" i="43"/>
  <c r="G93" i="43"/>
  <c r="J93" i="43" s="1"/>
  <c r="I93" i="43"/>
  <c r="E93" i="43"/>
  <c r="H93" i="43" s="1"/>
  <c r="K93" i="43"/>
  <c r="L93" i="43"/>
  <c r="C93" i="43"/>
  <c r="D93" i="43"/>
  <c r="F93" i="43" s="1"/>
  <c r="D89" i="43"/>
  <c r="F89" i="43" s="1"/>
  <c r="G89" i="43"/>
  <c r="J89" i="43" s="1"/>
  <c r="C89" i="43"/>
  <c r="L89" i="43"/>
  <c r="E89" i="43"/>
  <c r="H89" i="43" s="1"/>
  <c r="K89" i="43"/>
  <c r="I89" i="43"/>
  <c r="D81" i="43"/>
  <c r="F81" i="43" s="1"/>
  <c r="K81" i="43"/>
  <c r="L81" i="43"/>
  <c r="E81" i="43"/>
  <c r="H81" i="43" s="1"/>
  <c r="C81" i="43"/>
  <c r="I81" i="43"/>
  <c r="G81" i="43"/>
  <c r="J81" i="43" s="1"/>
  <c r="L78" i="43"/>
  <c r="C78" i="43"/>
  <c r="K78" i="43"/>
  <c r="E78" i="43"/>
  <c r="H78" i="43" s="1"/>
  <c r="G78" i="43"/>
  <c r="J78" i="43" s="1"/>
  <c r="I78" i="43"/>
  <c r="D78" i="43"/>
  <c r="F78" i="43" s="1"/>
  <c r="G74" i="43"/>
  <c r="J74" i="43" s="1"/>
  <c r="L74" i="43"/>
  <c r="E74" i="43"/>
  <c r="H74" i="43" s="1"/>
  <c r="L67" i="22"/>
  <c r="U67" i="22" s="1"/>
  <c r="O67" i="22"/>
  <c r="S67" i="22"/>
  <c r="N67" i="22"/>
  <c r="D63" i="22"/>
  <c r="O63" i="22"/>
  <c r="Q63" i="22"/>
  <c r="K63" i="22"/>
  <c r="L58" i="43"/>
  <c r="G58" i="43"/>
  <c r="J58" i="43" s="1"/>
  <c r="I58" i="43"/>
  <c r="E58" i="43"/>
  <c r="H58" i="43" s="1"/>
  <c r="G50" i="43"/>
  <c r="J50" i="43" s="1"/>
  <c r="C50" i="43"/>
  <c r="I46" i="43"/>
  <c r="E46" i="43"/>
  <c r="H46" i="43" s="1"/>
  <c r="C46" i="43"/>
  <c r="G46" i="43"/>
  <c r="J46" i="43" s="1"/>
  <c r="D46" i="43"/>
  <c r="F46" i="43" s="1"/>
  <c r="K46" i="43"/>
  <c r="L46" i="43"/>
  <c r="K26" i="43"/>
  <c r="L26" i="43"/>
  <c r="E26" i="43"/>
  <c r="H26" i="43" s="1"/>
  <c r="E71" i="22"/>
  <c r="F71" i="22" s="1"/>
  <c r="Q71" i="22"/>
  <c r="D71" i="22"/>
  <c r="K101" i="43"/>
  <c r="D101" i="43"/>
  <c r="F101" i="43" s="1"/>
  <c r="I101" i="43"/>
  <c r="L101" i="43"/>
  <c r="E101" i="43"/>
  <c r="H101" i="43" s="1"/>
  <c r="G101" i="43"/>
  <c r="J101" i="43" s="1"/>
  <c r="C101" i="43"/>
  <c r="Q94" i="22"/>
  <c r="S94" i="22"/>
  <c r="E94" i="22"/>
  <c r="F94" i="22" s="1"/>
  <c r="N94" i="22"/>
  <c r="I94" i="22"/>
  <c r="L82" i="22"/>
  <c r="U82" i="22" s="1"/>
  <c r="N82" i="22"/>
  <c r="O82" i="22"/>
  <c r="Q82" i="22"/>
  <c r="S82" i="22"/>
  <c r="D82" i="22"/>
  <c r="K82" i="22"/>
  <c r="I82" i="22"/>
  <c r="E82" i="22"/>
  <c r="F82" i="22" s="1"/>
  <c r="K75" i="22"/>
  <c r="L75" i="22"/>
  <c r="U75" i="22" s="1"/>
  <c r="O59" i="22"/>
  <c r="S59" i="22"/>
  <c r="L59" i="22"/>
  <c r="U59" i="22" s="1"/>
  <c r="Q59" i="22"/>
  <c r="N59" i="22"/>
  <c r="Q55" i="22"/>
  <c r="D55" i="22"/>
  <c r="N55" i="22"/>
  <c r="K55" i="22"/>
  <c r="L55" i="22"/>
  <c r="U55" i="22" s="1"/>
  <c r="O55" i="22"/>
  <c r="S55" i="22"/>
  <c r="D82" i="43"/>
  <c r="F82" i="43" s="1"/>
  <c r="E90" i="43"/>
  <c r="H90" i="43" s="1"/>
  <c r="D60" i="43"/>
  <c r="F60" i="43" s="1"/>
  <c r="G71" i="43"/>
  <c r="J71" i="43" s="1"/>
  <c r="G4" i="53"/>
  <c r="F86" i="53"/>
  <c r="H52" i="52"/>
  <c r="H77" i="53"/>
  <c r="F77" i="53"/>
  <c r="H14" i="53"/>
  <c r="F14" i="53"/>
  <c r="L60" i="43"/>
  <c r="N34" i="22"/>
  <c r="Q34" i="22"/>
  <c r="G52" i="43"/>
  <c r="J52" i="43" s="1"/>
  <c r="D94" i="43"/>
  <c r="F94" i="43" s="1"/>
  <c r="D34" i="22"/>
  <c r="T34" i="22" s="1"/>
  <c r="E71" i="43"/>
  <c r="H71" i="43" s="1"/>
  <c r="C14" i="22"/>
  <c r="K5" i="51"/>
  <c r="F15" i="53"/>
  <c r="H15" i="53"/>
  <c r="H51" i="22"/>
  <c r="M92" i="22"/>
  <c r="F4" i="42"/>
  <c r="F5" i="42" s="1"/>
  <c r="F6" i="42" s="1"/>
  <c r="F7" i="42" s="1"/>
  <c r="F8" i="42" s="1"/>
  <c r="F9" i="42" s="1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F21" i="42" s="1"/>
  <c r="F22" i="42" s="1"/>
  <c r="F23" i="42" s="1"/>
  <c r="I60" i="43"/>
  <c r="O34" i="22"/>
  <c r="I94" i="43"/>
  <c r="G30" i="22"/>
  <c r="G82" i="43"/>
  <c r="J82" i="43" s="1"/>
  <c r="K34" i="22"/>
  <c r="L71" i="43"/>
  <c r="I71" i="43"/>
  <c r="H21" i="52"/>
  <c r="E34" i="22"/>
  <c r="F34" i="22" s="1"/>
  <c r="G34" i="22" s="1"/>
  <c r="D71" i="43"/>
  <c r="F71" i="43" s="1"/>
  <c r="L34" i="22"/>
  <c r="U34" i="22" s="1"/>
  <c r="C71" i="43"/>
  <c r="M39" i="52"/>
  <c r="G39" i="52"/>
  <c r="E39" i="52"/>
  <c r="L39" i="52"/>
  <c r="D39" i="52"/>
  <c r="I39" i="52"/>
  <c r="K39" i="52" s="1"/>
  <c r="J39" i="52"/>
  <c r="H13" i="52"/>
  <c r="E29" i="43"/>
  <c r="H29" i="43" s="1"/>
  <c r="G29" i="43"/>
  <c r="J29" i="43" s="1"/>
  <c r="L29" i="43"/>
  <c r="K29" i="43"/>
  <c r="C29" i="43"/>
  <c r="I29" i="43"/>
  <c r="D29" i="43"/>
  <c r="F29" i="43" s="1"/>
  <c r="I48" i="43"/>
  <c r="K48" i="43"/>
  <c r="D48" i="43"/>
  <c r="F48" i="43" s="1"/>
  <c r="L48" i="43"/>
  <c r="E48" i="43"/>
  <c r="H48" i="43" s="1"/>
  <c r="G48" i="43"/>
  <c r="J48" i="43" s="1"/>
  <c r="C48" i="43"/>
  <c r="L33" i="22"/>
  <c r="U33" i="22" s="1"/>
  <c r="E33" i="22"/>
  <c r="F33" i="22" s="1"/>
  <c r="D33" i="22"/>
  <c r="S33" i="22"/>
  <c r="M30" i="22"/>
  <c r="L83" i="22"/>
  <c r="U83" i="22" s="1"/>
  <c r="N33" i="22"/>
  <c r="Q89" i="22"/>
  <c r="D89" i="22"/>
  <c r="J89" i="22" s="1"/>
  <c r="S83" i="22"/>
  <c r="E83" i="22"/>
  <c r="F83" i="22" s="1"/>
  <c r="H83" i="22" s="1"/>
  <c r="N61" i="22"/>
  <c r="I33" i="22"/>
  <c r="S56" i="22"/>
  <c r="I91" i="43"/>
  <c r="K91" i="43"/>
  <c r="E91" i="43"/>
  <c r="H91" i="43" s="1"/>
  <c r="G91" i="43"/>
  <c r="J91" i="43" s="1"/>
  <c r="C91" i="43"/>
  <c r="D91" i="43"/>
  <c r="F91" i="43" s="1"/>
  <c r="L91" i="43"/>
  <c r="Q60" i="22"/>
  <c r="S60" i="22"/>
  <c r="D60" i="22"/>
  <c r="E60" i="22"/>
  <c r="F60" i="22" s="1"/>
  <c r="N60" i="22"/>
  <c r="I60" i="22"/>
  <c r="L60" i="22"/>
  <c r="U60" i="22" s="1"/>
  <c r="O60" i="22"/>
  <c r="K60" i="22"/>
  <c r="S46" i="22"/>
  <c r="E46" i="22"/>
  <c r="F46" i="22" s="1"/>
  <c r="L46" i="22"/>
  <c r="U46" i="22" s="1"/>
  <c r="I46" i="22"/>
  <c r="D46" i="22"/>
  <c r="K46" i="22"/>
  <c r="N46" i="22"/>
  <c r="Q46" i="22"/>
  <c r="K98" i="43"/>
  <c r="L98" i="43"/>
  <c r="G98" i="43"/>
  <c r="J98" i="43" s="1"/>
  <c r="I98" i="43"/>
  <c r="C98" i="43"/>
  <c r="E98" i="43"/>
  <c r="H98" i="43" s="1"/>
  <c r="C90" i="43"/>
  <c r="K90" i="43"/>
  <c r="I90" i="43"/>
  <c r="G90" i="43"/>
  <c r="J90" i="43" s="1"/>
  <c r="G79" i="43"/>
  <c r="J79" i="43" s="1"/>
  <c r="E79" i="43"/>
  <c r="H79" i="43" s="1"/>
  <c r="D79" i="43"/>
  <c r="F79" i="43" s="1"/>
  <c r="L79" i="43"/>
  <c r="I79" i="43"/>
  <c r="C79" i="43"/>
  <c r="K79" i="43"/>
  <c r="G63" i="43"/>
  <c r="J63" i="43" s="1"/>
  <c r="D63" i="43"/>
  <c r="F63" i="43" s="1"/>
  <c r="C63" i="43"/>
  <c r="I63" i="43"/>
  <c r="K63" i="43"/>
  <c r="E63" i="43"/>
  <c r="H63" i="43" s="1"/>
  <c r="L63" i="43"/>
  <c r="K41" i="22"/>
  <c r="N41" i="22"/>
  <c r="O41" i="22"/>
  <c r="C36" i="43"/>
  <c r="K36" i="43"/>
  <c r="G36" i="43"/>
  <c r="J36" i="43" s="1"/>
  <c r="I36" i="43"/>
  <c r="E36" i="43"/>
  <c r="H36" i="43" s="1"/>
  <c r="L36" i="43"/>
  <c r="D36" i="43"/>
  <c r="F36" i="43" s="1"/>
  <c r="I29" i="22"/>
  <c r="N29" i="22"/>
  <c r="O29" i="22"/>
  <c r="D29" i="22"/>
  <c r="K29" i="22"/>
  <c r="L29" i="22"/>
  <c r="U29" i="22" s="1"/>
  <c r="S29" i="22"/>
  <c r="E29" i="22"/>
  <c r="F29" i="22" s="1"/>
  <c r="Q29" i="22"/>
  <c r="Q84" i="22"/>
  <c r="S84" i="22"/>
  <c r="L84" i="22"/>
  <c r="U84" i="22" s="1"/>
  <c r="I84" i="22"/>
  <c r="K84" i="22"/>
  <c r="D84" i="22"/>
  <c r="N84" i="22"/>
  <c r="E84" i="22"/>
  <c r="F84" i="22" s="1"/>
  <c r="O84" i="22"/>
  <c r="N96" i="22"/>
  <c r="E96" i="22"/>
  <c r="F96" i="22" s="1"/>
  <c r="O96" i="22"/>
  <c r="S96" i="22"/>
  <c r="I96" i="22"/>
  <c r="D96" i="22"/>
  <c r="K96" i="22"/>
  <c r="L96" i="22"/>
  <c r="U96" i="22" s="1"/>
  <c r="Q96" i="22"/>
  <c r="G40" i="43"/>
  <c r="J40" i="43" s="1"/>
  <c r="E40" i="43"/>
  <c r="H40" i="43" s="1"/>
  <c r="I40" i="43"/>
  <c r="L40" i="43"/>
  <c r="D40" i="43"/>
  <c r="F40" i="43" s="1"/>
  <c r="K40" i="43"/>
  <c r="C40" i="43"/>
  <c r="J98" i="22"/>
  <c r="P30" i="22"/>
  <c r="T98" i="22"/>
  <c r="Q56" i="22"/>
  <c r="O89" i="22"/>
  <c r="K89" i="22"/>
  <c r="D61" i="22"/>
  <c r="M61" i="22" s="1"/>
  <c r="I61" i="22"/>
  <c r="O33" i="22"/>
  <c r="N15" i="42"/>
  <c r="N4" i="42"/>
  <c r="J4" i="42"/>
  <c r="I95" i="43"/>
  <c r="G95" i="43"/>
  <c r="J95" i="43" s="1"/>
  <c r="L95" i="43"/>
  <c r="C95" i="43"/>
  <c r="D95" i="43"/>
  <c r="F95" i="43" s="1"/>
  <c r="E95" i="43"/>
  <c r="H95" i="43" s="1"/>
  <c r="K95" i="43"/>
  <c r="N8" i="42"/>
  <c r="C60" i="43"/>
  <c r="G60" i="43"/>
  <c r="J60" i="43" s="1"/>
  <c r="K60" i="43"/>
  <c r="G94" i="43"/>
  <c r="J94" i="43" s="1"/>
  <c r="C94" i="43"/>
  <c r="K94" i="43"/>
  <c r="E94" i="43"/>
  <c r="H94" i="43" s="1"/>
  <c r="L82" i="43"/>
  <c r="C82" i="43"/>
  <c r="E82" i="43"/>
  <c r="H82" i="43" s="1"/>
  <c r="I82" i="43"/>
  <c r="G32" i="43"/>
  <c r="J32" i="43" s="1"/>
  <c r="I32" i="43"/>
  <c r="L32" i="43"/>
  <c r="D32" i="43"/>
  <c r="F32" i="43" s="1"/>
  <c r="K32" i="43"/>
  <c r="E32" i="43"/>
  <c r="H32" i="43" s="1"/>
  <c r="C32" i="43"/>
  <c r="C52" i="43"/>
  <c r="L52" i="43"/>
  <c r="D52" i="43"/>
  <c r="F52" i="43" s="1"/>
  <c r="I52" i="43"/>
  <c r="K52" i="43"/>
  <c r="C45" i="43"/>
  <c r="I45" i="43"/>
  <c r="D45" i="43"/>
  <c r="F45" i="43" s="1"/>
  <c r="G45" i="43"/>
  <c r="J45" i="43" s="1"/>
  <c r="K45" i="43"/>
  <c r="L45" i="43"/>
  <c r="E45" i="43"/>
  <c r="H45" i="43" s="1"/>
  <c r="E95" i="22"/>
  <c r="F95" i="22" s="1"/>
  <c r="N95" i="22"/>
  <c r="S95" i="22"/>
  <c r="L95" i="22"/>
  <c r="U95" i="22" s="1"/>
  <c r="O83" i="22"/>
  <c r="D83" i="22"/>
  <c r="I56" i="22"/>
  <c r="E56" i="22"/>
  <c r="F56" i="22" s="1"/>
  <c r="O56" i="22"/>
  <c r="D56" i="22"/>
  <c r="L56" i="22"/>
  <c r="U56" i="22" s="1"/>
  <c r="D28" i="43"/>
  <c r="F28" i="43" s="1"/>
  <c r="I28" i="43"/>
  <c r="G28" i="43"/>
  <c r="J28" i="43" s="1"/>
  <c r="C28" i="43"/>
  <c r="L89" i="22"/>
  <c r="U89" i="22" s="1"/>
  <c r="K28" i="43"/>
  <c r="I95" i="22"/>
  <c r="K83" i="22"/>
  <c r="Q61" i="22"/>
  <c r="E61" i="22"/>
  <c r="F61" i="22" s="1"/>
  <c r="G61" i="22" s="1"/>
  <c r="K33" i="22"/>
  <c r="L28" i="43"/>
  <c r="I38" i="22"/>
  <c r="N38" i="22"/>
  <c r="Q38" i="22"/>
  <c r="E38" i="22"/>
  <c r="F38" i="22" s="1"/>
  <c r="L38" i="22"/>
  <c r="U38" i="22" s="1"/>
  <c r="D38" i="22"/>
  <c r="S92" i="22"/>
  <c r="L92" i="22"/>
  <c r="U92" i="22" s="1"/>
  <c r="K92" i="22"/>
  <c r="Q92" i="22"/>
  <c r="E92" i="22"/>
  <c r="F92" i="22" s="1"/>
  <c r="N92" i="22"/>
  <c r="O92" i="22"/>
  <c r="G37" i="43"/>
  <c r="J37" i="43" s="1"/>
  <c r="I37" i="43"/>
  <c r="E37" i="43"/>
  <c r="H37" i="43" s="1"/>
  <c r="L37" i="43"/>
  <c r="D37" i="43"/>
  <c r="F37" i="43" s="1"/>
  <c r="K37" i="43"/>
  <c r="C37" i="43"/>
  <c r="L8" i="42"/>
  <c r="B8" i="43" s="1"/>
  <c r="C9" i="22"/>
  <c r="D68" i="43"/>
  <c r="F68" i="43" s="1"/>
  <c r="E68" i="43"/>
  <c r="H68" i="43" s="1"/>
  <c r="G68" i="43"/>
  <c r="J68" i="43" s="1"/>
  <c r="C68" i="43"/>
  <c r="I68" i="43"/>
  <c r="L68" i="43"/>
  <c r="K68" i="43"/>
  <c r="K33" i="43"/>
  <c r="E33" i="43"/>
  <c r="H33" i="43" s="1"/>
  <c r="G33" i="43"/>
  <c r="J33" i="43" s="1"/>
  <c r="C33" i="43"/>
  <c r="D33" i="43"/>
  <c r="F33" i="43" s="1"/>
  <c r="L33" i="43"/>
  <c r="I33" i="43"/>
  <c r="K55" i="43"/>
  <c r="L55" i="43"/>
  <c r="D55" i="43"/>
  <c r="F55" i="43" s="1"/>
  <c r="E55" i="43"/>
  <c r="H55" i="43" s="1"/>
  <c r="I55" i="43"/>
  <c r="G55" i="43"/>
  <c r="J55" i="43" s="1"/>
  <c r="C55" i="43"/>
  <c r="G44" i="43"/>
  <c r="J44" i="43" s="1"/>
  <c r="L44" i="43"/>
  <c r="D44" i="43"/>
  <c r="F44" i="43" s="1"/>
  <c r="I44" i="43"/>
  <c r="E44" i="43"/>
  <c r="H44" i="43" s="1"/>
  <c r="C44" i="43"/>
  <c r="K44" i="43"/>
  <c r="D37" i="22"/>
  <c r="O37" i="22"/>
  <c r="N37" i="22"/>
  <c r="S37" i="22"/>
  <c r="I37" i="22"/>
  <c r="E37" i="22"/>
  <c r="F37" i="22" s="1"/>
  <c r="K37" i="22"/>
  <c r="F47" i="53"/>
  <c r="H47" i="53"/>
  <c r="H4" i="51"/>
  <c r="G15" i="42"/>
  <c r="M91" i="52"/>
  <c r="I91" i="52"/>
  <c r="K91" i="52" s="1"/>
  <c r="D91" i="52"/>
  <c r="L91" i="52"/>
  <c r="G91" i="52"/>
  <c r="J91" i="52"/>
  <c r="E91" i="52"/>
  <c r="J16" i="42"/>
  <c r="J12" i="42"/>
  <c r="L15" i="42"/>
  <c r="B15" i="43" s="1"/>
  <c r="C16" i="22"/>
  <c r="M83" i="52"/>
  <c r="J83" i="52"/>
  <c r="E83" i="52"/>
  <c r="D83" i="52"/>
  <c r="I83" i="52"/>
  <c r="K83" i="52" s="1"/>
  <c r="G83" i="52"/>
  <c r="L83" i="52"/>
  <c r="G17" i="42"/>
  <c r="H26" i="52"/>
  <c r="H11" i="52"/>
  <c r="P51" i="22"/>
  <c r="I97" i="22"/>
  <c r="L97" i="22"/>
  <c r="U97" i="22" s="1"/>
  <c r="D97" i="22"/>
  <c r="N97" i="22"/>
  <c r="K97" i="22"/>
  <c r="Q97" i="22"/>
  <c r="S97" i="22"/>
  <c r="O97" i="22"/>
  <c r="E97" i="22"/>
  <c r="F97" i="22" s="1"/>
  <c r="M84" i="52"/>
  <c r="I84" i="52"/>
  <c r="K84" i="52" s="1"/>
  <c r="D84" i="52"/>
  <c r="L84" i="52"/>
  <c r="J84" i="52"/>
  <c r="E84" i="52"/>
  <c r="G84" i="52"/>
  <c r="H10" i="52"/>
  <c r="G59" i="22"/>
  <c r="C6" i="22"/>
  <c r="I27" i="22"/>
  <c r="D27" i="22"/>
  <c r="Q27" i="22"/>
  <c r="K27" i="22"/>
  <c r="E27" i="22"/>
  <c r="F27" i="22" s="1"/>
  <c r="S27" i="22"/>
  <c r="L27" i="22"/>
  <c r="U27" i="22" s="1"/>
  <c r="E89" i="22"/>
  <c r="F89" i="22" s="1"/>
  <c r="N89" i="22"/>
  <c r="M89" i="52"/>
  <c r="D89" i="52"/>
  <c r="E89" i="52"/>
  <c r="G89" i="52"/>
  <c r="I89" i="52"/>
  <c r="K89" i="52" s="1"/>
  <c r="J89" i="52"/>
  <c r="L89" i="52"/>
  <c r="G94" i="53"/>
  <c r="I94" i="53"/>
  <c r="K94" i="53" s="1"/>
  <c r="D94" i="53"/>
  <c r="E94" i="53"/>
  <c r="J94" i="53"/>
  <c r="L94" i="53"/>
  <c r="M94" i="53"/>
  <c r="I87" i="53"/>
  <c r="K87" i="53" s="1"/>
  <c r="L87" i="53"/>
  <c r="M87" i="53"/>
  <c r="G87" i="53"/>
  <c r="D87" i="53"/>
  <c r="J87" i="53"/>
  <c r="E87" i="53"/>
  <c r="Q31" i="22"/>
  <c r="O31" i="22"/>
  <c r="S31" i="22"/>
  <c r="E31" i="22"/>
  <c r="F31" i="22" s="1"/>
  <c r="D31" i="22"/>
  <c r="K31" i="22"/>
  <c r="L31" i="22"/>
  <c r="U31" i="22" s="1"/>
  <c r="I31" i="22"/>
  <c r="F25" i="52"/>
  <c r="F95" i="52"/>
  <c r="L35" i="22"/>
  <c r="U35" i="22" s="1"/>
  <c r="Q35" i="22"/>
  <c r="N35" i="22"/>
  <c r="E35" i="22"/>
  <c r="F35" i="22" s="1"/>
  <c r="S35" i="22"/>
  <c r="K35" i="22"/>
  <c r="I35" i="22"/>
  <c r="O35" i="22"/>
  <c r="D35" i="22"/>
  <c r="G95" i="53"/>
  <c r="I95" i="53"/>
  <c r="K95" i="53" s="1"/>
  <c r="E95" i="53"/>
  <c r="J95" i="53"/>
  <c r="M95" i="53"/>
  <c r="L95" i="53"/>
  <c r="D95" i="53"/>
  <c r="I93" i="53"/>
  <c r="K93" i="53" s="1"/>
  <c r="J93" i="53"/>
  <c r="G93" i="53"/>
  <c r="L93" i="53"/>
  <c r="D93" i="53"/>
  <c r="M93" i="53"/>
  <c r="E93" i="53"/>
  <c r="I88" i="53"/>
  <c r="K88" i="53" s="1"/>
  <c r="L88" i="53"/>
  <c r="G88" i="53"/>
  <c r="M88" i="53"/>
  <c r="J88" i="53"/>
  <c r="D88" i="53"/>
  <c r="E88" i="53"/>
  <c r="H48" i="52"/>
  <c r="F96" i="53"/>
  <c r="E85" i="22"/>
  <c r="F85" i="22" s="1"/>
  <c r="O85" i="22"/>
  <c r="L85" i="22"/>
  <c r="U85" i="22" s="1"/>
  <c r="Q85" i="22"/>
  <c r="D85" i="22"/>
  <c r="S85" i="22"/>
  <c r="I85" i="22"/>
  <c r="N85" i="22"/>
  <c r="K85" i="22"/>
  <c r="D81" i="22"/>
  <c r="Q81" i="22"/>
  <c r="L81" i="22"/>
  <c r="U81" i="22" s="1"/>
  <c r="S81" i="22"/>
  <c r="K81" i="22"/>
  <c r="I81" i="22"/>
  <c r="E81" i="22"/>
  <c r="F81" i="22" s="1"/>
  <c r="O81" i="22"/>
  <c r="I47" i="22"/>
  <c r="K47" i="22"/>
  <c r="O47" i="22"/>
  <c r="L47" i="22"/>
  <c r="U47" i="22" s="1"/>
  <c r="D47" i="22"/>
  <c r="S47" i="22"/>
  <c r="Q47" i="22"/>
  <c r="E47" i="22"/>
  <c r="F47" i="22" s="1"/>
  <c r="N47" i="22"/>
  <c r="G3" i="52"/>
  <c r="F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G6" i="53"/>
  <c r="E6" i="53"/>
  <c r="F6" i="53" s="1"/>
  <c r="D6" i="53"/>
  <c r="H57" i="52"/>
  <c r="F57" i="52"/>
  <c r="H46" i="52"/>
  <c r="F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I99" i="22"/>
  <c r="N99" i="22"/>
  <c r="O99" i="22"/>
  <c r="S99" i="22"/>
  <c r="Q99" i="22"/>
  <c r="L99" i="22"/>
  <c r="U99" i="22" s="1"/>
  <c r="D99" i="22"/>
  <c r="K99" i="22"/>
  <c r="E99" i="22"/>
  <c r="F99" i="22" s="1"/>
  <c r="M93" i="52"/>
  <c r="E93" i="52"/>
  <c r="D93" i="52"/>
  <c r="I93" i="52"/>
  <c r="K93" i="52" s="1"/>
  <c r="G93" i="52"/>
  <c r="L93" i="52"/>
  <c r="J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D7" i="53"/>
  <c r="E7" i="53"/>
  <c r="G7" i="53"/>
  <c r="I7" i="53"/>
  <c r="J7" i="53"/>
  <c r="F14" i="52"/>
  <c r="H14" i="52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F54" i="52"/>
  <c r="H54" i="52"/>
  <c r="M87" i="52"/>
  <c r="G87" i="52"/>
  <c r="E87" i="52"/>
  <c r="J87" i="52"/>
  <c r="I87" i="52"/>
  <c r="K87" i="52" s="1"/>
  <c r="L87" i="52"/>
  <c r="D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H89" i="53"/>
  <c r="F89" i="53"/>
  <c r="H43" i="52"/>
  <c r="F43" i="52"/>
  <c r="D87" i="43"/>
  <c r="F87" i="43" s="1"/>
  <c r="K87" i="43"/>
  <c r="G87" i="43"/>
  <c r="J87" i="43" s="1"/>
  <c r="I87" i="43"/>
  <c r="E87" i="43"/>
  <c r="H87" i="43" s="1"/>
  <c r="C87" i="43"/>
  <c r="L87" i="43"/>
  <c r="K72" i="43"/>
  <c r="D72" i="43"/>
  <c r="F72" i="43" s="1"/>
  <c r="C72" i="43"/>
  <c r="I72" i="43"/>
  <c r="L72" i="43"/>
  <c r="E72" i="43"/>
  <c r="H72" i="43" s="1"/>
  <c r="G72" i="43"/>
  <c r="J72" i="43" s="1"/>
  <c r="D42" i="43"/>
  <c r="F42" i="43" s="1"/>
  <c r="L42" i="43"/>
  <c r="E42" i="43"/>
  <c r="H42" i="43" s="1"/>
  <c r="G42" i="43"/>
  <c r="J42" i="43" s="1"/>
  <c r="I42" i="43"/>
  <c r="K42" i="43"/>
  <c r="C42" i="43"/>
  <c r="F60" i="52"/>
  <c r="H60" i="52"/>
  <c r="H75" i="52"/>
  <c r="F75" i="52"/>
  <c r="F51" i="52"/>
  <c r="H51" i="52"/>
  <c r="M101" i="52"/>
  <c r="L101" i="52"/>
  <c r="D101" i="52"/>
  <c r="G101" i="52"/>
  <c r="E101" i="52"/>
  <c r="J101" i="52"/>
  <c r="I101" i="52"/>
  <c r="K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F17" i="52"/>
  <c r="H17" i="52"/>
  <c r="H65" i="53"/>
  <c r="F65" i="53"/>
  <c r="F50" i="52"/>
  <c r="H50" i="52"/>
  <c r="H67" i="52"/>
  <c r="F67" i="52"/>
  <c r="G76" i="43"/>
  <c r="J76" i="43" s="1"/>
  <c r="E76" i="43"/>
  <c r="H76" i="43" s="1"/>
  <c r="C76" i="43"/>
  <c r="I76" i="43"/>
  <c r="D76" i="43"/>
  <c r="F76" i="43" s="1"/>
  <c r="K76" i="43"/>
  <c r="L76" i="43"/>
  <c r="E53" i="43"/>
  <c r="H53" i="43" s="1"/>
  <c r="G53" i="43"/>
  <c r="J53" i="43" s="1"/>
  <c r="C53" i="43"/>
  <c r="L53" i="43"/>
  <c r="K53" i="43"/>
  <c r="D53" i="43"/>
  <c r="F53" i="43" s="1"/>
  <c r="I53" i="43"/>
  <c r="L38" i="43"/>
  <c r="C38" i="43"/>
  <c r="K38" i="43"/>
  <c r="D38" i="43"/>
  <c r="F38" i="43" s="1"/>
  <c r="G38" i="43"/>
  <c r="J38" i="43" s="1"/>
  <c r="I38" i="43"/>
  <c r="E38" i="43"/>
  <c r="H38" i="43" s="1"/>
  <c r="H58" i="52"/>
  <c r="F58" i="52"/>
  <c r="H42" i="52"/>
  <c r="F42" i="52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F79" i="52"/>
  <c r="H79" i="52"/>
  <c r="H63" i="52"/>
  <c r="F63" i="52"/>
  <c r="H18" i="52"/>
  <c r="F18" i="52"/>
  <c r="F41" i="52"/>
  <c r="H41" i="52"/>
  <c r="H61" i="52"/>
  <c r="F61" i="52"/>
  <c r="H59" i="52"/>
  <c r="F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F24" i="52"/>
  <c r="H24" i="52"/>
  <c r="H55" i="52"/>
  <c r="F55" i="52"/>
  <c r="H81" i="52"/>
  <c r="F81" i="52"/>
  <c r="H44" i="52"/>
  <c r="F44" i="52"/>
  <c r="F45" i="52"/>
  <c r="H45" i="5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F20" i="52"/>
  <c r="H20" i="52"/>
  <c r="F28" i="52"/>
  <c r="H28" i="52"/>
  <c r="F19" i="52"/>
  <c r="H19" i="52"/>
  <c r="H27" i="52"/>
  <c r="F27" i="52"/>
  <c r="F12" i="52"/>
  <c r="H12" i="52"/>
  <c r="H71" i="52"/>
  <c r="F71" i="52"/>
  <c r="H56" i="52"/>
  <c r="F56" i="52"/>
  <c r="H65" i="52"/>
  <c r="F65" i="52"/>
  <c r="M102" i="52"/>
  <c r="D102" i="52"/>
  <c r="I102" i="52"/>
  <c r="K102" i="52" s="1"/>
  <c r="G102" i="52"/>
  <c r="E102" i="52"/>
  <c r="L102" i="52"/>
  <c r="J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85" i="43"/>
  <c r="C85" i="43"/>
  <c r="E85" i="43"/>
  <c r="H85" i="43" s="1"/>
  <c r="L85" i="43"/>
  <c r="G85" i="43"/>
  <c r="J85" i="43" s="1"/>
  <c r="D85" i="43"/>
  <c r="F85" i="43" s="1"/>
  <c r="I85" i="43"/>
  <c r="R92" i="22"/>
  <c r="T92" i="22"/>
  <c r="J92" i="22"/>
  <c r="H16" i="52"/>
  <c r="F16" i="52"/>
  <c r="H23" i="52"/>
  <c r="F23" i="52"/>
  <c r="H40" i="52"/>
  <c r="F40" i="52"/>
  <c r="H77" i="52"/>
  <c r="F77" i="52"/>
  <c r="F22" i="52"/>
  <c r="H22" i="52"/>
  <c r="H53" i="52"/>
  <c r="F53" i="52"/>
  <c r="C6" i="42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H2" i="31" s="1"/>
  <c r="E5" i="40" s="1"/>
  <c r="O14" i="40"/>
  <c r="O16" i="40"/>
  <c r="O15" i="40"/>
  <c r="O17" i="40"/>
  <c r="G3" i="53"/>
  <c r="D4" i="52"/>
  <c r="D5" i="52" s="1"/>
  <c r="D6" i="52" s="1"/>
  <c r="D7" i="52" s="1"/>
  <c r="E4" i="52"/>
  <c r="S10" i="52"/>
  <c r="T10" i="52" s="1"/>
  <c r="G16" i="42"/>
  <c r="C12" i="40"/>
  <c r="D13" i="40"/>
  <c r="O13" i="49"/>
  <c r="Q5" i="49" s="1"/>
  <c r="M13" i="49"/>
  <c r="H5" i="40"/>
  <c r="R19" i="48" l="1"/>
  <c r="Q20" i="48"/>
  <c r="Q12" i="49"/>
  <c r="Q8" i="49"/>
  <c r="Q9" i="49"/>
  <c r="Q7" i="49"/>
  <c r="Q10" i="49"/>
  <c r="Q6" i="49"/>
  <c r="M5" i="48"/>
  <c r="K6" i="48"/>
  <c r="S4" i="48"/>
  <c r="U4" i="48" s="1"/>
  <c r="H70" i="22"/>
  <c r="D12" i="49"/>
  <c r="D11" i="49"/>
  <c r="D21" i="49"/>
  <c r="D23" i="49"/>
  <c r="D4" i="49"/>
  <c r="D19" i="49"/>
  <c r="D25" i="49"/>
  <c r="D24" i="49"/>
  <c r="D22" i="49"/>
  <c r="P5" i="49"/>
  <c r="F24" i="42"/>
  <c r="C26" i="22"/>
  <c r="L25" i="42"/>
  <c r="B25" i="43" s="1"/>
  <c r="L24" i="42"/>
  <c r="B24" i="43" s="1"/>
  <c r="C25" i="22"/>
  <c r="M5" i="51"/>
  <c r="K6" i="51"/>
  <c r="K19" i="43"/>
  <c r="M40" i="22"/>
  <c r="G40" i="22"/>
  <c r="C23" i="22"/>
  <c r="L22" i="42"/>
  <c r="B22" i="43" s="1"/>
  <c r="G48" i="22"/>
  <c r="J40" i="22"/>
  <c r="C22" i="22"/>
  <c r="L21" i="42"/>
  <c r="B21" i="43" s="1"/>
  <c r="H62" i="22"/>
  <c r="R28" i="22"/>
  <c r="J75" i="22"/>
  <c r="G49" i="22"/>
  <c r="P41" i="22"/>
  <c r="C3" i="43"/>
  <c r="E3" i="43" s="1"/>
  <c r="J41" i="22"/>
  <c r="G75" i="22"/>
  <c r="G83" i="22"/>
  <c r="R78" i="22"/>
  <c r="P42" i="22"/>
  <c r="G32" i="22"/>
  <c r="J101" i="22"/>
  <c r="T90" i="22"/>
  <c r="J32" i="22"/>
  <c r="P34" i="22"/>
  <c r="M101" i="22"/>
  <c r="J90" i="22"/>
  <c r="T62" i="22"/>
  <c r="G55" i="22"/>
  <c r="T42" i="22"/>
  <c r="R41" i="22"/>
  <c r="R93" i="22"/>
  <c r="P78" i="22"/>
  <c r="J28" i="22"/>
  <c r="J78" i="22"/>
  <c r="T78" i="22"/>
  <c r="M32" i="22"/>
  <c r="H78" i="22"/>
  <c r="R40" i="22"/>
  <c r="P40" i="22"/>
  <c r="M42" i="22"/>
  <c r="J42" i="22"/>
  <c r="D4" i="22"/>
  <c r="J4" i="22" s="1"/>
  <c r="M75" i="22"/>
  <c r="P62" i="22"/>
  <c r="L7" i="42"/>
  <c r="B7" i="43" s="1"/>
  <c r="G7" i="43" s="1"/>
  <c r="G8" i="43" s="1"/>
  <c r="M49" i="22"/>
  <c r="R62" i="22"/>
  <c r="J62" i="22"/>
  <c r="P32" i="22"/>
  <c r="R32" i="22"/>
  <c r="P95" i="22"/>
  <c r="T61" i="22"/>
  <c r="P28" i="22"/>
  <c r="H101" i="22"/>
  <c r="R61" i="22"/>
  <c r="H42" i="22"/>
  <c r="M28" i="22"/>
  <c r="M59" i="22"/>
  <c r="H67" i="22"/>
  <c r="M95" i="22"/>
  <c r="P61" i="22"/>
  <c r="J61" i="22"/>
  <c r="M41" i="22"/>
  <c r="R90" i="22"/>
  <c r="T101" i="22"/>
  <c r="R101" i="22"/>
  <c r="M90" i="22"/>
  <c r="R49" i="22"/>
  <c r="T49" i="22"/>
  <c r="J49" i="22"/>
  <c r="H5" i="42"/>
  <c r="T93" i="22"/>
  <c r="H41" i="22"/>
  <c r="H98" i="22"/>
  <c r="T59" i="22"/>
  <c r="P75" i="22"/>
  <c r="T75" i="22"/>
  <c r="G93" i="22"/>
  <c r="H93" i="22"/>
  <c r="R74" i="22"/>
  <c r="P74" i="22"/>
  <c r="M74" i="22"/>
  <c r="T74" i="22"/>
  <c r="J74" i="22"/>
  <c r="P44" i="22"/>
  <c r="R44" i="22"/>
  <c r="M44" i="22"/>
  <c r="T44" i="22"/>
  <c r="J44" i="22"/>
  <c r="G74" i="22"/>
  <c r="H74" i="22"/>
  <c r="H44" i="22"/>
  <c r="G44" i="22"/>
  <c r="P93" i="22"/>
  <c r="H4" i="42"/>
  <c r="K4" i="22"/>
  <c r="L4" i="22" s="1"/>
  <c r="U4" i="22" s="1"/>
  <c r="Q4" i="22"/>
  <c r="O4" i="22"/>
  <c r="P59" i="22"/>
  <c r="E4" i="22"/>
  <c r="F4" i="22" s="1"/>
  <c r="G4" i="22" s="1"/>
  <c r="C7" i="22"/>
  <c r="J93" i="22"/>
  <c r="J59" i="22"/>
  <c r="G63" i="22"/>
  <c r="H63" i="22"/>
  <c r="J95" i="22"/>
  <c r="T95" i="22"/>
  <c r="H34" i="22"/>
  <c r="H102" i="22"/>
  <c r="G102" i="22"/>
  <c r="R67" i="22"/>
  <c r="J67" i="22"/>
  <c r="T67" i="22"/>
  <c r="P67" i="22"/>
  <c r="M67" i="22"/>
  <c r="L20" i="42"/>
  <c r="B20" i="43" s="1"/>
  <c r="C21" i="22"/>
  <c r="P3" i="49"/>
  <c r="Q3" i="49"/>
  <c r="Q4" i="49"/>
  <c r="L9" i="42"/>
  <c r="B9" i="43" s="1"/>
  <c r="C10" i="22"/>
  <c r="P89" i="22"/>
  <c r="H82" i="22"/>
  <c r="G82" i="22"/>
  <c r="R102" i="22"/>
  <c r="P102" i="22"/>
  <c r="T102" i="22"/>
  <c r="J102" i="22"/>
  <c r="M102" i="22"/>
  <c r="J55" i="22"/>
  <c r="P55" i="22"/>
  <c r="M55" i="22"/>
  <c r="T55" i="22"/>
  <c r="R55" i="22"/>
  <c r="J82" i="22"/>
  <c r="T82" i="22"/>
  <c r="P82" i="22"/>
  <c r="M82" i="22"/>
  <c r="R82" i="22"/>
  <c r="G94" i="22"/>
  <c r="H94" i="22"/>
  <c r="P71" i="22"/>
  <c r="R71" i="22"/>
  <c r="M71" i="22"/>
  <c r="J71" i="22"/>
  <c r="T71" i="22"/>
  <c r="H71" i="22"/>
  <c r="G71" i="22"/>
  <c r="R63" i="22"/>
  <c r="P63" i="22"/>
  <c r="J63" i="22"/>
  <c r="M63" i="22"/>
  <c r="T63" i="22"/>
  <c r="H61" i="22"/>
  <c r="F39" i="52"/>
  <c r="H39" i="52"/>
  <c r="R34" i="22"/>
  <c r="M34" i="22"/>
  <c r="J34" i="22"/>
  <c r="F4" i="52"/>
  <c r="E5" i="52"/>
  <c r="E6" i="52" s="1"/>
  <c r="M56" i="22"/>
  <c r="R56" i="22"/>
  <c r="T56" i="22"/>
  <c r="P56" i="22"/>
  <c r="J56" i="22"/>
  <c r="T89" i="22"/>
  <c r="M89" i="22"/>
  <c r="M37" i="22"/>
  <c r="T37" i="22"/>
  <c r="J37" i="22"/>
  <c r="R37" i="22"/>
  <c r="P37" i="22"/>
  <c r="G92" i="22"/>
  <c r="H92" i="22"/>
  <c r="P84" i="22"/>
  <c r="J84" i="22"/>
  <c r="M84" i="22"/>
  <c r="T84" i="22"/>
  <c r="R84" i="22"/>
  <c r="P46" i="22"/>
  <c r="M46" i="22"/>
  <c r="R46" i="22"/>
  <c r="T46" i="22"/>
  <c r="J46" i="22"/>
  <c r="R33" i="22"/>
  <c r="P33" i="22"/>
  <c r="T33" i="22"/>
  <c r="J33" i="22"/>
  <c r="M33" i="22"/>
  <c r="R38" i="22"/>
  <c r="J38" i="22"/>
  <c r="M38" i="22"/>
  <c r="P38" i="22"/>
  <c r="T38" i="22"/>
  <c r="R83" i="22"/>
  <c r="T83" i="22"/>
  <c r="J83" i="22"/>
  <c r="P83" i="22"/>
  <c r="M83" i="22"/>
  <c r="R89" i="22"/>
  <c r="G95" i="22"/>
  <c r="H95" i="22"/>
  <c r="C5" i="22"/>
  <c r="K4" i="42"/>
  <c r="L4" i="42"/>
  <c r="B4" i="43" s="1"/>
  <c r="G84" i="22"/>
  <c r="H84" i="22"/>
  <c r="H60" i="22"/>
  <c r="G60" i="22"/>
  <c r="H33" i="22"/>
  <c r="G33" i="22"/>
  <c r="H37" i="22"/>
  <c r="G37" i="22"/>
  <c r="G38" i="22"/>
  <c r="H38" i="22"/>
  <c r="G56" i="22"/>
  <c r="H56" i="22"/>
  <c r="M96" i="22"/>
  <c r="P96" i="22"/>
  <c r="T96" i="22"/>
  <c r="R96" i="22"/>
  <c r="J96" i="22"/>
  <c r="G96" i="22"/>
  <c r="H96" i="22"/>
  <c r="H29" i="22"/>
  <c r="G29" i="22"/>
  <c r="P29" i="22"/>
  <c r="T29" i="22"/>
  <c r="R29" i="22"/>
  <c r="J29" i="22"/>
  <c r="M29" i="22"/>
  <c r="H46" i="22"/>
  <c r="G46" i="22"/>
  <c r="R60" i="22"/>
  <c r="T60" i="22"/>
  <c r="P60" i="22"/>
  <c r="M60" i="22"/>
  <c r="J60" i="22"/>
  <c r="H91" i="52"/>
  <c r="F91" i="52"/>
  <c r="L12" i="42"/>
  <c r="B12" i="43" s="1"/>
  <c r="C13" i="22"/>
  <c r="H83" i="52"/>
  <c r="F83" i="52"/>
  <c r="L16" i="42"/>
  <c r="B16" i="43" s="1"/>
  <c r="C17" i="22"/>
  <c r="P4" i="49"/>
  <c r="H47" i="22"/>
  <c r="G47" i="22"/>
  <c r="R85" i="22"/>
  <c r="T85" i="22"/>
  <c r="J85" i="22"/>
  <c r="M85" i="22"/>
  <c r="P85" i="22"/>
  <c r="G85" i="22"/>
  <c r="H85" i="22"/>
  <c r="H95" i="53"/>
  <c r="F95" i="53"/>
  <c r="P35" i="22"/>
  <c r="M35" i="22"/>
  <c r="J35" i="22"/>
  <c r="T35" i="22"/>
  <c r="R35" i="22"/>
  <c r="H94" i="53"/>
  <c r="F94" i="53"/>
  <c r="H89" i="22"/>
  <c r="G89" i="22"/>
  <c r="G81" i="22"/>
  <c r="H81" i="22"/>
  <c r="H93" i="53"/>
  <c r="F93" i="53"/>
  <c r="R31" i="22"/>
  <c r="T31" i="22"/>
  <c r="M31" i="22"/>
  <c r="P31" i="22"/>
  <c r="J31" i="22"/>
  <c r="G97" i="22"/>
  <c r="H97" i="22"/>
  <c r="H88" i="53"/>
  <c r="F88" i="53"/>
  <c r="G31" i="22"/>
  <c r="H31" i="22"/>
  <c r="H87" i="53"/>
  <c r="F87" i="53"/>
  <c r="H89" i="52"/>
  <c r="F89" i="52"/>
  <c r="J27" i="22"/>
  <c r="R27" i="22"/>
  <c r="M27" i="22"/>
  <c r="T27" i="22"/>
  <c r="P27" i="22"/>
  <c r="G35" i="22"/>
  <c r="H35" i="22"/>
  <c r="P47" i="22"/>
  <c r="T47" i="22"/>
  <c r="M47" i="22"/>
  <c r="R47" i="22"/>
  <c r="J47" i="22"/>
  <c r="R81" i="22"/>
  <c r="M81" i="22"/>
  <c r="J81" i="22"/>
  <c r="T81" i="22"/>
  <c r="P81" i="22"/>
  <c r="H27" i="22"/>
  <c r="G27" i="22"/>
  <c r="F84" i="52"/>
  <c r="H84" i="52"/>
  <c r="R97" i="22"/>
  <c r="T97" i="22"/>
  <c r="J97" i="22"/>
  <c r="M97" i="22"/>
  <c r="P97" i="22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T103" i="22"/>
  <c r="R103" i="22"/>
  <c r="P103" i="22"/>
  <c r="J103" i="22"/>
  <c r="M103" i="22"/>
  <c r="T53" i="22"/>
  <c r="R53" i="22"/>
  <c r="M53" i="22"/>
  <c r="J53" i="22"/>
  <c r="P53" i="22"/>
  <c r="F7" i="53"/>
  <c r="H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H93" i="52"/>
  <c r="F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R39" i="22"/>
  <c r="T39" i="22"/>
  <c r="J39" i="22"/>
  <c r="M39" i="22"/>
  <c r="P39" i="22"/>
  <c r="H77" i="22"/>
  <c r="G77" i="22"/>
  <c r="G88" i="22"/>
  <c r="H88" i="22"/>
  <c r="F87" i="52"/>
  <c r="H87" i="52"/>
  <c r="G43" i="22"/>
  <c r="H43" i="22"/>
  <c r="F101" i="52"/>
  <c r="H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H58" i="22"/>
  <c r="G58" i="22"/>
  <c r="R76" i="22"/>
  <c r="T76" i="22"/>
  <c r="M76" i="22"/>
  <c r="P76" i="22"/>
  <c r="J76" i="22"/>
  <c r="H100" i="22"/>
  <c r="G100" i="22"/>
  <c r="F102" i="52"/>
  <c r="H102" i="52"/>
  <c r="T52" i="22"/>
  <c r="M52" i="22"/>
  <c r="R52" i="22"/>
  <c r="P52" i="22"/>
  <c r="J52" i="22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H76" i="22"/>
  <c r="G76" i="22"/>
  <c r="G64" i="22"/>
  <c r="H64" i="22"/>
  <c r="H6" i="42"/>
  <c r="C7" i="42"/>
  <c r="K5" i="40"/>
  <c r="O5" i="31"/>
  <c r="N6" i="31"/>
  <c r="H8" i="31"/>
  <c r="I8" i="31"/>
  <c r="J8" i="31" s="1"/>
  <c r="K8" i="31" s="1"/>
  <c r="G4" i="52"/>
  <c r="C13" i="40"/>
  <c r="D14" i="40"/>
  <c r="M5" i="40"/>
  <c r="I5" i="40"/>
  <c r="R20" i="48" l="1"/>
  <c r="Q21" i="48"/>
  <c r="K7" i="48"/>
  <c r="M6" i="48"/>
  <c r="S5" i="48"/>
  <c r="H4" i="22"/>
  <c r="K7" i="51"/>
  <c r="M7" i="51" s="1"/>
  <c r="M6" i="51"/>
  <c r="O4" i="53"/>
  <c r="F25" i="42"/>
  <c r="E7" i="52"/>
  <c r="G6" i="52"/>
  <c r="P4" i="22"/>
  <c r="R4" i="22"/>
  <c r="T4" i="22"/>
  <c r="M4" i="22"/>
  <c r="O5" i="22"/>
  <c r="O6" i="22" s="1"/>
  <c r="O7" i="22" s="1"/>
  <c r="O8" i="22" s="1"/>
  <c r="O9" i="22" s="1"/>
  <c r="O10" i="22" s="1"/>
  <c r="O11" i="22" s="1"/>
  <c r="O12" i="22" s="1"/>
  <c r="O13" i="22" s="1"/>
  <c r="S4" i="22"/>
  <c r="N4" i="22"/>
  <c r="K20" i="43"/>
  <c r="K21" i="43" s="1"/>
  <c r="K22" i="43" s="1"/>
  <c r="K23" i="43" s="1"/>
  <c r="P13" i="49"/>
  <c r="D5" i="22"/>
  <c r="T5" i="22" s="1"/>
  <c r="Q13" i="49"/>
  <c r="N19" i="49" s="1"/>
  <c r="C25" i="23" s="1"/>
  <c r="C26" i="23" s="1"/>
  <c r="AB7" i="48" s="1"/>
  <c r="Q5" i="22"/>
  <c r="Q6" i="22" s="1"/>
  <c r="Q7" i="22" s="1"/>
  <c r="Q8" i="22" s="1"/>
  <c r="F5" i="52"/>
  <c r="F6" i="52" s="1"/>
  <c r="G5" i="52"/>
  <c r="D4" i="43"/>
  <c r="D5" i="43" s="1"/>
  <c r="C4" i="43"/>
  <c r="C5" i="43" s="1"/>
  <c r="C6" i="43" s="1"/>
  <c r="C7" i="43" s="1"/>
  <c r="C8" i="43" s="1"/>
  <c r="C9" i="43" s="1"/>
  <c r="C10" i="43" s="1"/>
  <c r="C11" i="43" s="1"/>
  <c r="C12" i="43" s="1"/>
  <c r="G9" i="43"/>
  <c r="M4" i="42"/>
  <c r="K5" i="42"/>
  <c r="E5" i="22"/>
  <c r="K5" i="22"/>
  <c r="I5" i="22"/>
  <c r="I6" i="22" s="1"/>
  <c r="I7" i="22" s="1"/>
  <c r="I8" i="22" s="1"/>
  <c r="I9" i="22" s="1"/>
  <c r="I10" i="22" s="1"/>
  <c r="I11" i="22" s="1"/>
  <c r="I12" i="22" s="1"/>
  <c r="I13" i="22" s="1"/>
  <c r="I14" i="22" s="1"/>
  <c r="I15" i="22" s="1"/>
  <c r="C8" i="42"/>
  <c r="H7" i="42"/>
  <c r="O6" i="31"/>
  <c r="N7" i="31"/>
  <c r="C14" i="40"/>
  <c r="D15" i="40"/>
  <c r="N5" i="40"/>
  <c r="L5" i="40"/>
  <c r="R21" i="48" l="1"/>
  <c r="Q22" i="48"/>
  <c r="S6" i="48"/>
  <c r="K8" i="48"/>
  <c r="M7" i="48"/>
  <c r="S7" i="48" s="1"/>
  <c r="U5" i="48"/>
  <c r="F7" i="52"/>
  <c r="G7" i="52"/>
  <c r="H7" i="52"/>
  <c r="J7" i="52" s="1"/>
  <c r="R5" i="22"/>
  <c r="K24" i="43"/>
  <c r="J5" i="22"/>
  <c r="S7" i="22"/>
  <c r="P5" i="22"/>
  <c r="H20" i="23"/>
  <c r="O4" i="52"/>
  <c r="D6" i="22"/>
  <c r="R6" i="22" s="1"/>
  <c r="M5" i="22"/>
  <c r="S6" i="22"/>
  <c r="S5" i="22"/>
  <c r="K6" i="42"/>
  <c r="M5" i="42"/>
  <c r="D6" i="43"/>
  <c r="E5" i="43"/>
  <c r="F5" i="22"/>
  <c r="E6" i="22"/>
  <c r="G10" i="43"/>
  <c r="N5" i="22"/>
  <c r="K6" i="22"/>
  <c r="L5" i="22"/>
  <c r="E4" i="43"/>
  <c r="I16" i="22"/>
  <c r="I17" i="22" s="1"/>
  <c r="I18" i="22" s="1"/>
  <c r="I19" i="22" s="1"/>
  <c r="I20" i="22" s="1"/>
  <c r="I21" i="22" s="1"/>
  <c r="I22" i="22" s="1"/>
  <c r="I23" i="22" s="1"/>
  <c r="I24" i="22" s="1"/>
  <c r="I25" i="22" s="1"/>
  <c r="I26" i="22" s="1"/>
  <c r="O14" i="22"/>
  <c r="O15" i="22" s="1"/>
  <c r="O16" i="22" s="1"/>
  <c r="C13" i="43"/>
  <c r="S8" i="22"/>
  <c r="Q9" i="22"/>
  <c r="D7" i="22"/>
  <c r="H8" i="42"/>
  <c r="C9" i="42"/>
  <c r="O7" i="31"/>
  <c r="N8" i="31"/>
  <c r="C15" i="40"/>
  <c r="D16" i="40"/>
  <c r="R22" i="48" l="1"/>
  <c r="Q23" i="48"/>
  <c r="U6" i="48"/>
  <c r="U7" i="48" s="1"/>
  <c r="K9" i="48"/>
  <c r="M8" i="48"/>
  <c r="S8" i="48" s="1"/>
  <c r="K25" i="43"/>
  <c r="M6" i="22"/>
  <c r="P6" i="22"/>
  <c r="U5" i="22"/>
  <c r="T6" i="22"/>
  <c r="J6" i="22"/>
  <c r="G11" i="43"/>
  <c r="D7" i="43"/>
  <c r="E6" i="43"/>
  <c r="K7" i="22"/>
  <c r="N6" i="22"/>
  <c r="L6" i="22"/>
  <c r="U6" i="22" s="1"/>
  <c r="E7" i="22"/>
  <c r="F6" i="22"/>
  <c r="G5" i="22"/>
  <c r="H5" i="22"/>
  <c r="K7" i="42"/>
  <c r="M6" i="42"/>
  <c r="C14" i="43"/>
  <c r="C15" i="43" s="1"/>
  <c r="C16" i="43" s="1"/>
  <c r="C17" i="43" s="1"/>
  <c r="C18" i="43" s="1"/>
  <c r="C19" i="43" s="1"/>
  <c r="C20" i="43" s="1"/>
  <c r="C21" i="43" s="1"/>
  <c r="C22" i="43" s="1"/>
  <c r="C23" i="43" s="1"/>
  <c r="C24" i="43" s="1"/>
  <c r="C25" i="43" s="1"/>
  <c r="O17" i="22"/>
  <c r="O18" i="22" s="1"/>
  <c r="O19" i="22" s="1"/>
  <c r="O20" i="22" s="1"/>
  <c r="O21" i="22" s="1"/>
  <c r="O22" i="22" s="1"/>
  <c r="O23" i="22" s="1"/>
  <c r="O24" i="22" s="1"/>
  <c r="O25" i="22" s="1"/>
  <c r="O26" i="22" s="1"/>
  <c r="D8" i="22"/>
  <c r="J7" i="22"/>
  <c r="M7" i="22"/>
  <c r="R7" i="22"/>
  <c r="T7" i="22"/>
  <c r="P7" i="22"/>
  <c r="S9" i="22"/>
  <c r="Q10" i="22"/>
  <c r="C10" i="42"/>
  <c r="H9" i="42"/>
  <c r="O8" i="31"/>
  <c r="N9" i="31"/>
  <c r="C16" i="40"/>
  <c r="D17" i="40"/>
  <c r="R23" i="48" l="1"/>
  <c r="Q24" i="48"/>
  <c r="U8" i="48"/>
  <c r="K10" i="48"/>
  <c r="M9" i="48"/>
  <c r="S9" i="48" s="1"/>
  <c r="E8" i="22"/>
  <c r="F7" i="22"/>
  <c r="F7" i="43"/>
  <c r="I7" i="43" s="1"/>
  <c r="D8" i="43"/>
  <c r="E7" i="43"/>
  <c r="H7" i="43" s="1"/>
  <c r="G12" i="43"/>
  <c r="K8" i="42"/>
  <c r="M7" i="42"/>
  <c r="G6" i="22"/>
  <c r="H6" i="22"/>
  <c r="K8" i="22"/>
  <c r="N7" i="22"/>
  <c r="L7" i="22"/>
  <c r="U7" i="22" s="1"/>
  <c r="S10" i="22"/>
  <c r="Q11" i="22"/>
  <c r="D9" i="22"/>
  <c r="T8" i="22"/>
  <c r="M8" i="22"/>
  <c r="P8" i="22"/>
  <c r="J8" i="22"/>
  <c r="R8" i="22"/>
  <c r="C11" i="42"/>
  <c r="H10" i="42"/>
  <c r="O9" i="31"/>
  <c r="N10" i="31"/>
  <c r="C17" i="40"/>
  <c r="D28" i="40" s="1"/>
  <c r="M4" i="40" s="1"/>
  <c r="R24" i="48" l="1"/>
  <c r="Q25" i="48"/>
  <c r="U9" i="48"/>
  <c r="K11" i="48"/>
  <c r="M10" i="48"/>
  <c r="S10" i="48" s="1"/>
  <c r="G13" i="43"/>
  <c r="G14" i="43" s="1"/>
  <c r="F8" i="22"/>
  <c r="E9" i="22"/>
  <c r="G7" i="22"/>
  <c r="H7" i="22"/>
  <c r="K9" i="22"/>
  <c r="N8" i="22"/>
  <c r="L8" i="22"/>
  <c r="U8" i="22" s="1"/>
  <c r="K9" i="42"/>
  <c r="M8" i="42"/>
  <c r="E8" i="43"/>
  <c r="H8" i="43" s="1"/>
  <c r="D9" i="43"/>
  <c r="F8" i="43"/>
  <c r="I8" i="43" s="1"/>
  <c r="S11" i="22"/>
  <c r="Q12" i="22"/>
  <c r="J9" i="22"/>
  <c r="P9" i="22"/>
  <c r="M9" i="22"/>
  <c r="R9" i="22"/>
  <c r="T9" i="22"/>
  <c r="D10" i="22"/>
  <c r="D11" i="22" s="1"/>
  <c r="O13" i="40"/>
  <c r="O12" i="40"/>
  <c r="C12" i="42"/>
  <c r="H11" i="42"/>
  <c r="O4" i="40"/>
  <c r="Q6" i="40"/>
  <c r="O10" i="31"/>
  <c r="N11" i="31"/>
  <c r="P4" i="40"/>
  <c r="R25" i="48" l="1"/>
  <c r="Q26" i="48"/>
  <c r="R26" i="48" s="1"/>
  <c r="U10" i="48"/>
  <c r="K12" i="48"/>
  <c r="M11" i="48"/>
  <c r="S11" i="48" s="1"/>
  <c r="K10" i="42"/>
  <c r="M9" i="42"/>
  <c r="H8" i="22"/>
  <c r="G8" i="22"/>
  <c r="D10" i="43"/>
  <c r="E9" i="43"/>
  <c r="H9" i="43" s="1"/>
  <c r="F9" i="43"/>
  <c r="I9" i="43" s="1"/>
  <c r="G15" i="43"/>
  <c r="L9" i="22"/>
  <c r="U9" i="22" s="1"/>
  <c r="N9" i="22"/>
  <c r="K10" i="22"/>
  <c r="E10" i="22"/>
  <c r="F9" i="22"/>
  <c r="T11" i="22"/>
  <c r="M11" i="22"/>
  <c r="J11" i="22"/>
  <c r="D12" i="22"/>
  <c r="P11" i="22"/>
  <c r="R11" i="22"/>
  <c r="S12" i="22"/>
  <c r="Q13" i="22"/>
  <c r="T10" i="22"/>
  <c r="P10" i="22"/>
  <c r="R10" i="22"/>
  <c r="M10" i="22"/>
  <c r="J10" i="22"/>
  <c r="C13" i="42"/>
  <c r="H12" i="42"/>
  <c r="O11" i="31"/>
  <c r="N12" i="31"/>
  <c r="U11" i="48" l="1"/>
  <c r="K13" i="48"/>
  <c r="M12" i="48"/>
  <c r="S12" i="48" s="1"/>
  <c r="G16" i="43"/>
  <c r="G9" i="22"/>
  <c r="H9" i="22"/>
  <c r="E11" i="22"/>
  <c r="F10" i="22"/>
  <c r="N10" i="22"/>
  <c r="K11" i="22"/>
  <c r="L10" i="22"/>
  <c r="U10" i="22" s="1"/>
  <c r="D11" i="43"/>
  <c r="E10" i="43"/>
  <c r="H10" i="43" s="1"/>
  <c r="F10" i="43"/>
  <c r="I10" i="43" s="1"/>
  <c r="K11" i="42"/>
  <c r="M10" i="42"/>
  <c r="P12" i="22"/>
  <c r="J12" i="22"/>
  <c r="T12" i="22"/>
  <c r="M12" i="22"/>
  <c r="R12" i="22"/>
  <c r="D13" i="22"/>
  <c r="Q14" i="22"/>
  <c r="S13" i="22"/>
  <c r="C14" i="42"/>
  <c r="H13" i="42"/>
  <c r="O12" i="31"/>
  <c r="N13" i="31"/>
  <c r="U12" i="48" l="1"/>
  <c r="K14" i="48"/>
  <c r="M13" i="48"/>
  <c r="S13" i="48" s="1"/>
  <c r="E11" i="43"/>
  <c r="H11" i="43" s="1"/>
  <c r="D12" i="43"/>
  <c r="F11" i="43"/>
  <c r="I11" i="43" s="1"/>
  <c r="H10" i="22"/>
  <c r="G10" i="22"/>
  <c r="K12" i="42"/>
  <c r="M11" i="42"/>
  <c r="E12" i="22"/>
  <c r="F11" i="22"/>
  <c r="G17" i="43"/>
  <c r="G18" i="43" s="1"/>
  <c r="N11" i="22"/>
  <c r="K12" i="22"/>
  <c r="L11" i="22"/>
  <c r="U11" i="22" s="1"/>
  <c r="S14" i="22"/>
  <c r="Q15" i="22"/>
  <c r="D14" i="22"/>
  <c r="J13" i="22"/>
  <c r="R13" i="22"/>
  <c r="P13" i="22"/>
  <c r="M13" i="22"/>
  <c r="T13" i="22"/>
  <c r="C15" i="42"/>
  <c r="H14" i="42"/>
  <c r="O13" i="31"/>
  <c r="N14" i="31"/>
  <c r="U13" i="48" l="1"/>
  <c r="K15" i="48"/>
  <c r="M14" i="48"/>
  <c r="S14" i="48" s="1"/>
  <c r="G19" i="43"/>
  <c r="G20" i="43" s="1"/>
  <c r="G21" i="43" s="1"/>
  <c r="G22" i="43" s="1"/>
  <c r="G23" i="43" s="1"/>
  <c r="E13" i="22"/>
  <c r="F12" i="22"/>
  <c r="N12" i="22"/>
  <c r="K13" i="22"/>
  <c r="L12" i="22"/>
  <c r="U12" i="22" s="1"/>
  <c r="K13" i="42"/>
  <c r="M12" i="42"/>
  <c r="E12" i="43"/>
  <c r="H12" i="43" s="1"/>
  <c r="D13" i="43"/>
  <c r="F12" i="43"/>
  <c r="I12" i="43" s="1"/>
  <c r="H11" i="22"/>
  <c r="G11" i="22"/>
  <c r="T14" i="22"/>
  <c r="P14" i="22"/>
  <c r="D15" i="22"/>
  <c r="R14" i="22"/>
  <c r="M14" i="22"/>
  <c r="J14" i="22"/>
  <c r="S15" i="22"/>
  <c r="Q16" i="22"/>
  <c r="C16" i="42"/>
  <c r="H15" i="42"/>
  <c r="O14" i="31"/>
  <c r="N15" i="31"/>
  <c r="U14" i="48" l="1"/>
  <c r="K16" i="48"/>
  <c r="M15" i="48"/>
  <c r="S15" i="48" s="1"/>
  <c r="G24" i="43"/>
  <c r="J19" i="43"/>
  <c r="L19" i="43" s="1"/>
  <c r="K14" i="42"/>
  <c r="M13" i="42"/>
  <c r="F13" i="22"/>
  <c r="E14" i="22"/>
  <c r="D14" i="43"/>
  <c r="E13" i="43"/>
  <c r="H13" i="43" s="1"/>
  <c r="F13" i="43"/>
  <c r="I13" i="43" s="1"/>
  <c r="G12" i="22"/>
  <c r="H12" i="22"/>
  <c r="N13" i="22"/>
  <c r="K14" i="22"/>
  <c r="L13" i="22"/>
  <c r="U13" i="22" s="1"/>
  <c r="Q17" i="22"/>
  <c r="S16" i="22"/>
  <c r="M15" i="22"/>
  <c r="P15" i="22"/>
  <c r="J15" i="22"/>
  <c r="R15" i="22"/>
  <c r="T15" i="22"/>
  <c r="D16" i="22"/>
  <c r="C17" i="42"/>
  <c r="H16" i="42"/>
  <c r="O15" i="31"/>
  <c r="N16" i="31"/>
  <c r="U15" i="48" l="1"/>
  <c r="K17" i="48"/>
  <c r="M16" i="48"/>
  <c r="S16" i="48" s="1"/>
  <c r="G25" i="43"/>
  <c r="J20" i="43"/>
  <c r="N14" i="22"/>
  <c r="K15" i="22"/>
  <c r="L14" i="22"/>
  <c r="U14" i="22" s="1"/>
  <c r="G13" i="22"/>
  <c r="H13" i="22"/>
  <c r="D15" i="43"/>
  <c r="E14" i="43"/>
  <c r="H14" i="43" s="1"/>
  <c r="F14" i="43"/>
  <c r="I14" i="43" s="1"/>
  <c r="K15" i="42"/>
  <c r="M14" i="42"/>
  <c r="E15" i="22"/>
  <c r="F14" i="22"/>
  <c r="Q18" i="22"/>
  <c r="S17" i="22"/>
  <c r="M16" i="22"/>
  <c r="R16" i="22"/>
  <c r="J16" i="22"/>
  <c r="P16" i="22"/>
  <c r="T16" i="22"/>
  <c r="D17" i="22"/>
  <c r="C18" i="42"/>
  <c r="H17" i="42"/>
  <c r="N17" i="31"/>
  <c r="O16" i="31"/>
  <c r="U16" i="48" l="1"/>
  <c r="K18" i="48"/>
  <c r="M17" i="48"/>
  <c r="S17" i="48" s="1"/>
  <c r="L20" i="43"/>
  <c r="J21" i="43"/>
  <c r="S18" i="22"/>
  <c r="Q19" i="22"/>
  <c r="D16" i="43"/>
  <c r="E15" i="43"/>
  <c r="H15" i="43" s="1"/>
  <c r="F15" i="43"/>
  <c r="I15" i="43" s="1"/>
  <c r="K16" i="22"/>
  <c r="L15" i="22"/>
  <c r="U15" i="22" s="1"/>
  <c r="N15" i="22"/>
  <c r="H14" i="22"/>
  <c r="G14" i="22"/>
  <c r="K16" i="42"/>
  <c r="M15" i="42"/>
  <c r="F15" i="22"/>
  <c r="E16" i="22"/>
  <c r="D18" i="22"/>
  <c r="D19" i="22" s="1"/>
  <c r="D20" i="22" s="1"/>
  <c r="D21" i="22" s="1"/>
  <c r="D22" i="22" s="1"/>
  <c r="D23" i="22" s="1"/>
  <c r="D24" i="22" s="1"/>
  <c r="M17" i="22"/>
  <c r="P17" i="22"/>
  <c r="R17" i="22"/>
  <c r="J17" i="22"/>
  <c r="T17" i="22"/>
  <c r="C19" i="42"/>
  <c r="C20" i="42" s="1"/>
  <c r="H18" i="42"/>
  <c r="N18" i="31"/>
  <c r="O17" i="31"/>
  <c r="U17" i="48" l="1"/>
  <c r="K19" i="48"/>
  <c r="M18" i="48"/>
  <c r="S18" i="48" s="1"/>
  <c r="P24" i="22"/>
  <c r="J24" i="22"/>
  <c r="R24" i="22"/>
  <c r="M24" i="22"/>
  <c r="T24" i="22"/>
  <c r="D25" i="22"/>
  <c r="T23" i="22"/>
  <c r="P23" i="22"/>
  <c r="M23" i="22"/>
  <c r="R23" i="22"/>
  <c r="J23" i="22"/>
  <c r="L21" i="43"/>
  <c r="J22" i="43"/>
  <c r="H20" i="42"/>
  <c r="C21" i="42"/>
  <c r="R22" i="22"/>
  <c r="P22" i="22"/>
  <c r="T22" i="22"/>
  <c r="M22" i="22"/>
  <c r="J22" i="22"/>
  <c r="P21" i="22"/>
  <c r="M21" i="22"/>
  <c r="R21" i="22"/>
  <c r="T21" i="22"/>
  <c r="J21" i="22"/>
  <c r="M20" i="22"/>
  <c r="T20" i="22"/>
  <c r="R20" i="22"/>
  <c r="P20" i="22"/>
  <c r="J20" i="22"/>
  <c r="S19" i="22"/>
  <c r="Q20" i="22"/>
  <c r="J19" i="22"/>
  <c r="M19" i="22"/>
  <c r="P19" i="22"/>
  <c r="T19" i="22"/>
  <c r="R19" i="22"/>
  <c r="K17" i="42"/>
  <c r="M16" i="42"/>
  <c r="D17" i="43"/>
  <c r="D18" i="43" s="1"/>
  <c r="D19" i="43" s="1"/>
  <c r="D20" i="43" s="1"/>
  <c r="D21" i="43" s="1"/>
  <c r="D22" i="43" s="1"/>
  <c r="D23" i="43" s="1"/>
  <c r="E16" i="43"/>
  <c r="H16" i="43" s="1"/>
  <c r="F16" i="43"/>
  <c r="I16" i="43" s="1"/>
  <c r="F16" i="22"/>
  <c r="E17" i="22"/>
  <c r="N16" i="22"/>
  <c r="K17" i="22"/>
  <c r="L16" i="22"/>
  <c r="U16" i="22" s="1"/>
  <c r="G15" i="22"/>
  <c r="H15" i="22"/>
  <c r="R18" i="22"/>
  <c r="J18" i="22"/>
  <c r="M18" i="22"/>
  <c r="P18" i="22"/>
  <c r="T18" i="22"/>
  <c r="H19" i="42"/>
  <c r="O18" i="31"/>
  <c r="N19" i="31"/>
  <c r="U18" i="48" l="1"/>
  <c r="K20" i="48"/>
  <c r="M19" i="48"/>
  <c r="S19" i="48" s="1"/>
  <c r="M25" i="22"/>
  <c r="R25" i="22"/>
  <c r="T25" i="22"/>
  <c r="J25" i="22"/>
  <c r="P25" i="22"/>
  <c r="D26" i="22"/>
  <c r="E23" i="43"/>
  <c r="D24" i="43"/>
  <c r="L22" i="43"/>
  <c r="J23" i="43"/>
  <c r="E22" i="43"/>
  <c r="H21" i="42"/>
  <c r="C22" i="42"/>
  <c r="E21" i="43"/>
  <c r="E20" i="43"/>
  <c r="S20" i="22"/>
  <c r="Q21" i="22"/>
  <c r="E19" i="43"/>
  <c r="M17" i="42"/>
  <c r="K18" i="42"/>
  <c r="E18" i="43"/>
  <c r="F17" i="22"/>
  <c r="E18" i="22"/>
  <c r="E19" i="22" s="1"/>
  <c r="E17" i="43"/>
  <c r="H17" i="43" s="1"/>
  <c r="F17" i="43"/>
  <c r="I17" i="43" s="1"/>
  <c r="H16" i="22"/>
  <c r="G16" i="22"/>
  <c r="N17" i="22"/>
  <c r="L17" i="22"/>
  <c r="U17" i="22" s="1"/>
  <c r="K18" i="22"/>
  <c r="K19" i="22" s="1"/>
  <c r="K20" i="22" s="1"/>
  <c r="K21" i="22" s="1"/>
  <c r="K22" i="22" s="1"/>
  <c r="K23" i="22" s="1"/>
  <c r="K24" i="22" s="1"/>
  <c r="O19" i="31"/>
  <c r="N20" i="31"/>
  <c r="U19" i="48" l="1"/>
  <c r="K21" i="48"/>
  <c r="M20" i="48"/>
  <c r="S20" i="48" s="1"/>
  <c r="M26" i="22"/>
  <c r="R26" i="22"/>
  <c r="T26" i="22"/>
  <c r="J26" i="22"/>
  <c r="P26" i="22"/>
  <c r="E24" i="43"/>
  <c r="D25" i="43"/>
  <c r="H22" i="42"/>
  <c r="C23" i="42"/>
  <c r="L24" i="22"/>
  <c r="N24" i="22"/>
  <c r="K25" i="22"/>
  <c r="L23" i="43"/>
  <c r="J24" i="43"/>
  <c r="L23" i="22"/>
  <c r="N23" i="22"/>
  <c r="S21" i="22"/>
  <c r="Q22" i="22"/>
  <c r="N22" i="22"/>
  <c r="L22" i="22"/>
  <c r="N21" i="22"/>
  <c r="L21" i="22"/>
  <c r="L20" i="22"/>
  <c r="U20" i="22" s="1"/>
  <c r="N20" i="22"/>
  <c r="F19" i="22"/>
  <c r="H19" i="22" s="1"/>
  <c r="E20" i="22"/>
  <c r="M18" i="42"/>
  <c r="K19" i="42"/>
  <c r="H18" i="43"/>
  <c r="H19" i="43" s="1"/>
  <c r="H20" i="43" s="1"/>
  <c r="H21" i="43" s="1"/>
  <c r="H22" i="43" s="1"/>
  <c r="H23" i="43" s="1"/>
  <c r="F18" i="43"/>
  <c r="N19" i="22"/>
  <c r="L19" i="22"/>
  <c r="U19" i="22" s="1"/>
  <c r="N18" i="22"/>
  <c r="L18" i="22"/>
  <c r="U18" i="22" s="1"/>
  <c r="F18" i="22"/>
  <c r="G19" i="22" s="1"/>
  <c r="H17" i="22"/>
  <c r="G17" i="22"/>
  <c r="O20" i="31"/>
  <c r="N21" i="31"/>
  <c r="U20" i="48" l="1"/>
  <c r="K22" i="48"/>
  <c r="M21" i="48"/>
  <c r="S21" i="48" s="1"/>
  <c r="E25" i="43"/>
  <c r="C24" i="42"/>
  <c r="H23" i="42"/>
  <c r="N25" i="22"/>
  <c r="K26" i="22"/>
  <c r="L25" i="22"/>
  <c r="H24" i="43"/>
  <c r="L24" i="43"/>
  <c r="J25" i="43"/>
  <c r="L25" i="43" s="1"/>
  <c r="S22" i="22"/>
  <c r="U22" i="22" s="1"/>
  <c r="Q23" i="22"/>
  <c r="Q24" i="22" s="1"/>
  <c r="U21" i="22"/>
  <c r="M19" i="42"/>
  <c r="K20" i="42"/>
  <c r="F20" i="22"/>
  <c r="H20" i="22" s="1"/>
  <c r="E21" i="22"/>
  <c r="E22" i="22" s="1"/>
  <c r="I18" i="43"/>
  <c r="F19" i="43"/>
  <c r="G18" i="22"/>
  <c r="H18" i="22"/>
  <c r="O21" i="31"/>
  <c r="N22" i="31"/>
  <c r="U21" i="48" l="1"/>
  <c r="K23" i="48"/>
  <c r="M22" i="48"/>
  <c r="S22" i="48" s="1"/>
  <c r="H25" i="43"/>
  <c r="S24" i="22"/>
  <c r="U24" i="22" s="1"/>
  <c r="Q25" i="22"/>
  <c r="N26" i="22"/>
  <c r="L26" i="22"/>
  <c r="X13" i="22"/>
  <c r="C25" i="42"/>
  <c r="H25" i="42" s="1"/>
  <c r="H24" i="42"/>
  <c r="S23" i="22"/>
  <c r="U23" i="22" s="1"/>
  <c r="F22" i="22"/>
  <c r="H22" i="22" s="1"/>
  <c r="E23" i="22"/>
  <c r="M20" i="42"/>
  <c r="K21" i="42"/>
  <c r="G20" i="22"/>
  <c r="F21" i="22"/>
  <c r="I19" i="43"/>
  <c r="F20" i="43"/>
  <c r="O22" i="31"/>
  <c r="N23" i="31"/>
  <c r="U22" i="48" l="1"/>
  <c r="K24" i="48"/>
  <c r="M23" i="48"/>
  <c r="S23" i="48" s="1"/>
  <c r="F23" i="22"/>
  <c r="H23" i="22" s="1"/>
  <c r="E24" i="22"/>
  <c r="S25" i="22"/>
  <c r="U25" i="22" s="1"/>
  <c r="Q26" i="22"/>
  <c r="X16" i="22"/>
  <c r="C9" i="23" s="1"/>
  <c r="L28" i="23" s="1"/>
  <c r="C6" i="23"/>
  <c r="M21" i="42"/>
  <c r="K22" i="42"/>
  <c r="G22" i="22"/>
  <c r="I20" i="43"/>
  <c r="F21" i="43"/>
  <c r="H21" i="22"/>
  <c r="G21" i="22"/>
  <c r="Q20" i="40"/>
  <c r="N4" i="40"/>
  <c r="O11" i="40"/>
  <c r="O10" i="40"/>
  <c r="G28" i="40"/>
  <c r="Q12" i="40"/>
  <c r="M6" i="40"/>
  <c r="G6" i="40"/>
  <c r="B5" i="40"/>
  <c r="H6" i="40"/>
  <c r="I2" i="40"/>
  <c r="N24" i="31"/>
  <c r="O23" i="31"/>
  <c r="G23" i="22" l="1"/>
  <c r="U23" i="48"/>
  <c r="K25" i="48"/>
  <c r="M24" i="48"/>
  <c r="S24" i="48" s="1"/>
  <c r="M22" i="42"/>
  <c r="K23" i="42"/>
  <c r="F24" i="22"/>
  <c r="E25" i="22"/>
  <c r="S26" i="22"/>
  <c r="U26" i="22" s="1"/>
  <c r="X19" i="22" s="1"/>
  <c r="C12" i="23" s="1"/>
  <c r="X14" i="22"/>
  <c r="I21" i="43"/>
  <c r="F22" i="43"/>
  <c r="I6" i="40"/>
  <c r="O6" i="40"/>
  <c r="O24" i="31"/>
  <c r="N25" i="31"/>
  <c r="U24" i="48" l="1"/>
  <c r="C13" i="23"/>
  <c r="L27" i="23"/>
  <c r="K26" i="48"/>
  <c r="M26" i="48" s="1"/>
  <c r="Z2" i="48" s="1"/>
  <c r="C23" i="23" s="1"/>
  <c r="M25" i="48"/>
  <c r="S25" i="48" s="1"/>
  <c r="G24" i="22"/>
  <c r="H24" i="22"/>
  <c r="F25" i="22"/>
  <c r="E26" i="22"/>
  <c r="M23" i="42"/>
  <c r="K24" i="42"/>
  <c r="X15" i="22"/>
  <c r="C8" i="23" s="1"/>
  <c r="X17" i="22"/>
  <c r="C7" i="23"/>
  <c r="I22" i="43"/>
  <c r="F23" i="43"/>
  <c r="O25" i="31"/>
  <c r="N26" i="31"/>
  <c r="S26" i="48" l="1"/>
  <c r="U25" i="48"/>
  <c r="Z3" i="48"/>
  <c r="C27" i="23"/>
  <c r="C20" i="23"/>
  <c r="C18" i="23"/>
  <c r="Z7" i="48" s="1"/>
  <c r="O17" i="23"/>
  <c r="P17" i="23" s="1"/>
  <c r="Q17" i="23" s="1"/>
  <c r="O84" i="23"/>
  <c r="P84" i="23" s="1"/>
  <c r="Q84" i="23" s="1"/>
  <c r="O54" i="23"/>
  <c r="P54" i="23" s="1"/>
  <c r="Q54" i="23" s="1"/>
  <c r="O5" i="23"/>
  <c r="P5" i="23" s="1"/>
  <c r="Q5" i="23" s="1"/>
  <c r="O75" i="23"/>
  <c r="P75" i="23" s="1"/>
  <c r="Q75" i="23" s="1"/>
  <c r="O45" i="23"/>
  <c r="P45" i="23" s="1"/>
  <c r="Q45" i="23" s="1"/>
  <c r="O29" i="23"/>
  <c r="P29" i="23" s="1"/>
  <c r="Q29" i="23" s="1"/>
  <c r="O64" i="23"/>
  <c r="P64" i="23" s="1"/>
  <c r="Q64" i="23" s="1"/>
  <c r="O34" i="23"/>
  <c r="P34" i="23" s="1"/>
  <c r="Q34" i="23" s="1"/>
  <c r="O98" i="23"/>
  <c r="P98" i="23" s="1"/>
  <c r="Q98" i="23" s="1"/>
  <c r="O55" i="23"/>
  <c r="P55" i="23" s="1"/>
  <c r="Q55" i="23" s="1"/>
  <c r="O22" i="23"/>
  <c r="P22" i="23" s="1"/>
  <c r="Q22" i="23" s="1"/>
  <c r="O89" i="23"/>
  <c r="P89" i="23" s="1"/>
  <c r="Q89" i="23" s="1"/>
  <c r="O38" i="23"/>
  <c r="P38" i="23" s="1"/>
  <c r="Q38" i="23" s="1"/>
  <c r="O26" i="23"/>
  <c r="P26" i="23" s="1"/>
  <c r="Q26" i="23" s="1"/>
  <c r="O50" i="23"/>
  <c r="P50" i="23" s="1"/>
  <c r="Q50" i="23" s="1"/>
  <c r="O73" i="23"/>
  <c r="P73" i="23" s="1"/>
  <c r="Q73" i="23" s="1"/>
  <c r="O25" i="23"/>
  <c r="P25" i="23" s="1"/>
  <c r="Q25" i="23" s="1"/>
  <c r="O92" i="23"/>
  <c r="P92" i="23" s="1"/>
  <c r="Q92" i="23" s="1"/>
  <c r="O62" i="23"/>
  <c r="P62" i="23" s="1"/>
  <c r="Q62" i="23" s="1"/>
  <c r="O16" i="23"/>
  <c r="P16" i="23" s="1"/>
  <c r="Q16" i="23" s="1"/>
  <c r="O83" i="23"/>
  <c r="P83" i="23" s="1"/>
  <c r="Q83" i="23" s="1"/>
  <c r="O53" i="23"/>
  <c r="P53" i="23" s="1"/>
  <c r="Q53" i="23" s="1"/>
  <c r="O4" i="23"/>
  <c r="P4" i="23" s="1"/>
  <c r="Q4" i="23" s="1"/>
  <c r="O72" i="23"/>
  <c r="P72" i="23" s="1"/>
  <c r="Q72" i="23" s="1"/>
  <c r="O42" i="23"/>
  <c r="P42" i="23" s="1"/>
  <c r="Q42" i="23" s="1"/>
  <c r="O13" i="23"/>
  <c r="P13" i="23" s="1"/>
  <c r="Q13" i="23" s="1"/>
  <c r="O63" i="23"/>
  <c r="P63" i="23" s="1"/>
  <c r="Q63" i="23" s="1"/>
  <c r="O33" i="23"/>
  <c r="P33" i="23" s="1"/>
  <c r="Q33" i="23" s="1"/>
  <c r="O97" i="23"/>
  <c r="P97" i="23" s="1"/>
  <c r="Q97" i="23" s="1"/>
  <c r="O100" i="23"/>
  <c r="P100" i="23" s="1"/>
  <c r="Q100" i="23" s="1"/>
  <c r="O91" i="23"/>
  <c r="P91" i="23" s="1"/>
  <c r="Q91" i="23" s="1"/>
  <c r="O80" i="23"/>
  <c r="P80" i="23" s="1"/>
  <c r="Q80" i="23" s="1"/>
  <c r="O71" i="23"/>
  <c r="P71" i="23" s="1"/>
  <c r="Q71" i="23" s="1"/>
  <c r="O8" i="23"/>
  <c r="P8" i="23" s="1"/>
  <c r="Q8" i="23" s="1"/>
  <c r="O76" i="23"/>
  <c r="P76" i="23" s="1"/>
  <c r="Q76" i="23" s="1"/>
  <c r="O46" i="23"/>
  <c r="P46" i="23" s="1"/>
  <c r="Q46" i="23" s="1"/>
  <c r="O28" i="23"/>
  <c r="P28" i="23" s="1"/>
  <c r="Q28" i="23" s="1"/>
  <c r="O67" i="23"/>
  <c r="P67" i="23" s="1"/>
  <c r="Q67" i="23" s="1"/>
  <c r="O37" i="23"/>
  <c r="P37" i="23" s="1"/>
  <c r="Q37" i="23" s="1"/>
  <c r="O101" i="23"/>
  <c r="P101" i="23" s="1"/>
  <c r="Q101" i="23" s="1"/>
  <c r="O56" i="23"/>
  <c r="P56" i="23" s="1"/>
  <c r="Q56" i="23" s="1"/>
  <c r="O23" i="23"/>
  <c r="P23" i="23" s="1"/>
  <c r="Q23" i="23" s="1"/>
  <c r="O90" i="23"/>
  <c r="P90" i="23" s="1"/>
  <c r="Q90" i="23" s="1"/>
  <c r="O47" i="23"/>
  <c r="P47" i="23" s="1"/>
  <c r="Q47" i="23" s="1"/>
  <c r="O11" i="23"/>
  <c r="P11" i="23" s="1"/>
  <c r="Q11" i="23" s="1"/>
  <c r="O81" i="23"/>
  <c r="P81" i="23" s="1"/>
  <c r="Q81" i="23" s="1"/>
  <c r="O70" i="23"/>
  <c r="P70" i="23" s="1"/>
  <c r="Q70" i="23" s="1"/>
  <c r="O61" i="23"/>
  <c r="P61" i="23" s="1"/>
  <c r="Q61" i="23" s="1"/>
  <c r="O14" i="23"/>
  <c r="P14" i="23" s="1"/>
  <c r="Q14" i="23" s="1"/>
  <c r="O103" i="23"/>
  <c r="P103" i="23" s="1"/>
  <c r="Q103" i="23" s="1"/>
  <c r="O52" i="23"/>
  <c r="P52" i="23" s="1"/>
  <c r="Q52" i="23" s="1"/>
  <c r="O19" i="23"/>
  <c r="P19" i="23" s="1"/>
  <c r="Q19" i="23" s="1"/>
  <c r="O86" i="23"/>
  <c r="P86" i="23" s="1"/>
  <c r="Q86" i="23" s="1"/>
  <c r="O43" i="23"/>
  <c r="P43" i="23" s="1"/>
  <c r="Q43" i="23" s="1"/>
  <c r="O7" i="23"/>
  <c r="P7" i="23" s="1"/>
  <c r="Q7" i="23" s="1"/>
  <c r="O77" i="23"/>
  <c r="P77" i="23" s="1"/>
  <c r="Q77" i="23" s="1"/>
  <c r="O32" i="23"/>
  <c r="P32" i="23" s="1"/>
  <c r="Q32" i="23" s="1"/>
  <c r="O96" i="23"/>
  <c r="P96" i="23" s="1"/>
  <c r="Q96" i="23" s="1"/>
  <c r="O66" i="23"/>
  <c r="P66" i="23" s="1"/>
  <c r="Q66" i="23" s="1"/>
  <c r="O20" i="23"/>
  <c r="P20" i="23" s="1"/>
  <c r="Q20" i="23" s="1"/>
  <c r="O87" i="23"/>
  <c r="P87" i="23" s="1"/>
  <c r="Q87" i="23" s="1"/>
  <c r="O57" i="23"/>
  <c r="P57" i="23" s="1"/>
  <c r="Q57" i="23" s="1"/>
  <c r="O27" i="23"/>
  <c r="P27" i="23" s="1"/>
  <c r="Q27" i="23" s="1"/>
  <c r="O24" i="23"/>
  <c r="P24" i="23" s="1"/>
  <c r="Q24" i="23" s="1"/>
  <c r="O12" i="23"/>
  <c r="P12" i="23" s="1"/>
  <c r="Q12" i="23" s="1"/>
  <c r="O39" i="23"/>
  <c r="P39" i="23" s="1"/>
  <c r="Q39" i="23" s="1"/>
  <c r="O18" i="23"/>
  <c r="P18" i="23" s="1"/>
  <c r="Q18" i="23" s="1"/>
  <c r="O60" i="23"/>
  <c r="P60" i="23" s="1"/>
  <c r="Q60" i="23" s="1"/>
  <c r="O30" i="23"/>
  <c r="P30" i="23" s="1"/>
  <c r="Q30" i="23" s="1"/>
  <c r="O94" i="23"/>
  <c r="P94" i="23" s="1"/>
  <c r="Q94" i="23" s="1"/>
  <c r="O51" i="23"/>
  <c r="P51" i="23" s="1"/>
  <c r="Q51" i="23" s="1"/>
  <c r="O15" i="23"/>
  <c r="P15" i="23" s="1"/>
  <c r="Q15" i="23" s="1"/>
  <c r="O85" i="23"/>
  <c r="P85" i="23" s="1"/>
  <c r="Q85" i="23" s="1"/>
  <c r="O40" i="23"/>
  <c r="P40" i="23" s="1"/>
  <c r="Q40" i="23" s="1"/>
  <c r="O6" i="23"/>
  <c r="P6" i="23" s="1"/>
  <c r="Q6" i="23" s="1"/>
  <c r="O74" i="23"/>
  <c r="P74" i="23" s="1"/>
  <c r="Q74" i="23" s="1"/>
  <c r="O31" i="23"/>
  <c r="P31" i="23" s="1"/>
  <c r="Q31" i="23" s="1"/>
  <c r="O95" i="23"/>
  <c r="P95" i="23" s="1"/>
  <c r="Q95" i="23" s="1"/>
  <c r="O65" i="23"/>
  <c r="P65" i="23" s="1"/>
  <c r="Q65" i="23" s="1"/>
  <c r="O68" i="23"/>
  <c r="P68" i="23" s="1"/>
  <c r="Q68" i="23" s="1"/>
  <c r="O102" i="23"/>
  <c r="P102" i="23" s="1"/>
  <c r="Q102" i="23" s="1"/>
  <c r="O93" i="23"/>
  <c r="P93" i="23" s="1"/>
  <c r="Q93" i="23" s="1"/>
  <c r="O82" i="23"/>
  <c r="P82" i="23" s="1"/>
  <c r="Q82" i="23" s="1"/>
  <c r="O41" i="23"/>
  <c r="P41" i="23" s="1"/>
  <c r="Q41" i="23" s="1"/>
  <c r="O44" i="23"/>
  <c r="P44" i="23" s="1"/>
  <c r="Q44" i="23" s="1"/>
  <c r="O10" i="23"/>
  <c r="P10" i="23" s="1"/>
  <c r="Q10" i="23" s="1"/>
  <c r="O78" i="23"/>
  <c r="P78" i="23" s="1"/>
  <c r="Q78" i="23" s="1"/>
  <c r="O35" i="23"/>
  <c r="P35" i="23" s="1"/>
  <c r="Q35" i="23" s="1"/>
  <c r="O99" i="23"/>
  <c r="P99" i="23" s="1"/>
  <c r="Q99" i="23" s="1"/>
  <c r="O69" i="23"/>
  <c r="P69" i="23" s="1"/>
  <c r="Q69" i="23" s="1"/>
  <c r="O21" i="23"/>
  <c r="P21" i="23" s="1"/>
  <c r="Q21" i="23" s="1"/>
  <c r="O88" i="23"/>
  <c r="P88" i="23" s="1"/>
  <c r="Q88" i="23" s="1"/>
  <c r="O58" i="23"/>
  <c r="P58" i="23" s="1"/>
  <c r="Q58" i="23" s="1"/>
  <c r="O9" i="23"/>
  <c r="P9" i="23" s="1"/>
  <c r="Q9" i="23" s="1"/>
  <c r="O79" i="23"/>
  <c r="P79" i="23" s="1"/>
  <c r="Q79" i="23" s="1"/>
  <c r="O49" i="23"/>
  <c r="P49" i="23" s="1"/>
  <c r="Q49" i="23" s="1"/>
  <c r="O36" i="23"/>
  <c r="P36" i="23" s="1"/>
  <c r="Q36" i="23" s="1"/>
  <c r="O59" i="23"/>
  <c r="P59" i="23" s="1"/>
  <c r="Q59" i="23" s="1"/>
  <c r="O48" i="23"/>
  <c r="P48" i="23" s="1"/>
  <c r="Q48" i="23" s="1"/>
  <c r="I25" i="23"/>
  <c r="G12" i="44" s="1"/>
  <c r="C10" i="23"/>
  <c r="X18" i="22"/>
  <c r="C11" i="23" s="1"/>
  <c r="F26" i="22"/>
  <c r="X5" i="22"/>
  <c r="M24" i="42"/>
  <c r="K25" i="42"/>
  <c r="M25" i="42" s="1"/>
  <c r="I23" i="43"/>
  <c r="F24" i="43"/>
  <c r="H25" i="22"/>
  <c r="G25" i="22"/>
  <c r="N27" i="31"/>
  <c r="O26" i="31"/>
  <c r="U26" i="48" l="1"/>
  <c r="AB3" i="48" s="1"/>
  <c r="AB8" i="48" s="1"/>
  <c r="F20" i="23"/>
  <c r="C28" i="23"/>
  <c r="I27" i="23"/>
  <c r="G14" i="44" s="1"/>
  <c r="Z8" i="48"/>
  <c r="X6" i="22"/>
  <c r="C4" i="23"/>
  <c r="G26" i="22"/>
  <c r="H26" i="22"/>
  <c r="I24" i="43"/>
  <c r="F25" i="43"/>
  <c r="I25" i="43" s="1"/>
  <c r="N4" i="43" s="1"/>
  <c r="O27" i="31"/>
  <c r="N28" i="31"/>
  <c r="Z11" i="48" l="1"/>
  <c r="Z10" i="48"/>
  <c r="Z9" i="48"/>
  <c r="G4" i="41" s="1"/>
  <c r="G5" i="41" s="1"/>
  <c r="D3" i="41" s="1"/>
  <c r="C4" i="41" s="1"/>
  <c r="D4" i="41" s="1"/>
  <c r="C5" i="41" s="1"/>
  <c r="D5" i="41" s="1"/>
  <c r="C6" i="41" s="1"/>
  <c r="D6" i="41" s="1"/>
  <c r="C7" i="41" s="1"/>
  <c r="D7" i="41" s="1"/>
  <c r="C8" i="41" s="1"/>
  <c r="D8" i="41" s="1"/>
  <c r="C9" i="41" s="1"/>
  <c r="D9" i="41" s="1"/>
  <c r="C10" i="41" s="1"/>
  <c r="D10" i="41" s="1"/>
  <c r="C11" i="41" s="1"/>
  <c r="D11" i="41" s="1"/>
  <c r="C12" i="41" s="1"/>
  <c r="D12" i="41" s="1"/>
  <c r="C13" i="41" s="1"/>
  <c r="D13" i="41" s="1"/>
  <c r="C14" i="41" s="1"/>
  <c r="N7" i="40"/>
  <c r="M18" i="49"/>
  <c r="N18" i="49" s="1"/>
  <c r="C17" i="23" s="1"/>
  <c r="AB10" i="48"/>
  <c r="AB11" i="48"/>
  <c r="AB9" i="48"/>
  <c r="G4" i="44"/>
  <c r="C5" i="23"/>
  <c r="X10" i="22"/>
  <c r="O28" i="31"/>
  <c r="N29" i="31"/>
  <c r="O7" i="40" l="1"/>
  <c r="M7" i="40"/>
  <c r="Q17" i="40"/>
  <c r="Q21" i="40" s="1"/>
  <c r="Q22" i="40" s="1"/>
  <c r="Q23" i="40" s="1"/>
  <c r="Q24" i="40" s="1"/>
  <c r="Q25" i="40" s="1"/>
  <c r="Q26" i="40" s="1"/>
  <c r="Q27" i="40" s="1"/>
  <c r="Q28" i="40" s="1"/>
  <c r="D14" i="41"/>
  <c r="E15" i="41" s="1"/>
  <c r="F15" i="41" s="1"/>
  <c r="C15" i="41"/>
  <c r="I26" i="23"/>
  <c r="G13" i="44" s="1"/>
  <c r="J6" i="44" s="1"/>
  <c r="I28" i="23"/>
  <c r="G15" i="44" s="1"/>
  <c r="J5" i="44"/>
  <c r="J4" i="44"/>
  <c r="O29" i="31"/>
  <c r="N30" i="31"/>
  <c r="D15" i="41" l="1"/>
  <c r="E16" i="41" s="1"/>
  <c r="F16" i="41" s="1"/>
  <c r="J7" i="44"/>
  <c r="N31" i="31"/>
  <c r="O30" i="31"/>
  <c r="C16" i="41" l="1"/>
  <c r="J10" i="44"/>
  <c r="J8" i="44"/>
  <c r="N32" i="31"/>
  <c r="O31" i="31"/>
  <c r="D16" i="41" l="1"/>
  <c r="E17" i="41" s="1"/>
  <c r="F17" i="41" s="1"/>
  <c r="J11" i="44"/>
  <c r="J13" i="44"/>
  <c r="J18" i="44"/>
  <c r="N33" i="31"/>
  <c r="O33" i="31" s="1"/>
  <c r="O32" i="31"/>
  <c r="C17" i="41" l="1"/>
  <c r="J19" i="44"/>
  <c r="J21" i="44"/>
  <c r="J22" i="44" s="1"/>
  <c r="J16" i="44"/>
  <c r="J14" i="44"/>
  <c r="J15" i="44" s="1"/>
  <c r="D17" i="41" l="1"/>
  <c r="E18" i="41" s="1"/>
  <c r="F18" i="41" s="1"/>
  <c r="C18" i="41" l="1"/>
  <c r="D18" i="41" l="1"/>
  <c r="E19" i="41" s="1"/>
  <c r="F19" i="41" s="1"/>
  <c r="C19" i="41" l="1"/>
  <c r="D19" i="41" l="1"/>
  <c r="E20" i="41" s="1"/>
  <c r="F20" i="41" s="1"/>
  <c r="C20" i="41" l="1"/>
  <c r="D20" i="41" l="1"/>
  <c r="E21" i="41" s="1"/>
  <c r="F21" i="41" s="1"/>
  <c r="C21" i="41" l="1"/>
  <c r="D21" i="41" l="1"/>
  <c r="E22" i="41" s="1"/>
  <c r="F22" i="41" s="1"/>
  <c r="C22" i="41" l="1"/>
  <c r="D22" i="41" l="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 l="1"/>
</calcChain>
</file>

<file path=xl/sharedStrings.xml><?xml version="1.0" encoding="utf-8"?>
<sst xmlns="http://schemas.openxmlformats.org/spreadsheetml/2006/main" count="431" uniqueCount="253">
  <si>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</si>
  <si>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</si>
  <si>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</si>
  <si>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</si>
  <si>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</si>
  <si>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</si>
  <si>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</si>
  <si>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</si>
  <si>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</si>
  <si>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</si>
  <si>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</si>
  <si>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</si>
  <si>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</si>
  <si>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</si>
  <si>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</si>
  <si>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</si>
  <si>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</si>
  <si>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</si>
  <si>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</si>
  <si>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</si>
  <si>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</si>
  <si>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</si>
  <si>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</si>
  <si>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</si>
  <si>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</si>
  <si>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</si>
  <si>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</si>
  <si>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</si>
  <si>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</si>
  <si>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</si>
  <si>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</si>
  <si>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</si>
  <si>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</si>
  <si>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</si>
  <si>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</si>
  <si>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</si>
  <si>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</si>
  <si>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</si>
  <si>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</si>
  <si>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</si>
  <si>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</si>
  <si>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</si>
  <si>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</si>
  <si>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</si>
  <si>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</si>
  <si>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</si>
  <si>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</si>
  <si>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</si>
  <si>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</si>
  <si>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</si>
  <si>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</si>
  <si>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</si>
  <si>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</si>
  <si>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</si>
  <si>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</si>
  <si>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</si>
  <si>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</si>
  <si>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</si>
  <si>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</si>
  <si>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</si>
  <si>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</si>
  <si>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</si>
  <si>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</si>
  <si>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</si>
  <si>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</si>
  <si>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</si>
  <si>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</si>
  <si>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</si>
  <si>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</si>
  <si>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</si>
  <si>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</si>
  <si>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</si>
  <si>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</si>
  <si>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</si>
  <si>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</si>
  <si>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</si>
  <si>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</si>
  <si>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</si>
  <si>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</si>
  <si>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</si>
  <si>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</si>
  <si>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</si>
  <si>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</si>
  <si>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</si>
  <si>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</si>
  <si>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</si>
  <si>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</si>
  <si>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</si>
  <si>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</si>
  <si>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</si>
  <si>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</si>
  <si>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</si>
  <si>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</si>
  <si>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</si>
  <si>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</si>
  <si>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</si>
  <si>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</si>
  <si>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</si>
  <si>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</si>
  <si>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</si>
  <si>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</si>
  <si>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</si>
  <si>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</si>
  <si>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</si>
  <si>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</si>
  <si>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</si>
  <si>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</si>
  <si>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</si>
  <si>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</si>
  <si>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</si>
  <si>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</si>
  <si>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</si>
  <si>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</si>
  <si>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</si>
  <si>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</si>
  <si>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</si>
  <si>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</si>
  <si>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</si>
  <si>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</si>
  <si>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</si>
  <si>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</si>
  <si>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</si>
  <si>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</si>
  <si>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</si>
  <si>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</si>
  <si>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</si>
  <si>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</si>
  <si>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</si>
  <si>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</si>
  <si>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</si>
  <si>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</si>
  <si>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</si>
  <si>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</si>
  <si>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</si>
  <si>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</si>
  <si>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</si>
  <si>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</si>
  <si>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</si>
  <si>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</si>
  <si>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</si>
  <si>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</si>
  <si>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</si>
  <si>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</si>
  <si>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</si>
  <si>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</si>
  <si>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</si>
  <si>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</si>
  <si>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</si>
  <si>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</si>
  <si>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</si>
  <si>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</si>
  <si>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</si>
  <si>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</si>
  <si>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</si>
  <si>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</si>
  <si>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</si>
  <si>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</si>
  <si>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</si>
  <si>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</si>
  <si>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Freq</t>
  </si>
  <si>
    <t>Base</t>
  </si>
  <si>
    <t>Expo</t>
  </si>
  <si>
    <t>Coeficientes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</si>
  <si>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</si>
  <si>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</si>
  <si>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</si>
  <si>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</si>
  <si>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</si>
  <si>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</si>
  <si>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</si>
  <si>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</si>
  <si>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Mrec2</t>
  </si>
  <si>
    <t>Mrec1</t>
  </si>
  <si>
    <t>P(K)</t>
  </si>
  <si>
    <t>Ant</t>
  </si>
  <si>
    <t>Tot</t>
  </si>
  <si>
    <t>Faixa até %</t>
  </si>
  <si>
    <t>Cycle Avg %</t>
  </si>
  <si>
    <t>Ideais por ciclo</t>
  </si>
  <si>
    <t>O desempenho está melhorando?</t>
  </si>
  <si>
    <t>Há ganho consistente?</t>
  </si>
  <si>
    <t>% Lucro acumulado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</si>
  <si>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</si>
  <si>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</si>
  <si>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</si>
  <si>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</si>
  <si>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</si>
  <si>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</si>
  <si>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</si>
  <si>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</si>
  <si>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</si>
  <si>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Price</t>
  </si>
  <si>
    <t>Lots 6</t>
  </si>
  <si>
    <t>Lots 7</t>
  </si>
  <si>
    <t>Lots 8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</si>
  <si>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</si>
  <si>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</si>
  <si>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</si>
  <si>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</si>
  <si>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</si>
  <si>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</si>
  <si>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Quadro Resumo (CLog)</t>
  </si>
  <si>
    <t>Kelly Factor</t>
  </si>
  <si>
    <t>Kelly (%)</t>
  </si>
  <si>
    <t>Entrei contra a tendência do dia de novo. Atitude mental inadequada - medo do arrastão (a tendência maior)</t>
  </si>
  <si>
    <t>Entrei na direção da tendência do dia (que era forte) mas fui apanhado num contrafluxo que atingiu seu objetivo</t>
  </si>
  <si>
    <t>Prob1</t>
  </si>
  <si>
    <t>Prob2</t>
  </si>
  <si>
    <t>Quando for usada, esta planilha precisará de revisão</t>
  </si>
  <si>
    <t>Agress (0:100+)</t>
  </si>
  <si>
    <t>Max leverage</t>
  </si>
  <si>
    <t>Max lots</t>
  </si>
  <si>
    <t>Arrastão de alta, entrei contra a tendência do dia, que era de baixa</t>
  </si>
  <si>
    <t>HS %</t>
  </si>
  <si>
    <t>Payoff (%)</t>
  </si>
  <si>
    <t>Dia raro. Não levei um segundo para decidir que o lado era "compra"</t>
  </si>
  <si>
    <t>CLog "ideal"</t>
  </si>
  <si>
    <t>CyHS "ideal"</t>
  </si>
  <si>
    <t>Com HS atual</t>
  </si>
  <si>
    <t>Payoff (% por ciclo)</t>
  </si>
  <si>
    <t>Ciclo</t>
  </si>
  <si>
    <t>Semana</t>
  </si>
  <si>
    <t>Dias</t>
  </si>
  <si>
    <t>% Dia útil</t>
  </si>
  <si>
    <t>Dia corrido</t>
  </si>
  <si>
    <t>Payoff (% por)</t>
  </si>
  <si>
    <t>x</t>
  </si>
  <si>
    <t>Contra a tendência do dia</t>
  </si>
  <si>
    <t>%Bal+</t>
  </si>
  <si>
    <t>Usando último</t>
  </si>
  <si>
    <t>Durou 8 minutos</t>
  </si>
  <si>
    <t>Tendência do dia estava indefinida no momento da entrada, deveria ter entrado na direção da imediata, principalmente porque o volume estava inferior à média, o que esqueci de verificar. Resumindo, caguei e sentei em cima.</t>
  </si>
  <si>
    <t>Teste T (D3:D26)</t>
  </si>
  <si>
    <t>Teste T (B2:B7)</t>
  </si>
  <si>
    <t>Teste T (C3:C6)</t>
  </si>
  <si>
    <t>Teste T (B2:B5)</t>
  </si>
  <si>
    <t>%Bal</t>
  </si>
  <si>
    <t>%DD</t>
  </si>
  <si>
    <t>%Ano</t>
  </si>
  <si>
    <t>%DDEq</t>
  </si>
  <si>
    <t>Últ %Bal</t>
  </si>
  <si>
    <t>Clog</t>
  </si>
  <si>
    <t>K %</t>
  </si>
  <si>
    <t>Usando Méd Eq</t>
  </si>
  <si>
    <t>Teste T (K4:K25)</t>
  </si>
  <si>
    <t>FatAcDDEq</t>
  </si>
  <si>
    <t>%DDMEq</t>
  </si>
  <si>
    <t>Últ FatAlav</t>
  </si>
  <si>
    <t>FatAlav</t>
  </si>
  <si>
    <t>FatAlavCor</t>
  </si>
  <si>
    <t>%BalEq</t>
  </si>
  <si>
    <t>FatAcBalEq</t>
  </si>
  <si>
    <t>%BalMEq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</si>
</sst>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#,##0.000000;[Red]#,##0.000000"/>
    <numFmt numFmtId="173" formatCode="[$$-409]#,##0.00"/>
    <numFmt numFmtId="174" formatCode="#,##0.0000000000;[Red]#,##0.0000000000"/>
    <numFmt numFmtId="175" formatCode="[$$-409]#,##0.00;[Red][$$-409]#,##0.00"/>
    <numFmt numFmtId="176" formatCode="#,##0.00000;[Red]#,##0.00000"/>
    <numFmt numFmtId="177" formatCode="0.00000;[Red]0.00000"/>
    <numFmt numFmtId="178" formatCode="&quot;R$ &quot;#,##0.00"/>
    <numFmt numFmtId="179" formatCode="mmm"/>
    <numFmt numFmtId="180" formatCode="&quot;R$ &quot;#,##0.000"/>
    <numFmt numFmtId="181" formatCode="#,##0.0000000;[Red]#,##0.0000000"/>
    <numFmt numFmtId="182" formatCode="0.0000%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43"/>
      </patternFill>
    </fill>
    <fill>
      <patternFill patternType="solid">
        <fgColor rgb="FFCCFFCC"/>
        <bgColor indexed="9"/>
      </patternFill>
    </fill>
    <fill>
      <patternFill patternType="solid">
        <fgColor rgb="FFCCFFFF"/>
        <bgColor indexed="27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535">
    <xf numFmtId="0" fontId="0" fillId="0" borderId="0" xfId="0"/>
    <xf numFmtId="172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5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5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6" fontId="3" fillId="4" borderId="1" xfId="0" applyNumberFormat="1" applyFont="1" applyFill="1" applyBorder="1" applyAlignment="1">
      <alignment horizontal="center"/>
    </xf>
    <xf numFmtId="176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5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5" fontId="2" fillId="4" borderId="3" xfId="0" applyNumberFormat="1" applyFont="1" applyFill="1" applyBorder="1" applyAlignment="1">
      <alignment horizontal="center"/>
    </xf>
    <xf numFmtId="175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8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3" fontId="3" fillId="12" borderId="34" xfId="0" applyNumberFormat="1" applyFont="1" applyFill="1" applyBorder="1" applyAlignment="1">
      <alignment horizontal="center"/>
    </xf>
    <xf numFmtId="173" fontId="3" fillId="12" borderId="12" xfId="0" applyNumberFormat="1" applyFont="1" applyFill="1" applyBorder="1" applyAlignment="1">
      <alignment horizontal="center"/>
    </xf>
    <xf numFmtId="179" fontId="3" fillId="3" borderId="13" xfId="0" applyNumberFormat="1" applyFont="1" applyFill="1" applyBorder="1" applyAlignment="1">
      <alignment horizontal="center"/>
    </xf>
    <xf numFmtId="173" fontId="0" fillId="3" borderId="0" xfId="0" applyNumberFormat="1" applyFill="1" applyBorder="1"/>
    <xf numFmtId="173" fontId="0" fillId="3" borderId="0" xfId="1" applyNumberFormat="1" applyFont="1" applyFill="1" applyBorder="1"/>
    <xf numFmtId="173" fontId="0" fillId="4" borderId="37" xfId="0" applyNumberFormat="1" applyFill="1" applyBorder="1"/>
    <xf numFmtId="173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0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3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8" fontId="3" fillId="14" borderId="35" xfId="0" applyNumberFormat="1" applyFont="1" applyFill="1" applyBorder="1" applyAlignment="1">
      <alignment horizontal="center"/>
    </xf>
    <xf numFmtId="179" fontId="3" fillId="3" borderId="12" xfId="0" applyNumberFormat="1" applyFont="1" applyFill="1" applyBorder="1" applyAlignment="1">
      <alignment horizontal="center"/>
    </xf>
    <xf numFmtId="173" fontId="0" fillId="3" borderId="11" xfId="1" applyNumberFormat="1" applyFont="1" applyFill="1" applyBorder="1"/>
    <xf numFmtId="173" fontId="0" fillId="3" borderId="37" xfId="0" applyNumberFormat="1" applyFill="1" applyBorder="1"/>
    <xf numFmtId="178" fontId="0" fillId="5" borderId="38" xfId="0" applyNumberFormat="1" applyFill="1" applyBorder="1"/>
    <xf numFmtId="178" fontId="0" fillId="4" borderId="37" xfId="0" applyNumberFormat="1" applyFill="1" applyBorder="1"/>
    <xf numFmtId="173" fontId="0" fillId="3" borderId="38" xfId="0" applyNumberFormat="1" applyFill="1" applyBorder="1"/>
    <xf numFmtId="178" fontId="0" fillId="4" borderId="38" xfId="0" applyNumberFormat="1" applyFill="1" applyBorder="1"/>
    <xf numFmtId="179" fontId="3" fillId="3" borderId="41" xfId="0" applyNumberFormat="1" applyFont="1" applyFill="1" applyBorder="1" applyAlignment="1">
      <alignment horizontal="center"/>
    </xf>
    <xf numFmtId="173" fontId="0" fillId="3" borderId="42" xfId="1" applyNumberFormat="1" applyFont="1" applyFill="1" applyBorder="1"/>
    <xf numFmtId="173" fontId="0" fillId="3" borderId="40" xfId="0" applyNumberFormat="1" applyFill="1" applyBorder="1"/>
    <xf numFmtId="178" fontId="0" fillId="5" borderId="40" xfId="0" applyNumberFormat="1" applyFill="1" applyBorder="1"/>
    <xf numFmtId="178" fontId="0" fillId="4" borderId="40" xfId="0" applyNumberFormat="1" applyFill="1" applyBorder="1"/>
    <xf numFmtId="0" fontId="0" fillId="0" borderId="43" xfId="0" applyBorder="1"/>
    <xf numFmtId="173" fontId="0" fillId="0" borderId="0" xfId="0" applyNumberFormat="1"/>
    <xf numFmtId="178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2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5" fontId="0" fillId="22" borderId="9" xfId="0" applyNumberFormat="1" applyFill="1" applyBorder="1" applyAlignment="1">
      <alignment horizontal="center"/>
    </xf>
    <xf numFmtId="175" fontId="0" fillId="22" borderId="8" xfId="0" applyNumberFormat="1" applyFill="1" applyBorder="1" applyAlignment="1">
      <alignment horizontal="center"/>
    </xf>
    <xf numFmtId="175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5" fontId="0" fillId="24" borderId="3" xfId="0" applyNumberFormat="1" applyFill="1" applyBorder="1" applyAlignment="1">
      <alignment horizontal="center"/>
    </xf>
    <xf numFmtId="175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7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5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4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6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1" fontId="2" fillId="21" borderId="16" xfId="0" applyNumberFormat="1" applyFont="1" applyFill="1" applyBorder="1" applyAlignment="1">
      <alignment horizontal="center"/>
    </xf>
    <xf numFmtId="176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9" fontId="0" fillId="4" borderId="1" xfId="0" applyNumberFormat="1" applyFill="1" applyBorder="1" applyAlignment="1">
      <alignment horizontal="center"/>
    </xf>
    <xf numFmtId="176" fontId="3" fillId="23" borderId="3" xfId="0" applyNumberFormat="1" applyFont="1" applyFill="1" applyBorder="1" applyAlignment="1">
      <alignment horizontal="center"/>
    </xf>
    <xf numFmtId="176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176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5" fontId="2" fillId="23" borderId="16" xfId="0" applyNumberFormat="1" applyFont="1" applyFill="1" applyBorder="1" applyAlignment="1">
      <alignment horizontal="center"/>
    </xf>
    <xf numFmtId="175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6" fontId="2" fillId="4" borderId="9" xfId="0" applyNumberFormat="1" applyFont="1" applyFill="1" applyBorder="1" applyAlignment="1">
      <alignment horizontal="center"/>
    </xf>
    <xf numFmtId="181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6" fontId="2" fillId="3" borderId="9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6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6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6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6" fontId="3" fillId="4" borderId="70" xfId="0" applyNumberFormat="1" applyFon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1" xfId="0" applyNumberFormat="1" applyFont="1" applyFill="1" applyBorder="1" applyAlignment="1">
      <alignment horizontal="center" vertical="center"/>
    </xf>
    <xf numFmtId="176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6" fontId="3" fillId="23" borderId="60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3" fillId="6" borderId="62" xfId="0" applyFont="1" applyFill="1" applyBorder="1" applyAlignment="1">
      <alignment horizontal="center" vertical="center"/>
    </xf>
    <xf numFmtId="166" fontId="0" fillId="0" borderId="72" xfId="0" applyNumberFormat="1" applyBorder="1" applyAlignment="1">
      <alignment horizontal="center"/>
    </xf>
    <xf numFmtId="166" fontId="3" fillId="3" borderId="55" xfId="0" applyNumberFormat="1" applyFont="1" applyFill="1" applyBorder="1" applyAlignment="1">
      <alignment horizontal="center"/>
    </xf>
    <xf numFmtId="166" fontId="2" fillId="23" borderId="73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76" fontId="3" fillId="4" borderId="14" xfId="0" applyNumberFormat="1" applyFont="1" applyFill="1" applyBorder="1" applyAlignment="1">
      <alignment horizontal="center"/>
    </xf>
    <xf numFmtId="176" fontId="3" fillId="10" borderId="14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76" fontId="3" fillId="4" borderId="2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76" fontId="3" fillId="10" borderId="2" xfId="0" applyNumberFormat="1" applyFont="1" applyFill="1" applyBorder="1" applyAlignment="1">
      <alignment horizontal="center"/>
    </xf>
    <xf numFmtId="166" fontId="3" fillId="6" borderId="49" xfId="0" applyNumberFormat="1" applyFont="1" applyFill="1" applyBorder="1" applyAlignment="1">
      <alignment horizontal="center"/>
    </xf>
    <xf numFmtId="166" fontId="3" fillId="3" borderId="74" xfId="0" applyNumberFormat="1" applyFont="1" applyFill="1" applyBorder="1" applyAlignment="1">
      <alignment horizontal="center"/>
    </xf>
    <xf numFmtId="175" fontId="0" fillId="0" borderId="0" xfId="0" applyNumberFormat="1"/>
    <xf numFmtId="166" fontId="3" fillId="6" borderId="20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3" fillId="23" borderId="62" xfId="0" applyFont="1" applyFill="1" applyBorder="1" applyAlignment="1">
      <alignment horizontal="center"/>
    </xf>
    <xf numFmtId="0" fontId="3" fillId="23" borderId="19" xfId="0" applyFont="1" applyFill="1" applyBorder="1" applyAlignment="1">
      <alignment horizontal="center"/>
    </xf>
    <xf numFmtId="0" fontId="3" fillId="23" borderId="17" xfId="0" applyFont="1" applyFill="1" applyBorder="1" applyAlignment="1">
      <alignment horizontal="center"/>
    </xf>
    <xf numFmtId="176" fontId="3" fillId="23" borderId="25" xfId="0" applyNumberFormat="1" applyFont="1" applyFill="1" applyBorder="1" applyAlignment="1">
      <alignment horizontal="center"/>
    </xf>
    <xf numFmtId="0" fontId="3" fillId="23" borderId="18" xfId="0" applyFont="1" applyFill="1" applyBorder="1" applyAlignment="1">
      <alignment horizontal="center"/>
    </xf>
    <xf numFmtId="166" fontId="3" fillId="6" borderId="10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169" fontId="0" fillId="27" borderId="1" xfId="0" applyNumberFormat="1" applyFill="1" applyBorder="1" applyAlignment="1">
      <alignment horizontal="center"/>
    </xf>
    <xf numFmtId="169" fontId="0" fillId="19" borderId="31" xfId="0" applyNumberFormat="1" applyFill="1" applyBorder="1" applyAlignment="1">
      <alignment horizontal="center"/>
    </xf>
    <xf numFmtId="169" fontId="0" fillId="0" borderId="0" xfId="0" applyNumberFormat="1"/>
    <xf numFmtId="169" fontId="0" fillId="19" borderId="46" xfId="0" applyNumberFormat="1" applyFill="1" applyBorder="1" applyAlignment="1">
      <alignment horizontal="center"/>
    </xf>
    <xf numFmtId="169" fontId="0" fillId="19" borderId="33" xfId="0" applyNumberFormat="1" applyFill="1" applyBorder="1" applyAlignment="1">
      <alignment horizontal="center"/>
    </xf>
    <xf numFmtId="167" fontId="3" fillId="0" borderId="27" xfId="0" applyNumberFormat="1" applyFont="1" applyFill="1" applyBorder="1" applyAlignment="1">
      <alignment horizontal="center"/>
    </xf>
    <xf numFmtId="166" fontId="3" fillId="6" borderId="21" xfId="0" applyNumberFormat="1" applyFont="1" applyFill="1" applyBorder="1" applyAlignment="1">
      <alignment horizontal="center" vertical="center"/>
    </xf>
    <xf numFmtId="166" fontId="3" fillId="25" borderId="1" xfId="0" applyNumberFormat="1" applyFont="1" applyFill="1" applyBorder="1" applyAlignment="1">
      <alignment horizontal="center"/>
    </xf>
    <xf numFmtId="166" fontId="3" fillId="25" borderId="17" xfId="0" applyNumberFormat="1" applyFont="1" applyFill="1" applyBorder="1" applyAlignment="1">
      <alignment horizontal="center"/>
    </xf>
    <xf numFmtId="166" fontId="3" fillId="25" borderId="18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0" borderId="48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166" fontId="3" fillId="6" borderId="3" xfId="0" applyNumberFormat="1" applyFont="1" applyFill="1" applyBorder="1" applyAlignment="1">
      <alignment horizontal="center"/>
    </xf>
    <xf numFmtId="166" fontId="3" fillId="3" borderId="67" xfId="0" applyNumberFormat="1" applyFont="1" applyFill="1" applyBorder="1" applyAlignment="1">
      <alignment horizontal="center"/>
    </xf>
    <xf numFmtId="166" fontId="3" fillId="4" borderId="48" xfId="0" applyNumberFormat="1" applyFont="1" applyFill="1" applyBorder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7" fontId="0" fillId="0" borderId="0" xfId="0" applyNumberFormat="1"/>
    <xf numFmtId="167" fontId="3" fillId="6" borderId="71" xfId="0" applyNumberFormat="1" applyFont="1" applyFill="1" applyBorder="1" applyAlignment="1">
      <alignment horizontal="center" vertical="center"/>
    </xf>
    <xf numFmtId="167" fontId="3" fillId="24" borderId="59" xfId="0" applyNumberFormat="1" applyFont="1" applyFill="1" applyBorder="1" applyAlignment="1">
      <alignment horizontal="center"/>
    </xf>
    <xf numFmtId="167" fontId="3" fillId="24" borderId="29" xfId="0" applyNumberFormat="1" applyFont="1" applyFill="1" applyBorder="1" applyAlignment="1">
      <alignment horizontal="center"/>
    </xf>
    <xf numFmtId="167" fontId="3" fillId="24" borderId="67" xfId="0" applyNumberFormat="1" applyFont="1" applyFill="1" applyBorder="1" applyAlignment="1">
      <alignment horizontal="center"/>
    </xf>
    <xf numFmtId="176" fontId="3" fillId="23" borderId="26" xfId="0" applyNumberFormat="1" applyFont="1" applyFill="1" applyBorder="1" applyAlignment="1">
      <alignment horizontal="center"/>
    </xf>
    <xf numFmtId="176" fontId="3" fillId="23" borderId="73" xfId="0" applyNumberFormat="1" applyFont="1" applyFill="1" applyBorder="1" applyAlignment="1">
      <alignment horizontal="center"/>
    </xf>
    <xf numFmtId="169" fontId="2" fillId="23" borderId="3" xfId="0" applyNumberFormat="1" applyFont="1" applyFill="1" applyBorder="1" applyAlignment="1">
      <alignment horizontal="center"/>
    </xf>
    <xf numFmtId="169" fontId="2" fillId="23" borderId="15" xfId="0" applyNumberFormat="1" applyFont="1" applyFill="1" applyBorder="1" applyAlignment="1">
      <alignment horizontal="center"/>
    </xf>
    <xf numFmtId="167" fontId="2" fillId="4" borderId="16" xfId="0" applyNumberFormat="1" applyFont="1" applyFill="1" applyBorder="1" applyAlignment="1">
      <alignment horizontal="center"/>
    </xf>
    <xf numFmtId="166" fontId="2" fillId="7" borderId="0" xfId="0" applyNumberFormat="1" applyFont="1" applyFill="1" applyBorder="1" applyAlignment="1">
      <alignment horizontal="left"/>
    </xf>
    <xf numFmtId="169" fontId="2" fillId="22" borderId="8" xfId="0" applyNumberFormat="1" applyFont="1" applyFill="1" applyBorder="1" applyAlignment="1">
      <alignment horizontal="center"/>
    </xf>
    <xf numFmtId="171" fontId="3" fillId="24" borderId="29" xfId="0" applyNumberFormat="1" applyFont="1" applyFill="1" applyBorder="1" applyAlignment="1">
      <alignment horizontal="center"/>
    </xf>
    <xf numFmtId="167" fontId="3" fillId="0" borderId="59" xfId="0" applyNumberFormat="1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167" fontId="3" fillId="2" borderId="2" xfId="0" applyNumberFormat="1" applyFont="1" applyFill="1" applyBorder="1" applyAlignment="1">
      <alignment horizontal="center"/>
    </xf>
    <xf numFmtId="166" fontId="3" fillId="23" borderId="28" xfId="0" applyNumberFormat="1" applyFont="1" applyFill="1" applyBorder="1" applyAlignment="1">
      <alignment horizontal="center"/>
    </xf>
    <xf numFmtId="169" fontId="2" fillId="23" borderId="40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169" fontId="2" fillId="23" borderId="4" xfId="0" applyNumberFormat="1" applyFont="1" applyFill="1" applyBorder="1" applyAlignment="1">
      <alignment horizontal="center"/>
    </xf>
    <xf numFmtId="166" fontId="2" fillId="23" borderId="4" xfId="0" applyNumberFormat="1" applyFont="1" applyFill="1" applyBorder="1" applyAlignment="1">
      <alignment horizontal="center"/>
    </xf>
    <xf numFmtId="166" fontId="2" fillId="23" borderId="5" xfId="0" applyNumberFormat="1" applyFont="1" applyFill="1" applyBorder="1" applyAlignment="1">
      <alignment horizontal="center"/>
    </xf>
    <xf numFmtId="168" fontId="0" fillId="28" borderId="31" xfId="0" applyNumberFormat="1" applyFill="1" applyBorder="1" applyAlignment="1">
      <alignment horizontal="center"/>
    </xf>
    <xf numFmtId="168" fontId="0" fillId="28" borderId="2" xfId="0" applyNumberFormat="1" applyFill="1" applyBorder="1" applyAlignment="1">
      <alignment horizontal="center"/>
    </xf>
    <xf numFmtId="166" fontId="2" fillId="22" borderId="39" xfId="0" applyNumberFormat="1" applyFont="1" applyFill="1" applyBorder="1" applyAlignment="1">
      <alignment horizontal="center"/>
    </xf>
    <xf numFmtId="166" fontId="2" fillId="22" borderId="4" xfId="0" applyNumberFormat="1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166" fontId="0" fillId="31" borderId="1" xfId="0" applyNumberFormat="1" applyFill="1" applyBorder="1" applyAlignment="1">
      <alignment horizontal="center"/>
    </xf>
    <xf numFmtId="167" fontId="2" fillId="23" borderId="26" xfId="0" applyNumberFormat="1" applyFont="1" applyFill="1" applyBorder="1" applyAlignment="1">
      <alignment horizontal="center"/>
    </xf>
    <xf numFmtId="167" fontId="2" fillId="20" borderId="1" xfId="0" applyNumberFormat="1" applyFont="1" applyFill="1" applyBorder="1" applyAlignment="1">
      <alignment horizontal="center" vertical="center"/>
    </xf>
    <xf numFmtId="169" fontId="2" fillId="22" borderId="14" xfId="0" applyNumberFormat="1" applyFont="1" applyFill="1" applyBorder="1" applyAlignment="1">
      <alignment horizontal="center"/>
    </xf>
    <xf numFmtId="0" fontId="2" fillId="20" borderId="14" xfId="0" applyFont="1" applyFill="1" applyBorder="1" applyAlignment="1">
      <alignment horizontal="center" vertical="center"/>
    </xf>
    <xf numFmtId="167" fontId="2" fillId="23" borderId="2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182" fontId="0" fillId="22" borderId="9" xfId="0" applyNumberFormat="1" applyFill="1" applyBorder="1" applyAlignment="1">
      <alignment horizontal="center"/>
    </xf>
    <xf numFmtId="166" fontId="0" fillId="7" borderId="44" xfId="0" applyNumberFormat="1" applyFont="1" applyFill="1" applyBorder="1" applyAlignment="1">
      <alignment horizontal="left"/>
    </xf>
    <xf numFmtId="166" fontId="0" fillId="27" borderId="53" xfId="0" applyNumberFormat="1" applyFont="1" applyFill="1" applyBorder="1" applyAlignment="1">
      <alignment horizontal="center"/>
    </xf>
    <xf numFmtId="166" fontId="0" fillId="27" borderId="34" xfId="0" applyNumberFormat="1" applyFont="1" applyFill="1" applyBorder="1" applyAlignment="1">
      <alignment horizontal="center"/>
    </xf>
    <xf numFmtId="166" fontId="0" fillId="7" borderId="10" xfId="0" applyNumberFormat="1" applyFont="1" applyFill="1" applyBorder="1" applyAlignment="1">
      <alignment horizontal="left"/>
    </xf>
    <xf numFmtId="166" fontId="0" fillId="7" borderId="11" xfId="0" applyNumberFormat="1" applyFont="1" applyFill="1" applyBorder="1" applyAlignment="1">
      <alignment horizontal="left"/>
    </xf>
    <xf numFmtId="166" fontId="0" fillId="7" borderId="75" xfId="0" applyNumberFormat="1" applyFont="1" applyFill="1" applyBorder="1" applyAlignment="1">
      <alignment horizontal="left"/>
    </xf>
    <xf numFmtId="166" fontId="0" fillId="7" borderId="75" xfId="0" applyNumberFormat="1" applyFill="1" applyBorder="1" applyAlignment="1">
      <alignment horizontal="left"/>
    </xf>
    <xf numFmtId="166" fontId="0" fillId="7" borderId="64" xfId="0" applyNumberFormat="1" applyFont="1" applyFill="1" applyBorder="1" applyAlignment="1">
      <alignment horizontal="left"/>
    </xf>
    <xf numFmtId="166" fontId="0" fillId="7" borderId="42" xfId="0" applyNumberFormat="1" applyFont="1" applyFill="1" applyBorder="1" applyAlignment="1">
      <alignment horizontal="left"/>
    </xf>
    <xf numFmtId="166" fontId="0" fillId="32" borderId="31" xfId="0" applyNumberFormat="1" applyFill="1" applyBorder="1" applyAlignment="1">
      <alignment horizontal="center"/>
    </xf>
    <xf numFmtId="166" fontId="0" fillId="18" borderId="44" xfId="0" applyNumberFormat="1" applyFill="1" applyBorder="1" applyAlignment="1">
      <alignment horizontal="center"/>
    </xf>
    <xf numFmtId="0" fontId="2" fillId="20" borderId="1" xfId="0" applyFont="1" applyFill="1" applyBorder="1" applyAlignment="1">
      <alignment horizontal="center" vertical="center"/>
    </xf>
    <xf numFmtId="0" fontId="2" fillId="20" borderId="3" xfId="0" applyFont="1" applyFill="1" applyBorder="1" applyAlignment="1">
      <alignment horizontal="center" vertical="center"/>
    </xf>
    <xf numFmtId="166" fontId="0" fillId="25" borderId="5" xfId="0" applyNumberFormat="1" applyFill="1" applyBorder="1" applyAlignment="1">
      <alignment horizontal="center"/>
    </xf>
    <xf numFmtId="0" fontId="3" fillId="6" borderId="53" xfId="0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66" fontId="0" fillId="3" borderId="29" xfId="0" applyNumberForma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6" fontId="3" fillId="6" borderId="62" xfId="0" applyNumberFormat="1" applyFont="1" applyFill="1" applyBorder="1" applyAlignment="1">
      <alignment horizontal="center"/>
    </xf>
    <xf numFmtId="0" fontId="3" fillId="0" borderId="72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0" fontId="0" fillId="0" borderId="30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9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75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14" xfId="0" applyNumberFormat="1" applyFont="1" applyFill="1" applyBorder="1" applyAlignment="1">
      <alignment horizontal="center" vertical="center" wrapText="1"/>
    </xf>
    <xf numFmtId="166" fontId="3" fillId="6" borderId="2" xfId="0" applyNumberFormat="1" applyFont="1" applyFill="1" applyBorder="1" applyAlignment="1">
      <alignment horizontal="center" vertical="center" wrapText="1"/>
    </xf>
    <xf numFmtId="177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50" xfId="0" applyBorder="1" applyAlignment="1"/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77" fontId="6" fillId="10" borderId="70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178" fontId="3" fillId="6" borderId="11" xfId="0" applyNumberFormat="1" applyFont="1" applyFill="1" applyBorder="1" applyAlignment="1">
      <alignment horizontal="center"/>
    </xf>
    <xf numFmtId="178" fontId="3" fillId="6" borderId="35" xfId="0" applyNumberFormat="1" applyFont="1" applyFill="1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 vertical="center"/>
    </xf>
    <xf numFmtId="0" fontId="2" fillId="23" borderId="53" xfId="0" applyFont="1" applyFill="1" applyBorder="1" applyAlignment="1">
      <alignment horizontal="center"/>
    </xf>
    <xf numFmtId="0" fontId="0" fillId="23" borderId="68" xfId="0" applyFill="1" applyBorder="1" applyAlignment="1">
      <alignment horizontal="center"/>
    </xf>
    <xf numFmtId="0" fontId="0" fillId="23" borderId="56" xfId="0" applyNumberFormat="1" applyFill="1" applyBorder="1" applyAlignment="1">
      <alignment horizontal="center"/>
    </xf>
    <xf numFmtId="10" fontId="0" fillId="23" borderId="54" xfId="0" applyNumberFormat="1" applyFill="1" applyBorder="1" applyAlignment="1">
      <alignment horizontal="center"/>
    </xf>
    <xf numFmtId="169" fontId="0" fillId="33" borderId="5" xfId="0" applyNumberFormat="1" applyFill="1" applyBorder="1" applyAlignment="1">
      <alignment horizontal="center"/>
    </xf>
    <xf numFmtId="169" fontId="2" fillId="23" borderId="24" xfId="0" applyNumberFormat="1" applyFont="1" applyFill="1" applyBorder="1" applyAlignment="1">
      <alignment horizontal="center"/>
    </xf>
    <xf numFmtId="169" fontId="2" fillId="23" borderId="1" xfId="0" applyNumberFormat="1" applyFont="1" applyFill="1" applyBorder="1" applyAlignment="1">
      <alignment horizontal="center"/>
    </xf>
    <xf numFmtId="0" fontId="2" fillId="20" borderId="19" xfId="0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  <color rgb="FFCCFF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Payoff - % ao ano (calculado pela média equalizada)</a:t>
            </a:r>
          </a:p>
        </c:rich>
      </c:tx>
      <c:layout>
        <c:manualLayout>
          <c:xMode val="edge"/>
          <c:yMode val="edge"/>
          <c:x val="0.20103110120084547"/>
          <c:y val="2.0446194225721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410521797982798E-2"/>
          <c:y val="0.11783720046641424"/>
          <c:w val="0.87768104458640794"/>
          <c:h val="0.8229546858113323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36139559819676181"/>
                  <c:y val="0.132105570137066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trendline>
            <c:trendlineType val="linear"/>
            <c:dispRSqr val="0"/>
            <c:dispEq val="0"/>
          </c:trendline>
          <c:trendline>
            <c:trendlineType val="exp"/>
            <c:dispRSqr val="1"/>
            <c:dispEq val="1"/>
            <c:trendlineLbl>
              <c:layout>
                <c:manualLayout>
                  <c:x val="-0.52658228556243969"/>
                  <c:y val="0.31271835812190141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9.453947031043855E-2"/>
                  <c:y val="-6.8541119860017499E-2"/>
                </c:manualLayout>
              </c:layout>
              <c:numFmt formatCode="General" sourceLinked="0"/>
            </c:trendlineLbl>
          </c:trendline>
          <c:val>
            <c:numRef>
              <c:f>Cy!$W$26</c:f>
              <c:numCache>
                <c:formatCode>#,##0.00;[Red]#,##0.00</c:formatCode>
                <c:ptCount val="1"/>
                <c:pt idx="0">
                  <c:v>20.29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888704"/>
        <c:axId val="96890240"/>
      </c:barChart>
      <c:catAx>
        <c:axId val="96888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89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890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888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0.19166764245516352"/>
                  <c:y val="-0.44975377734013494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DDCy!$L$3:$L$12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 formatCode="#,##0.00;[Red]#,##0.00">
                  <c:v>30</c:v>
                </c:pt>
              </c:numCache>
            </c:numRef>
          </c:xVal>
          <c:yVal>
            <c:numRef>
              <c:f>DDCy!$P$3:$P$12</c:f>
              <c:numCache>
                <c:formatCode>General</c:formatCode>
                <c:ptCount val="10"/>
                <c:pt idx="0">
                  <c:v>0.78260869565217395</c:v>
                </c:pt>
                <c:pt idx="1">
                  <c:v>0.13043478260869565</c:v>
                </c:pt>
                <c:pt idx="2">
                  <c:v>8.6956521739130432E-2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723328"/>
        <c:axId val="96724864"/>
      </c:scatterChart>
      <c:valAx>
        <c:axId val="96723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6724864"/>
        <c:crosses val="autoZero"/>
        <c:crossBetween val="midCat"/>
      </c:valAx>
      <c:valAx>
        <c:axId val="96724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67233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DD equalizado - Histórico</a:t>
            </a:r>
          </a:p>
        </c:rich>
      </c:tx>
      <c:layout>
        <c:manualLayout>
          <c:xMode val="edge"/>
          <c:yMode val="edge"/>
          <c:x val="0.18819752419329344"/>
          <c:y val="1.2297921776171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5.5712117771831446E-3"/>
                  <c:y val="-0.46577255711888471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DDCy!$C$3:$C$25</c:f>
              <c:numCache>
                <c:formatCode>#,##0.00;[Red]#,##0.00</c:formatCode>
                <c:ptCount val="23"/>
                <c:pt idx="0">
                  <c:v>0.2646</c:v>
                </c:pt>
                <c:pt idx="1">
                  <c:v>0.189</c:v>
                </c:pt>
                <c:pt idx="2">
                  <c:v>0.5292</c:v>
                </c:pt>
                <c:pt idx="3">
                  <c:v>0.56699999999999995</c:v>
                </c:pt>
                <c:pt idx="4">
                  <c:v>7.900199999999999</c:v>
                </c:pt>
                <c:pt idx="5">
                  <c:v>8.504999999999999</c:v>
                </c:pt>
                <c:pt idx="6">
                  <c:v>0.3024</c:v>
                </c:pt>
                <c:pt idx="7">
                  <c:v>0.15365853658536588</c:v>
                </c:pt>
                <c:pt idx="8">
                  <c:v>0.36878048780487804</c:v>
                </c:pt>
                <c:pt idx="9">
                  <c:v>0.18439024390243902</c:v>
                </c:pt>
                <c:pt idx="10">
                  <c:v>0.46097560975609753</c:v>
                </c:pt>
                <c:pt idx="11">
                  <c:v>0.15365853658536588</c:v>
                </c:pt>
                <c:pt idx="12">
                  <c:v>1.372191780821918</c:v>
                </c:pt>
                <c:pt idx="13">
                  <c:v>0.42497041420118342</c:v>
                </c:pt>
                <c:pt idx="14">
                  <c:v>0.82259067357512949</c:v>
                </c:pt>
                <c:pt idx="15">
                  <c:v>6.9999999999999993E-2</c:v>
                </c:pt>
                <c:pt idx="16">
                  <c:v>1.2336401673640167</c:v>
                </c:pt>
                <c:pt idx="17">
                  <c:v>0.25969465648854956</c:v>
                </c:pt>
                <c:pt idx="18">
                  <c:v>3.2096842105263153</c:v>
                </c:pt>
                <c:pt idx="19">
                  <c:v>3.0804545454545447</c:v>
                </c:pt>
                <c:pt idx="20">
                  <c:v>0.38827794561933532</c:v>
                </c:pt>
                <c:pt idx="21">
                  <c:v>6.4067796610169495E-2</c:v>
                </c:pt>
                <c:pt idx="22">
                  <c:v>5.58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641024"/>
        <c:axId val="96642560"/>
      </c:barChart>
      <c:catAx>
        <c:axId val="96641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64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64256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6410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41824961475202166"/>
                  <c:y val="-2.9600549465229317E-2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9.0190639273107581E-2"/>
                  <c:y val="-0.14432357194104195"/>
                </c:manualLayout>
              </c:layout>
              <c:numFmt formatCode="General" sourceLinked="0"/>
            </c:trendlineLbl>
          </c:trendline>
          <c:trendline>
            <c:trendlineType val="exp"/>
            <c:dispRSqr val="1"/>
            <c:dispEq val="1"/>
            <c:trendlineLbl>
              <c:layout>
                <c:manualLayout>
                  <c:x val="7.5133198301620338E-2"/>
                  <c:y val="0.60785177471664942"/>
                </c:manualLayout>
              </c:layout>
              <c:numFmt formatCode="General" sourceLinked="0"/>
            </c:trendlineLbl>
          </c:trendline>
          <c:xVal>
            <c:numRef>
              <c:f>DDCy!$C$3:$C$25</c:f>
              <c:numCache>
                <c:formatCode>#,##0.00;[Red]#,##0.00</c:formatCode>
                <c:ptCount val="23"/>
                <c:pt idx="0">
                  <c:v>0.2646</c:v>
                </c:pt>
                <c:pt idx="1">
                  <c:v>0.189</c:v>
                </c:pt>
                <c:pt idx="2">
                  <c:v>0.5292</c:v>
                </c:pt>
                <c:pt idx="3">
                  <c:v>0.56699999999999995</c:v>
                </c:pt>
                <c:pt idx="4">
                  <c:v>7.900199999999999</c:v>
                </c:pt>
                <c:pt idx="5">
                  <c:v>8.504999999999999</c:v>
                </c:pt>
                <c:pt idx="6">
                  <c:v>0.3024</c:v>
                </c:pt>
                <c:pt idx="7">
                  <c:v>0.15365853658536588</c:v>
                </c:pt>
                <c:pt idx="8">
                  <c:v>0.36878048780487804</c:v>
                </c:pt>
                <c:pt idx="9">
                  <c:v>0.18439024390243902</c:v>
                </c:pt>
                <c:pt idx="10">
                  <c:v>0.46097560975609753</c:v>
                </c:pt>
                <c:pt idx="11">
                  <c:v>0.15365853658536588</c:v>
                </c:pt>
                <c:pt idx="12">
                  <c:v>1.372191780821918</c:v>
                </c:pt>
                <c:pt idx="13">
                  <c:v>0.42497041420118342</c:v>
                </c:pt>
                <c:pt idx="14">
                  <c:v>0.82259067357512949</c:v>
                </c:pt>
                <c:pt idx="15">
                  <c:v>6.9999999999999993E-2</c:v>
                </c:pt>
                <c:pt idx="16">
                  <c:v>1.2336401673640167</c:v>
                </c:pt>
                <c:pt idx="17">
                  <c:v>0.25969465648854956</c:v>
                </c:pt>
                <c:pt idx="18">
                  <c:v>3.2096842105263153</c:v>
                </c:pt>
                <c:pt idx="19">
                  <c:v>3.0804545454545447</c:v>
                </c:pt>
                <c:pt idx="20">
                  <c:v>0.38827794561933532</c:v>
                </c:pt>
                <c:pt idx="21">
                  <c:v>6.4067796610169495E-2</c:v>
                </c:pt>
                <c:pt idx="22">
                  <c:v>5.58</c:v>
                </c:pt>
              </c:numCache>
            </c:numRef>
          </c:xVal>
          <c:yVal>
            <c:numRef>
              <c:f>DDCy!$D$3:$D$25</c:f>
              <c:numCache>
                <c:formatCode>#,##0.00;[Red]#,##0.00</c:formatCode>
                <c:ptCount val="23"/>
                <c:pt idx="0">
                  <c:v>0.26253246953272419</c:v>
                </c:pt>
                <c:pt idx="1">
                  <c:v>0.69210207877803231</c:v>
                </c:pt>
                <c:pt idx="2">
                  <c:v>0.84276058548782484</c:v>
                </c:pt>
                <c:pt idx="3">
                  <c:v>6.6532460950607941E-3</c:v>
                </c:pt>
                <c:pt idx="4">
                  <c:v>1.270236470699901</c:v>
                </c:pt>
                <c:pt idx="5">
                  <c:v>1.1569278861163981</c:v>
                </c:pt>
                <c:pt idx="6">
                  <c:v>0.90191379635918523</c:v>
                </c:pt>
                <c:pt idx="7">
                  <c:v>0.61654396731618477</c:v>
                </c:pt>
                <c:pt idx="8">
                  <c:v>0.77236580933346999</c:v>
                </c:pt>
                <c:pt idx="9">
                  <c:v>0.72451570050374747</c:v>
                </c:pt>
                <c:pt idx="10">
                  <c:v>0.34280706807598982</c:v>
                </c:pt>
                <c:pt idx="11">
                  <c:v>0.63713814016191916</c:v>
                </c:pt>
                <c:pt idx="12">
                  <c:v>0.76428363728631576</c:v>
                </c:pt>
                <c:pt idx="13">
                  <c:v>0.41922435990888601</c:v>
                </c:pt>
                <c:pt idx="14">
                  <c:v>0.81902806583371279</c:v>
                </c:pt>
                <c:pt idx="15">
                  <c:v>0.67530847708500863</c:v>
                </c:pt>
                <c:pt idx="16">
                  <c:v>0.95677142038864638</c:v>
                </c:pt>
                <c:pt idx="17">
                  <c:v>0.99508317042202865</c:v>
                </c:pt>
                <c:pt idx="18">
                  <c:v>1.088200913670768</c:v>
                </c:pt>
                <c:pt idx="19">
                  <c:v>1.2455067033251817</c:v>
                </c:pt>
                <c:pt idx="20">
                  <c:v>0.97128641932347937</c:v>
                </c:pt>
                <c:pt idx="21">
                  <c:v>0.90194429334433646</c:v>
                </c:pt>
                <c:pt idx="22">
                  <c:v>1.1886140446759379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911360"/>
        <c:axId val="96912896"/>
      </c:scatterChart>
      <c:valAx>
        <c:axId val="96911360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6912896"/>
        <c:crosses val="autoZero"/>
        <c:crossBetween val="midCat"/>
      </c:valAx>
      <c:valAx>
        <c:axId val="96912896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691136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393413152123108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2.0779157860873587</c:v>
                </c:pt>
                <c:pt idx="1">
                  <c:v>4.1360219099528583</c:v>
                </c:pt>
                <c:pt idx="2">
                  <c:v>6.1745613530035603</c:v>
                </c:pt>
                <c:pt idx="3">
                  <c:v>8.1937551289991362</c:v>
                </c:pt>
                <c:pt idx="4">
                  <c:v>10.193803646657162</c:v>
                </c:pt>
                <c:pt idx="5">
                  <c:v>12.174887919495658</c:v>
                </c:pt>
                <c:pt idx="6">
                  <c:v>14.137170640402076</c:v>
                </c:pt>
                <c:pt idx="7">
                  <c:v>16.080797135874271</c:v>
                </c:pt>
                <c:pt idx="8">
                  <c:v>18.005896212736982</c:v>
                </c:pt>
                <c:pt idx="9">
                  <c:v>19.912580908327151</c:v>
                </c:pt>
                <c:pt idx="10">
                  <c:v>21.800949153600424</c:v>
                </c:pt>
                <c:pt idx="11">
                  <c:v>23.671084357296944</c:v>
                </c:pt>
                <c:pt idx="12">
                  <c:v>25.523055918173409</c:v>
                </c:pt>
                <c:pt idx="13">
                  <c:v>27.356919671334936</c:v>
                </c:pt>
                <c:pt idx="14">
                  <c:v>29.172718273851906</c:v>
                </c:pt>
                <c:pt idx="15">
                  <c:v>30.970481534109307</c:v>
                </c:pt>
                <c:pt idx="16">
                  <c:v>32.750226688685323</c:v>
                </c:pt>
                <c:pt idx="17">
                  <c:v>34.511958629982395</c:v>
                </c:pt>
                <c:pt idx="18">
                  <c:v>36.255670087319956</c:v>
                </c:pt>
                <c:pt idx="19">
                  <c:v>37.981341763739884</c:v>
                </c:pt>
                <c:pt idx="20">
                  <c:v>39.688942430355276</c:v>
                </c:pt>
                <c:pt idx="21">
                  <c:v>41.378428979692771</c:v>
                </c:pt>
                <c:pt idx="22">
                  <c:v>43.049746439122941</c:v>
                </c:pt>
                <c:pt idx="23">
                  <c:v>44.702827945141685</c:v>
                </c:pt>
                <c:pt idx="24">
                  <c:v>46.337594678950623</c:v>
                </c:pt>
                <c:pt idx="25">
                  <c:v>47.95395576348114</c:v>
                </c:pt>
                <c:pt idx="26">
                  <c:v>49.55180812171178</c:v>
                </c:pt>
                <c:pt idx="27">
                  <c:v>51.131036295837504</c:v>
                </c:pt>
                <c:pt idx="28">
                  <c:v>52.691512226555972</c:v>
                </c:pt>
                <c:pt idx="29">
                  <c:v>54.233094991440488</c:v>
                </c:pt>
                <c:pt idx="30">
                  <c:v>55.755630501062889</c:v>
                </c:pt>
                <c:pt idx="31">
                  <c:v>57.258951151212997</c:v>
                </c:pt>
                <c:pt idx="32">
                  <c:v>58.742875429225364</c:v>
                </c:pt>
                <c:pt idx="33">
                  <c:v>60.207207472069044</c:v>
                </c:pt>
                <c:pt idx="34">
                  <c:v>61.651736573473379</c:v>
                </c:pt>
                <c:pt idx="35">
                  <c:v>63.076236636948039</c:v>
                </c:pt>
                <c:pt idx="36">
                  <c:v>64.480465571105427</c:v>
                </c:pt>
                <c:pt idx="37">
                  <c:v>65.864164623195734</c:v>
                </c:pt>
                <c:pt idx="38">
                  <c:v>67.227057646217887</c:v>
                </c:pt>
                <c:pt idx="39">
                  <c:v>68.568850294360416</c:v>
                </c:pt>
                <c:pt idx="40">
                  <c:v>69.889229140846524</c:v>
                </c:pt>
                <c:pt idx="41">
                  <c:v>71.187860711496725</c:v>
                </c:pt>
                <c:pt idx="42">
                  <c:v>72.464390426464703</c:v>
                </c:pt>
                <c:pt idx="43">
                  <c:v>73.718441441633686</c:v>
                </c:pt>
                <c:pt idx="44">
                  <c:v>74.949613380064122</c:v>
                </c:pt>
                <c:pt idx="45">
                  <c:v>76.157480942634521</c:v>
                </c:pt>
                <c:pt idx="46">
                  <c:v>77.341592385593572</c:v>
                </c:pt>
                <c:pt idx="47">
                  <c:v>78.501467851112537</c:v>
                </c:pt>
                <c:pt idx="48">
                  <c:v>79.636597535055117</c:v>
                </c:pt>
                <c:pt idx="49">
                  <c:v>80.746439674028608</c:v>
                </c:pt>
                <c:pt idx="50">
                  <c:v>81.830418331291639</c:v>
                </c:pt>
                <c:pt idx="51">
                  <c:v>82.887920958210245</c:v>
                </c:pt>
                <c:pt idx="52">
                  <c:v>83.918295704603608</c:v>
                </c:pt>
                <c:pt idx="53">
                  <c:v>84.920848447413718</c:v>
                </c:pt>
                <c:pt idx="54">
                  <c:v>85.894839502561183</c:v>
                </c:pt>
                <c:pt idx="55">
                  <c:v>86.839479979483784</c:v>
                </c:pt>
                <c:pt idx="56">
                  <c:v>87.753927731534233</c:v>
                </c:pt>
                <c:pt idx="57">
                  <c:v>88.63728284793612</c:v>
                </c:pt>
                <c:pt idx="58">
                  <c:v>89.488582624131567</c:v>
                </c:pt>
                <c:pt idx="59">
                  <c:v>90.306795936779309</c:v>
                </c:pt>
                <c:pt idx="60">
                  <c:v>91.090816937021174</c:v>
                </c:pt>
                <c:pt idx="61">
                  <c:v>91.839457960435638</c:v>
                </c:pt>
                <c:pt idx="62">
                  <c:v>92.551441533759942</c:v>
                </c:pt>
                <c:pt idx="63">
                  <c:v>93.225391336215296</c:v>
                </c:pt>
                <c:pt idx="64">
                  <c:v>93.859821946163265</c:v>
                </c:pt>
                <c:pt idx="65">
                  <c:v>94.453127170606606</c:v>
                </c:pt>
                <c:pt idx="66">
                  <c:v>95.003566714132077</c:v>
                </c:pt>
                <c:pt idx="67">
                  <c:v>95.50925089319442</c:v>
                </c:pt>
                <c:pt idx="68">
                  <c:v>95.968123038436474</c:v>
                </c:pt>
                <c:pt idx="69">
                  <c:v>96.377939148429874</c:v>
                </c:pt>
                <c:pt idx="70">
                  <c:v>96.736244258014366</c:v>
                </c:pt>
                <c:pt idx="71">
                  <c:v>97.040344856879685</c:v>
                </c:pt>
                <c:pt idx="72">
                  <c:v>97.287276530443265</c:v>
                </c:pt>
                <c:pt idx="73">
                  <c:v>97.473765783498536</c:v>
                </c:pt>
                <c:pt idx="74">
                  <c:v>97.596184731017104</c:v>
                </c:pt>
                <c:pt idx="75">
                  <c:v>97.650496976773042</c:v>
                </c:pt>
                <c:pt idx="76">
                  <c:v>97.632192516389352</c:v>
                </c:pt>
                <c:pt idx="77">
                  <c:v>97.53620885003231</c:v>
                </c:pt>
                <c:pt idx="78">
                  <c:v>97.3568346029748</c:v>
                </c:pt>
                <c:pt idx="79">
                  <c:v>97.087590728714758</c:v>
                </c:pt>
                <c:pt idx="80">
                  <c:v>96.721082657739558</c:v>
                </c:pt>
                <c:pt idx="81">
                  <c:v>96.248814323723849</c:v>
                </c:pt>
                <c:pt idx="82">
                  <c:v>95.660951486815677</c:v>
                </c:pt>
                <c:pt idx="83">
                  <c:v>94.946016605441088</c:v>
                </c:pt>
                <c:pt idx="84">
                  <c:v>94.090489745372281</c:v>
                </c:pt>
                <c:pt idx="85">
                  <c:v>93.078278086028917</c:v>
                </c:pt>
                <c:pt idx="86">
                  <c:v>91.889997778139502</c:v>
                </c:pt>
                <c:pt idx="87">
                  <c:v>90.501981390074107</c:v>
                </c:pt>
                <c:pt idx="88">
                  <c:v>88.884873002896143</c:v>
                </c:pt>
                <c:pt idx="89">
                  <c:v>87.001583878919746</c:v>
                </c:pt>
                <c:pt idx="90">
                  <c:v>84.804219395803955</c:v>
                </c:pt>
                <c:pt idx="91">
                  <c:v>82.229276931759415</c:v>
                </c:pt>
                <c:pt idx="92">
                  <c:v>79.189779894145303</c:v>
                </c:pt>
                <c:pt idx="93">
                  <c:v>75.561616171185307</c:v>
                </c:pt>
                <c:pt idx="94">
                  <c:v>71.157964629036201</c:v>
                </c:pt>
                <c:pt idx="95">
                  <c:v>65.676401143112287</c:v>
                </c:pt>
                <c:pt idx="96">
                  <c:v>58.57298509075666</c:v>
                </c:pt>
                <c:pt idx="97">
                  <c:v>48.689923045595826</c:v>
                </c:pt>
                <c:pt idx="98">
                  <c:v>32.612838205817177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772288"/>
        <c:axId val="97774208"/>
      </c:lineChart>
      <c:catAx>
        <c:axId val="977722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774208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7774208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7722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CCh!$B$3:$B$25</c:f>
              <c:numCache>
                <c:formatCode>#,##0.00;[Red]#,##0.00</c:formatCode>
                <c:ptCount val="23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  <c:pt idx="18">
                  <c:v>0.42086576824383298</c:v>
                </c:pt>
                <c:pt idx="19">
                  <c:v>0.58300546196866665</c:v>
                </c:pt>
                <c:pt idx="20">
                  <c:v>0.38641747300548063</c:v>
                </c:pt>
                <c:pt idx="21">
                  <c:v>0.34832878265580708</c:v>
                </c:pt>
                <c:pt idx="22">
                  <c:v>0.65861404467593798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448512"/>
        <c:axId val="98450048"/>
      </c:lineChart>
      <c:catAx>
        <c:axId val="9844851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4500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8450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4485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CRes!$I$2:$I$25</c:f>
              <c:numCache>
                <c:formatCode>#,##0.00;[Red]#,##0.00</c:formatCode>
                <c:ptCount val="24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  <c:pt idx="7">
                  <c:v>33237.300000000003</c:v>
                </c:pt>
                <c:pt idx="8">
                  <c:v>33246.660000000003</c:v>
                </c:pt>
                <c:pt idx="9">
                  <c:v>33272.879999999997</c:v>
                </c:pt>
                <c:pt idx="10">
                  <c:v>33293.94</c:v>
                </c:pt>
                <c:pt idx="11">
                  <c:v>33273.660000000003</c:v>
                </c:pt>
                <c:pt idx="12">
                  <c:v>33285.26</c:v>
                </c:pt>
                <c:pt idx="13">
                  <c:v>33315.379999999997</c:v>
                </c:pt>
                <c:pt idx="14">
                  <c:v>33298.879999999997</c:v>
                </c:pt>
                <c:pt idx="15">
                  <c:v>33348.019999999997</c:v>
                </c:pt>
                <c:pt idx="16">
                  <c:v>33375.71</c:v>
                </c:pt>
                <c:pt idx="17">
                  <c:v>33465.769999999997</c:v>
                </c:pt>
                <c:pt idx="18">
                  <c:v>33573.65</c:v>
                </c:pt>
                <c:pt idx="19">
                  <c:v>33714.949999999997</c:v>
                </c:pt>
                <c:pt idx="20">
                  <c:v>33911.51</c:v>
                </c:pt>
                <c:pt idx="21">
                  <c:v>34042.550000000003</c:v>
                </c:pt>
                <c:pt idx="22">
                  <c:v>34161.129999999997</c:v>
                </c:pt>
                <c:pt idx="23">
                  <c:v>34386.120000000003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511104"/>
        <c:axId val="98512896"/>
      </c:lineChart>
      <c:catAx>
        <c:axId val="9851110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51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512896"/>
        <c:scaling>
          <c:orientation val="minMax"/>
          <c:min val="33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511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CCh!$E$3:$E$25</c:f>
              <c:numCache>
                <c:formatCode>#,##0.0000;[Red]#,##0.0000</c:formatCode>
                <c:ptCount val="23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  <c:pt idx="6">
                  <c:v>5.372111962747006E-2</c:v>
                </c:pt>
                <c:pt idx="7">
                  <c:v>5.0525764056064126E-2</c:v>
                </c:pt>
                <c:pt idx="8">
                  <c:v>5.3674178936091721E-2</c:v>
                </c:pt>
                <c:pt idx="9">
                  <c:v>5.4636198560453764E-2</c:v>
                </c:pt>
                <c:pt idx="10">
                  <c:v>4.4126300021996023E-2</c:v>
                </c:pt>
                <c:pt idx="11">
                  <c:v>4.3354276478324572E-2</c:v>
                </c:pt>
                <c:pt idx="12">
                  <c:v>4.6979352008658104E-2</c:v>
                </c:pt>
                <c:pt idx="13">
                  <c:v>4.0082975263056042E-2</c:v>
                </c:pt>
                <c:pt idx="14">
                  <c:v>4.7245354990455013E-2</c:v>
                </c:pt>
                <c:pt idx="15">
                  <c:v>4.9481733804634942E-2</c:v>
                </c:pt>
                <c:pt idx="16">
                  <c:v>6.2430390252776746E-2</c:v>
                </c:pt>
                <c:pt idx="17">
                  <c:v>7.6853197565207587E-2</c:v>
                </c:pt>
                <c:pt idx="18">
                  <c:v>9.4929706406654546E-2</c:v>
                </c:pt>
                <c:pt idx="19">
                  <c:v>0.11927714958774871</c:v>
                </c:pt>
                <c:pt idx="20">
                  <c:v>0.13198198235750969</c:v>
                </c:pt>
                <c:pt idx="21">
                  <c:v>0.14180580128106968</c:v>
                </c:pt>
                <c:pt idx="22">
                  <c:v>0.16422045078481329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CCh!$F$3:$F$25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CCh!$G$3:$G$25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CCh!$H$3:$H$25</c:f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CCh!$I$3:$I$25</c:f>
              <c:numCache>
                <c:formatCode>#,##0.00;[Red]#,##0.00</c:formatCode>
                <c:ptCount val="23"/>
                <c:pt idx="4" formatCode="#,##0.0000;[Red]#,##0.0000">
                  <c:v>0.19582975415342041</c:v>
                </c:pt>
                <c:pt idx="5" formatCode="#,##0.0000;[Red]#,##0.0000">
                  <c:v>0.18084072498032455</c:v>
                </c:pt>
                <c:pt idx="6" formatCode="#,##0.0000;[Red]#,##0.0000">
                  <c:v>0.15334957108970038</c:v>
                </c:pt>
                <c:pt idx="7" formatCode="#,##0.0000;[Red]#,##0.0000">
                  <c:v>0.12203778052730652</c:v>
                </c:pt>
                <c:pt idx="8" formatCode="#,##0.0000;[Red]#,##0.0000">
                  <c:v>0.11340174773557532</c:v>
                </c:pt>
                <c:pt idx="9" formatCode="#,##0.0000;[Red]#,##0.0000">
                  <c:v>0.10504884624746857</c:v>
                </c:pt>
                <c:pt idx="10" formatCode="#,##0.0000;[Red]#,##0.0000">
                  <c:v>8.1323293284274456E-2</c:v>
                </c:pt>
                <c:pt idx="11" formatCode="#,##0.0000;[Red]#,##0.0000">
                  <c:v>7.5514503084761486E-2</c:v>
                </c:pt>
                <c:pt idx="12" formatCode="#,##0.0000;[Red]#,##0.0000">
                  <c:v>7.717839268090998E-2</c:v>
                </c:pt>
                <c:pt idx="13" formatCode="#,##0.0000;[Red]#,##0.0000">
                  <c:v>6.4500661305366691E-2</c:v>
                </c:pt>
                <c:pt idx="14" formatCode="#,##0.0000;[Red]#,##0.0000">
                  <c:v>7.2049801173035277E-2</c:v>
                </c:pt>
                <c:pt idx="15" formatCode="#,##0.0000;[Red]#,##0.0000">
                  <c:v>7.2965056323748279E-2</c:v>
                </c:pt>
                <c:pt idx="16" formatCode="#,##0.0000;[Red]#,##0.0000">
                  <c:v>8.8095315546143915E-2</c:v>
                </c:pt>
                <c:pt idx="17" formatCode="#,##0.0000;[Red]#,##0.0000">
                  <c:v>0.10481029608688797</c:v>
                </c:pt>
                <c:pt idx="18" formatCode="#,##0.0000;[Red]#,##0.0000">
                  <c:v>0.12584967923601198</c:v>
                </c:pt>
                <c:pt idx="19" formatCode="#,##0.0000;[Red]#,##0.0000">
                  <c:v>0.15436094437983883</c:v>
                </c:pt>
                <c:pt idx="20" formatCode="#,##0.0000;[Red]#,##0.0000">
                  <c:v>0.16799646702851945</c:v>
                </c:pt>
                <c:pt idx="21" formatCode="#,##0.0000;[Red]#,##0.0000">
                  <c:v>0.17800642182703719</c:v>
                </c:pt>
                <c:pt idx="22" formatCode="#,##0.0000;[Red]#,##0.0000">
                  <c:v>0.20324425462003859</c:v>
                </c:pt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val>
            <c:numRef>
              <c:f>CCh!$J$3:$J$25</c:f>
            </c:numRef>
          </c:val>
          <c:smooth val="0"/>
        </c:ser>
        <c:ser>
          <c:idx val="6"/>
          <c:order val="6"/>
          <c:marker>
            <c:symbol val="none"/>
          </c:marker>
          <c:val>
            <c:numRef>
              <c:f>CCh!$K$3:$K$25</c:f>
            </c:numRef>
          </c:val>
          <c:smooth val="0"/>
        </c:ser>
        <c:ser>
          <c:idx val="7"/>
          <c:order val="7"/>
          <c:marker>
            <c:symbol val="none"/>
          </c:marker>
          <c:val>
            <c:numRef>
              <c:f>CCh!$L$3:$L$25</c:f>
              <c:numCache>
                <c:formatCode>#,##0.00;[Red]#,##0.00</c:formatCode>
                <c:ptCount val="23"/>
                <c:pt idx="16">
                  <c:v>0.2698369562774694</c:v>
                </c:pt>
                <c:pt idx="17">
                  <c:v>0.2960946573442147</c:v>
                </c:pt>
                <c:pt idx="18">
                  <c:v>0.33766779303077143</c:v>
                </c:pt>
                <c:pt idx="19">
                  <c:v>0.3989460515842369</c:v>
                </c:pt>
                <c:pt idx="20">
                  <c:v>0.39644021078586444</c:v>
                </c:pt>
                <c:pt idx="21">
                  <c:v>0.38842003787202817</c:v>
                </c:pt>
                <c:pt idx="22">
                  <c:v>0.42697473186517065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563968"/>
        <c:axId val="98565504"/>
      </c:lineChart>
      <c:catAx>
        <c:axId val="9856396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5655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85655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563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9082374798162108"/>
                  <c:y val="-0.1818230891073256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62941440514710012"/>
                  <c:y val="-9.6544239159647521E-2"/>
                </c:manualLayout>
              </c:layout>
              <c:numFmt formatCode="General" sourceLinked="0"/>
            </c:trendlineLbl>
          </c:trendline>
          <c:val>
            <c:numRef>
              <c:f>CLog!$H$3:$H$26</c:f>
              <c:numCache>
                <c:formatCode>#,##0.00;[Red]#,##0.00</c:formatCode>
                <c:ptCount val="24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  <c:pt idx="7">
                  <c:v>237.30000000000291</c:v>
                </c:pt>
                <c:pt idx="8">
                  <c:v>246.66000000000349</c:v>
                </c:pt>
                <c:pt idx="9">
                  <c:v>272.87999999999738</c:v>
                </c:pt>
                <c:pt idx="10">
                  <c:v>293.94000000000233</c:v>
                </c:pt>
                <c:pt idx="11">
                  <c:v>273.66000000000349</c:v>
                </c:pt>
                <c:pt idx="12">
                  <c:v>285.26000000000204</c:v>
                </c:pt>
                <c:pt idx="13">
                  <c:v>315.37999999999738</c:v>
                </c:pt>
                <c:pt idx="14">
                  <c:v>298.87999999999738</c:v>
                </c:pt>
                <c:pt idx="15">
                  <c:v>348.0199999999968</c:v>
                </c:pt>
                <c:pt idx="16">
                  <c:v>375.70999999999913</c:v>
                </c:pt>
                <c:pt idx="17">
                  <c:v>465.7699999999968</c:v>
                </c:pt>
                <c:pt idx="18">
                  <c:v>573.65000000000146</c:v>
                </c:pt>
                <c:pt idx="19">
                  <c:v>714.94999999999709</c:v>
                </c:pt>
                <c:pt idx="20">
                  <c:v>911.51000000000204</c:v>
                </c:pt>
                <c:pt idx="21">
                  <c:v>1042.5500000000029</c:v>
                </c:pt>
                <c:pt idx="22">
                  <c:v>1161.1299999999974</c:v>
                </c:pt>
                <c:pt idx="23">
                  <c:v>1386.1200000000026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664832"/>
        <c:axId val="98666368"/>
      </c:barChart>
      <c:catAx>
        <c:axId val="9866483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66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66636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664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38.804000000000812</c:v>
                </c:pt>
                <c:pt idx="7">
                  <c:v>33.896666666667443</c:v>
                </c:pt>
                <c:pt idx="8">
                  <c:v>32.799999999999791</c:v>
                </c:pt>
                <c:pt idx="9">
                  <c:v>31.332500000000437</c:v>
                </c:pt>
                <c:pt idx="10">
                  <c:v>31.332500000000437</c:v>
                </c:pt>
                <c:pt idx="11">
                  <c:v>29.140000000000228</c:v>
                </c:pt>
                <c:pt idx="12">
                  <c:v>29.237999999999737</c:v>
                </c:pt>
                <c:pt idx="13">
                  <c:v>29.237999999999737</c:v>
                </c:pt>
                <c:pt idx="14">
                  <c:v>31.047272727272436</c:v>
                </c:pt>
                <c:pt idx="15">
                  <c:v>30.767499999999927</c:v>
                </c:pt>
                <c:pt idx="16">
                  <c:v>35.328461538461291</c:v>
                </c:pt>
                <c:pt idx="17">
                  <c:v>40.510714285714393</c:v>
                </c:pt>
                <c:pt idx="18">
                  <c:v>47.229999999999805</c:v>
                </c:pt>
                <c:pt idx="19">
                  <c:v>56.563125000000127</c:v>
                </c:pt>
                <c:pt idx="20">
                  <c:v>60.944117647058995</c:v>
                </c:pt>
                <c:pt idx="21">
                  <c:v>64.146111111110969</c:v>
                </c:pt>
                <c:pt idx="22">
                  <c:v>72.611578947368557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735232"/>
        <c:axId val="98736768"/>
      </c:barChart>
      <c:catAx>
        <c:axId val="9873523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7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736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735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-34.650000000001455</c:v>
                </c:pt>
                <c:pt idx="7">
                  <c:v>-34.650000000001455</c:v>
                </c:pt>
                <c:pt idx="8">
                  <c:v>-34.650000000001455</c:v>
                </c:pt>
                <c:pt idx="9">
                  <c:v>-34.650000000001455</c:v>
                </c:pt>
                <c:pt idx="10">
                  <c:v>-29.860000000000582</c:v>
                </c:pt>
                <c:pt idx="11">
                  <c:v>-29.860000000000582</c:v>
                </c:pt>
                <c:pt idx="12">
                  <c:v>-29.860000000000582</c:v>
                </c:pt>
                <c:pt idx="13">
                  <c:v>-26.520000000000437</c:v>
                </c:pt>
                <c:pt idx="14">
                  <c:v>-26.520000000000437</c:v>
                </c:pt>
                <c:pt idx="15">
                  <c:v>-26.520000000000437</c:v>
                </c:pt>
                <c:pt idx="16">
                  <c:v>-26.520000000000437</c:v>
                </c:pt>
                <c:pt idx="17">
                  <c:v>-26.520000000000437</c:v>
                </c:pt>
                <c:pt idx="18">
                  <c:v>-26.520000000000437</c:v>
                </c:pt>
                <c:pt idx="19">
                  <c:v>-26.520000000000437</c:v>
                </c:pt>
                <c:pt idx="20">
                  <c:v>-26.520000000000437</c:v>
                </c:pt>
                <c:pt idx="21">
                  <c:v>-26.520000000000437</c:v>
                </c:pt>
                <c:pt idx="22">
                  <c:v>-26.520000000000437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761344"/>
        <c:axId val="98963840"/>
      </c:barChart>
      <c:catAx>
        <c:axId val="98761344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96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63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761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1.1198845598845364</c:v>
                </c:pt>
                <c:pt idx="6">
                  <c:v>0.97825877825875962</c:v>
                </c:pt>
                <c:pt idx="7">
                  <c:v>0.94660894660890083</c:v>
                </c:pt>
                <c:pt idx="8">
                  <c:v>0.90425685425682889</c:v>
                </c:pt>
                <c:pt idx="9">
                  <c:v>1.0493134628265179</c:v>
                </c:pt>
                <c:pt idx="10">
                  <c:v>0.97588747488277494</c:v>
                </c:pt>
                <c:pt idx="11">
                  <c:v>0.97916945746815698</c:v>
                </c:pt>
                <c:pt idx="12">
                  <c:v>1.1024886877827773</c:v>
                </c:pt>
                <c:pt idx="13">
                  <c:v>1.1707116412998464</c:v>
                </c:pt>
                <c:pt idx="14">
                  <c:v>1.160162141779767</c:v>
                </c:pt>
                <c:pt idx="15">
                  <c:v>1.3321441002436165</c:v>
                </c:pt>
                <c:pt idx="16">
                  <c:v>1.5275533290238961</c:v>
                </c:pt>
                <c:pt idx="17">
                  <c:v>1.7809200603317883</c:v>
                </c:pt>
                <c:pt idx="18">
                  <c:v>2.1328478506787025</c:v>
                </c:pt>
                <c:pt idx="19">
                  <c:v>2.298043651849849</c:v>
                </c:pt>
                <c:pt idx="20">
                  <c:v>2.4187824702530132</c:v>
                </c:pt>
                <c:pt idx="21">
                  <c:v>2.737993172977653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82496"/>
        <c:axId val="97884032"/>
      </c:barChart>
      <c:catAx>
        <c:axId val="9788249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88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884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882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12</xdr:row>
      <xdr:rowOff>9525</xdr:rowOff>
    </xdr:from>
    <xdr:to>
      <xdr:col>33</xdr:col>
      <xdr:colOff>0</xdr:colOff>
      <xdr:row>29</xdr:row>
      <xdr:rowOff>0</xdr:rowOff>
    </xdr:to>
    <xdr:graphicFrame macro="">
      <xdr:nvGraphicFramePr>
        <xdr:cNvPr id="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</xdr:colOff>
      <xdr:row>20</xdr:row>
      <xdr:rowOff>4232</xdr:rowOff>
    </xdr:from>
    <xdr:to>
      <xdr:col>14</xdr:col>
      <xdr:colOff>0</xdr:colOff>
      <xdr:row>33</xdr:row>
      <xdr:rowOff>0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169333</xdr:colOff>
      <xdr:row>1</xdr:row>
      <xdr:rowOff>10584</xdr:rowOff>
    </xdr:from>
    <xdr:to>
      <xdr:col>22</xdr:col>
      <xdr:colOff>0</xdr:colOff>
      <xdr:row>13</xdr:row>
      <xdr:rowOff>10584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201085</xdr:colOff>
      <xdr:row>13</xdr:row>
      <xdr:rowOff>158751</xdr:rowOff>
    </xdr:from>
    <xdr:to>
      <xdr:col>22</xdr:col>
      <xdr:colOff>0</xdr:colOff>
      <xdr:row>33</xdr:row>
      <xdr:rowOff>0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18</xdr:row>
      <xdr:rowOff>9525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107420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107411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topLeftCell="C1" zoomScale="90" zoomScaleNormal="90" workbookViewId="0">
      <selection activeCell="G14" sqref="G14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79" t="s">
        <v>35</v>
      </c>
      <c r="H2" s="414">
        <f>IF(E12="","",IF(G8="",E8,G8))</f>
        <v>34386.120000000003</v>
      </c>
      <c r="I2" s="415"/>
      <c r="M2" s="23" t="s">
        <v>69</v>
      </c>
      <c r="N2" s="23" t="s">
        <v>35</v>
      </c>
      <c r="O2" s="278" t="s">
        <v>181</v>
      </c>
      <c r="Q2" s="412" t="s">
        <v>47</v>
      </c>
      <c r="R2" s="413"/>
    </row>
    <row r="3" spans="2:18" x14ac:dyDescent="0.2">
      <c r="G3" s="23" t="s">
        <v>41</v>
      </c>
      <c r="H3" s="416">
        <v>0.5</v>
      </c>
      <c r="I3" s="415"/>
      <c r="M3" s="23">
        <v>0</v>
      </c>
      <c r="N3" s="4">
        <f>IF(R3="","",R3)</f>
        <v>1000</v>
      </c>
      <c r="O3" s="4">
        <f t="shared" ref="O3:O25" si="0">100*(N3-R$3)/R$3</f>
        <v>0</v>
      </c>
      <c r="Q3" s="23" t="s">
        <v>39</v>
      </c>
      <c r="R3" s="24">
        <v>1000</v>
      </c>
    </row>
    <row r="4" spans="2:18" x14ac:dyDescent="0.2">
      <c r="G4" s="23" t="s">
        <v>42</v>
      </c>
      <c r="H4" s="417">
        <v>30</v>
      </c>
      <c r="I4" s="413"/>
      <c r="M4" s="23">
        <f t="shared" ref="M4:M33" si="1">M3+1</f>
        <v>1</v>
      </c>
      <c r="N4" s="4">
        <f t="shared" ref="N4:N25" si="2">N3*(1+R$5/100)</f>
        <v>1432.3999999999999</v>
      </c>
      <c r="O4" s="4">
        <f t="shared" si="0"/>
        <v>43.239999999999988</v>
      </c>
      <c r="Q4" s="23" t="s">
        <v>46</v>
      </c>
      <c r="R4" s="24">
        <v>0</v>
      </c>
    </row>
    <row r="5" spans="2:18" x14ac:dyDescent="0.2">
      <c r="M5" s="23">
        <f t="shared" si="1"/>
        <v>2</v>
      </c>
      <c r="N5" s="4">
        <f t="shared" si="2"/>
        <v>2051.7697599999997</v>
      </c>
      <c r="O5" s="4">
        <f t="shared" si="0"/>
        <v>105.17697599999997</v>
      </c>
      <c r="Q5" s="23" t="s">
        <v>70</v>
      </c>
      <c r="R5" s="24">
        <v>43.24</v>
      </c>
    </row>
    <row r="6" spans="2:18" x14ac:dyDescent="0.2">
      <c r="C6" s="409" t="s">
        <v>145</v>
      </c>
      <c r="D6" s="410"/>
      <c r="E6" s="410"/>
      <c r="F6" s="410"/>
      <c r="G6" s="410"/>
      <c r="H6" s="410"/>
      <c r="I6" s="410"/>
      <c r="J6" s="410"/>
      <c r="K6" s="411"/>
      <c r="M6" s="23">
        <f t="shared" si="1"/>
        <v>3</v>
      </c>
      <c r="N6" s="4">
        <f t="shared" si="2"/>
        <v>2938.9550042239994</v>
      </c>
      <c r="O6" s="4">
        <f t="shared" si="0"/>
        <v>193.89550042239992</v>
      </c>
    </row>
    <row r="7" spans="2:18" x14ac:dyDescent="0.2">
      <c r="C7" s="23" t="s">
        <v>33</v>
      </c>
      <c r="E7" s="23" t="s">
        <v>39</v>
      </c>
      <c r="G7" s="23" t="s">
        <v>196</v>
      </c>
      <c r="H7" s="23" t="s">
        <v>36</v>
      </c>
      <c r="I7" s="23" t="s">
        <v>37</v>
      </c>
      <c r="J7" s="23" t="s">
        <v>38</v>
      </c>
      <c r="K7" s="23" t="s">
        <v>34</v>
      </c>
      <c r="M7" s="23">
        <f t="shared" si="1"/>
        <v>4</v>
      </c>
      <c r="N7" s="4">
        <f t="shared" si="2"/>
        <v>4209.7591480504561</v>
      </c>
      <c r="O7" s="4">
        <f t="shared" si="0"/>
        <v>320.97591480504559</v>
      </c>
    </row>
    <row r="8" spans="2:18" x14ac:dyDescent="0.2">
      <c r="C8" s="277">
        <f>IF(C12="","",VLOOKUP(MAX(B12:B33),B12:C33,2,FALSE))</f>
        <v>42769</v>
      </c>
      <c r="E8" s="21">
        <f>IF(E12="","",VLOOKUP(MAX(D12:D33),D12:E33,2,FALSE))</f>
        <v>34161.129999999997</v>
      </c>
      <c r="G8" s="21">
        <f>IF(G12="","",IF(VLOOKUP(MAX(F12:F33),F12:G33,2,FALSE)="","",VLOOKUP(MAX(F12:F33),F12:G33,2,FALSE)))</f>
        <v>34386.120000000003</v>
      </c>
      <c r="H8" s="21">
        <f>IF(E8="","",IF(H$3="","",E8*(1+H$3/100)))</f>
        <v>34331.935649999992</v>
      </c>
      <c r="I8" s="21">
        <f>IF(E8="","",IF(G8="","",G8-E8))</f>
        <v>224.99000000000524</v>
      </c>
      <c r="J8" s="21">
        <f>IF(I8="","",100*I8/E8)</f>
        <v>0.65861404467593798</v>
      </c>
      <c r="K8" s="22" t="str">
        <f>IF(J8="","",IF(J8&lt;=-H$4,"Stop",IF(J8&gt;=H$3,"Alvo",IF(G8="","Continue",""))))</f>
        <v>Alvo</v>
      </c>
      <c r="M8" s="23">
        <f t="shared" si="1"/>
        <v>5</v>
      </c>
      <c r="N8" s="4">
        <f t="shared" si="2"/>
        <v>6030.059003667473</v>
      </c>
      <c r="O8" s="4">
        <f t="shared" si="0"/>
        <v>503.00590036674731</v>
      </c>
      <c r="Q8" s="412" t="s">
        <v>66</v>
      </c>
      <c r="R8" s="413"/>
    </row>
    <row r="9" spans="2:18" x14ac:dyDescent="0.2">
      <c r="M9" s="23">
        <f t="shared" si="1"/>
        <v>6</v>
      </c>
      <c r="N9" s="4">
        <f t="shared" si="2"/>
        <v>8637.4565168532881</v>
      </c>
      <c r="O9" s="4">
        <f t="shared" si="0"/>
        <v>763.74565168532877</v>
      </c>
    </row>
    <row r="10" spans="2:18" x14ac:dyDescent="0.2">
      <c r="C10" s="409" t="s">
        <v>150</v>
      </c>
      <c r="D10" s="410"/>
      <c r="E10" s="410"/>
      <c r="F10" s="410"/>
      <c r="G10" s="410"/>
      <c r="H10" s="410"/>
      <c r="I10" s="410"/>
      <c r="J10" s="410"/>
      <c r="K10" s="411"/>
      <c r="M10" s="23">
        <f t="shared" si="1"/>
        <v>7</v>
      </c>
      <c r="N10" s="4">
        <f t="shared" si="2"/>
        <v>12372.29271474065</v>
      </c>
      <c r="O10" s="4">
        <f t="shared" si="0"/>
        <v>1137.2292714740649</v>
      </c>
      <c r="Q10" s="278" t="s">
        <v>223</v>
      </c>
      <c r="R10" s="24">
        <v>0.5</v>
      </c>
    </row>
    <row r="11" spans="2:18" x14ac:dyDescent="0.2">
      <c r="B11" s="81" t="s">
        <v>0</v>
      </c>
      <c r="C11" s="23" t="s">
        <v>33</v>
      </c>
      <c r="D11" s="81" t="s">
        <v>0</v>
      </c>
      <c r="E11" s="23" t="s">
        <v>39</v>
      </c>
      <c r="F11" s="81" t="s">
        <v>0</v>
      </c>
      <c r="G11" s="23" t="s">
        <v>40</v>
      </c>
      <c r="H11" s="23" t="s">
        <v>36</v>
      </c>
      <c r="I11" s="23" t="s">
        <v>37</v>
      </c>
      <c r="J11" s="23" t="s">
        <v>38</v>
      </c>
      <c r="K11" s="23" t="s">
        <v>34</v>
      </c>
      <c r="M11" s="23">
        <f t="shared" si="1"/>
        <v>8</v>
      </c>
      <c r="N11" s="4">
        <f t="shared" si="2"/>
        <v>17722.072084594507</v>
      </c>
      <c r="O11" s="4">
        <f t="shared" si="0"/>
        <v>1672.2072084594506</v>
      </c>
      <c r="Q11" s="23" t="s">
        <v>64</v>
      </c>
      <c r="R11" s="4">
        <f>100*((1+R10/100)^5-1)</f>
        <v>2.5251253128124151</v>
      </c>
    </row>
    <row r="12" spans="2:18" x14ac:dyDescent="0.2">
      <c r="B12" s="80">
        <v>0</v>
      </c>
      <c r="C12" s="20">
        <v>42767</v>
      </c>
      <c r="D12" s="80">
        <v>0</v>
      </c>
      <c r="E12" s="385">
        <v>34042.550000000003</v>
      </c>
      <c r="F12" s="80">
        <v>0</v>
      </c>
      <c r="G12" s="5">
        <v>34161.129999999997</v>
      </c>
      <c r="H12" s="21">
        <f>IF(E12="","",IF(H$3="","",E12*(1+H$3/100)))</f>
        <v>34212.762750000002</v>
      </c>
      <c r="I12" s="21">
        <f>IF(E12="","",IF(G12="","",G12-E12))</f>
        <v>118.57999999999447</v>
      </c>
      <c r="J12" s="21">
        <f t="shared" ref="J12:J32" si="3">IF(I12="","",100*I12/E12)</f>
        <v>0.34832878265580708</v>
      </c>
      <c r="K12" s="22" t="str">
        <f t="shared" ref="K12:K22" si="4">IF(J12="","",IF(J12&lt;=-H$4,"Stop",IF(J12&gt;=H$3,"Alvo",IF(G12="","Continue",""))))</f>
        <v/>
      </c>
      <c r="M12" s="23">
        <f t="shared" si="1"/>
        <v>9</v>
      </c>
      <c r="N12" s="4">
        <f t="shared" si="2"/>
        <v>25385.096053973171</v>
      </c>
      <c r="O12" s="4">
        <f t="shared" si="0"/>
        <v>2438.509605397317</v>
      </c>
      <c r="Q12" s="23" t="s">
        <v>65</v>
      </c>
      <c r="R12" s="4">
        <f>100*((1+R10/100)^(30*5/7)-1)</f>
        <v>11.279613624844998</v>
      </c>
    </row>
    <row r="13" spans="2:18" x14ac:dyDescent="0.2">
      <c r="B13" s="3">
        <f t="shared" ref="B13:B18" si="5">IF(C13="",B12,B12+1)</f>
        <v>1</v>
      </c>
      <c r="C13" s="20">
        <v>42769</v>
      </c>
      <c r="D13" s="3">
        <f t="shared" ref="D13:D29" si="6">IF(E13="","",IF(C13="",D12,D12+1))</f>
        <v>1</v>
      </c>
      <c r="E13" s="21">
        <f t="shared" ref="E13:E33" si="7">IF(G12="","",G12)</f>
        <v>34161.129999999997</v>
      </c>
      <c r="F13" s="3">
        <f t="shared" ref="F13:F23" si="8">IF(G13="",IF(C13="","",F12+1),F12+1)</f>
        <v>1</v>
      </c>
      <c r="G13" s="5">
        <v>34386.120000000003</v>
      </c>
      <c r="H13" s="21">
        <f t="shared" ref="H13:H32" si="9">IF(E13="","",IF(H$3="","",E13*(1+H$3/100)))</f>
        <v>34331.935649999992</v>
      </c>
      <c r="I13" s="21">
        <f t="shared" ref="I13:I32" si="10">IF(E13="","",IF(G13="","",G13-E13))</f>
        <v>224.99000000000524</v>
      </c>
      <c r="J13" s="21">
        <f t="shared" si="3"/>
        <v>0.65861404467593798</v>
      </c>
      <c r="K13" s="22" t="str">
        <f t="shared" si="4"/>
        <v>Alvo</v>
      </c>
      <c r="M13" s="23">
        <f t="shared" si="1"/>
        <v>10</v>
      </c>
      <c r="N13" s="4">
        <f t="shared" si="2"/>
        <v>36361.611587711166</v>
      </c>
      <c r="O13" s="4">
        <f t="shared" si="0"/>
        <v>3536.1611587711168</v>
      </c>
      <c r="Q13" s="23" t="s">
        <v>68</v>
      </c>
      <c r="R13" s="4">
        <f>100*((1+R10/100)^(360*5/7)-1)</f>
        <v>260.56810615519947</v>
      </c>
    </row>
    <row r="14" spans="2:18" x14ac:dyDescent="0.2">
      <c r="B14" s="3">
        <f t="shared" si="5"/>
        <v>1</v>
      </c>
      <c r="C14" s="20"/>
      <c r="D14" s="3">
        <f t="shared" si="6"/>
        <v>1</v>
      </c>
      <c r="E14" s="21">
        <f t="shared" si="7"/>
        <v>34386.120000000003</v>
      </c>
      <c r="F14" s="3" t="str">
        <f t="shared" si="8"/>
        <v/>
      </c>
      <c r="G14" s="5"/>
      <c r="H14" s="21">
        <f t="shared" si="9"/>
        <v>34558.050600000002</v>
      </c>
      <c r="I14" s="21" t="str">
        <f t="shared" si="10"/>
        <v/>
      </c>
      <c r="J14" s="21" t="str">
        <f t="shared" si="3"/>
        <v/>
      </c>
      <c r="K14" s="22" t="str">
        <f t="shared" si="4"/>
        <v/>
      </c>
      <c r="M14" s="23">
        <f t="shared" si="1"/>
        <v>11</v>
      </c>
      <c r="N14" s="4">
        <f t="shared" si="2"/>
        <v>52084.372438237471</v>
      </c>
      <c r="O14" s="4">
        <f t="shared" si="0"/>
        <v>5108.4372438237469</v>
      </c>
    </row>
    <row r="15" spans="2:18" x14ac:dyDescent="0.2">
      <c r="B15" s="3">
        <f t="shared" si="5"/>
        <v>1</v>
      </c>
      <c r="C15" s="20"/>
      <c r="D15" s="3" t="str">
        <f t="shared" si="6"/>
        <v/>
      </c>
      <c r="E15" s="21" t="str">
        <f t="shared" si="7"/>
        <v/>
      </c>
      <c r="F15" s="3" t="str">
        <f t="shared" si="8"/>
        <v/>
      </c>
      <c r="G15" s="5"/>
      <c r="H15" s="21" t="str">
        <f t="shared" si="9"/>
        <v/>
      </c>
      <c r="I15" s="21" t="str">
        <f t="shared" si="10"/>
        <v/>
      </c>
      <c r="J15" s="21" t="str">
        <f t="shared" si="3"/>
        <v/>
      </c>
      <c r="K15" s="22" t="str">
        <f t="shared" si="4"/>
        <v/>
      </c>
      <c r="M15" s="23">
        <f t="shared" si="1"/>
        <v>12</v>
      </c>
      <c r="N15" s="4">
        <f t="shared" si="2"/>
        <v>74605.655080531345</v>
      </c>
      <c r="O15" s="4">
        <f t="shared" si="0"/>
        <v>7360.5655080531342</v>
      </c>
      <c r="Q15" s="23" t="s">
        <v>64</v>
      </c>
      <c r="R15" s="228">
        <v>1</v>
      </c>
    </row>
    <row r="16" spans="2:18" x14ac:dyDescent="0.2">
      <c r="B16" s="3">
        <f t="shared" si="5"/>
        <v>1</v>
      </c>
      <c r="C16" s="20"/>
      <c r="D16" s="3" t="str">
        <f t="shared" si="6"/>
        <v/>
      </c>
      <c r="E16" s="21" t="str">
        <f t="shared" si="7"/>
        <v/>
      </c>
      <c r="F16" s="3" t="str">
        <f t="shared" si="8"/>
        <v/>
      </c>
      <c r="G16" s="5"/>
      <c r="H16" s="21" t="str">
        <f t="shared" si="9"/>
        <v/>
      </c>
      <c r="I16" s="21" t="str">
        <f t="shared" si="10"/>
        <v/>
      </c>
      <c r="J16" s="21" t="str">
        <f t="shared" si="3"/>
        <v/>
      </c>
      <c r="K16" s="22" t="str">
        <f t="shared" si="4"/>
        <v/>
      </c>
      <c r="M16" s="23">
        <f t="shared" si="1"/>
        <v>13</v>
      </c>
      <c r="N16" s="4">
        <f t="shared" si="2"/>
        <v>106865.14033735309</v>
      </c>
      <c r="O16" s="4">
        <f t="shared" si="0"/>
        <v>10586.51403373531</v>
      </c>
      <c r="Q16" s="23" t="s">
        <v>65</v>
      </c>
      <c r="R16" s="4">
        <f>100*((1+R15/100)^(30/7)-1)</f>
        <v>4.3566606173939704</v>
      </c>
    </row>
    <row r="17" spans="2:18" x14ac:dyDescent="0.2">
      <c r="B17" s="3">
        <f t="shared" si="5"/>
        <v>1</v>
      </c>
      <c r="C17" s="20"/>
      <c r="D17" s="3" t="str">
        <f t="shared" si="6"/>
        <v/>
      </c>
      <c r="E17" s="21" t="str">
        <f t="shared" si="7"/>
        <v/>
      </c>
      <c r="F17" s="3" t="str">
        <f t="shared" si="8"/>
        <v/>
      </c>
      <c r="G17" s="5"/>
      <c r="H17" s="21" t="str">
        <f t="shared" si="9"/>
        <v/>
      </c>
      <c r="I17" s="21" t="str">
        <f t="shared" si="10"/>
        <v/>
      </c>
      <c r="J17" s="21" t="str">
        <f t="shared" si="3"/>
        <v/>
      </c>
      <c r="K17" s="22" t="str">
        <f t="shared" si="4"/>
        <v/>
      </c>
      <c r="M17" s="23">
        <f t="shared" si="1"/>
        <v>14</v>
      </c>
      <c r="N17" s="4">
        <f t="shared" si="2"/>
        <v>153073.62701922457</v>
      </c>
      <c r="O17" s="4">
        <f t="shared" si="0"/>
        <v>15207.362701922457</v>
      </c>
      <c r="Q17" s="23" t="s">
        <v>68</v>
      </c>
      <c r="R17" s="4">
        <f>100*((1+R15/100)^(360/7)-1)</f>
        <v>66.817681250594802</v>
      </c>
    </row>
    <row r="18" spans="2:18" x14ac:dyDescent="0.2">
      <c r="B18" s="3">
        <f t="shared" si="5"/>
        <v>1</v>
      </c>
      <c r="C18" s="20"/>
      <c r="D18" s="3" t="str">
        <f t="shared" si="6"/>
        <v/>
      </c>
      <c r="E18" s="21" t="str">
        <f t="shared" si="7"/>
        <v/>
      </c>
      <c r="F18" s="3" t="str">
        <f t="shared" si="8"/>
        <v/>
      </c>
      <c r="G18" s="5"/>
      <c r="H18" s="21" t="str">
        <f t="shared" si="9"/>
        <v/>
      </c>
      <c r="I18" s="21" t="str">
        <f t="shared" si="10"/>
        <v/>
      </c>
      <c r="J18" s="21" t="str">
        <f t="shared" si="3"/>
        <v/>
      </c>
      <c r="K18" s="22" t="str">
        <f t="shared" si="4"/>
        <v/>
      </c>
      <c r="M18" s="23">
        <f t="shared" si="1"/>
        <v>15</v>
      </c>
      <c r="N18" s="4">
        <f t="shared" si="2"/>
        <v>219262.66334233727</v>
      </c>
      <c r="O18" s="4">
        <f t="shared" si="0"/>
        <v>21826.266334233726</v>
      </c>
    </row>
    <row r="19" spans="2:18" x14ac:dyDescent="0.2">
      <c r="B19" s="3">
        <f t="shared" ref="B19:B33" si="11">IF(C19="",B18,B18+1)</f>
        <v>1</v>
      </c>
      <c r="C19" s="20"/>
      <c r="D19" s="3" t="str">
        <f t="shared" si="6"/>
        <v/>
      </c>
      <c r="E19" s="21" t="str">
        <f t="shared" si="7"/>
        <v/>
      </c>
      <c r="F19" s="3" t="str">
        <f t="shared" si="8"/>
        <v/>
      </c>
      <c r="G19" s="5"/>
      <c r="H19" s="21" t="str">
        <f t="shared" si="9"/>
        <v/>
      </c>
      <c r="I19" s="21" t="str">
        <f t="shared" si="10"/>
        <v/>
      </c>
      <c r="J19" s="21" t="str">
        <f t="shared" si="3"/>
        <v/>
      </c>
      <c r="K19" s="22" t="str">
        <f t="shared" si="4"/>
        <v/>
      </c>
      <c r="M19" s="23">
        <f t="shared" si="1"/>
        <v>16</v>
      </c>
      <c r="N19" s="4">
        <f t="shared" si="2"/>
        <v>314071.83897156391</v>
      </c>
      <c r="O19" s="4">
        <f t="shared" si="0"/>
        <v>31307.183897156392</v>
      </c>
      <c r="Q19" s="23" t="s">
        <v>65</v>
      </c>
      <c r="R19" s="24">
        <v>20</v>
      </c>
    </row>
    <row r="20" spans="2:18" x14ac:dyDescent="0.2">
      <c r="B20" s="3">
        <f t="shared" si="11"/>
        <v>1</v>
      </c>
      <c r="C20" s="20"/>
      <c r="D20" s="3" t="str">
        <f t="shared" si="6"/>
        <v/>
      </c>
      <c r="E20" s="21" t="str">
        <f t="shared" si="7"/>
        <v/>
      </c>
      <c r="F20" s="3" t="str">
        <f t="shared" si="8"/>
        <v/>
      </c>
      <c r="G20" s="5"/>
      <c r="H20" s="21" t="str">
        <f t="shared" si="9"/>
        <v/>
      </c>
      <c r="I20" s="21" t="str">
        <f t="shared" si="10"/>
        <v/>
      </c>
      <c r="J20" s="21" t="str">
        <f t="shared" si="3"/>
        <v/>
      </c>
      <c r="K20" s="22" t="str">
        <f t="shared" si="4"/>
        <v/>
      </c>
      <c r="M20" s="23">
        <f t="shared" si="1"/>
        <v>17</v>
      </c>
      <c r="N20" s="4">
        <f t="shared" si="2"/>
        <v>449876.50214286812</v>
      </c>
      <c r="O20" s="4">
        <f t="shared" si="0"/>
        <v>44887.650214286812</v>
      </c>
      <c r="Q20" s="23" t="s">
        <v>68</v>
      </c>
      <c r="R20" s="4">
        <f>100*((1+R19/100)^12-1)</f>
        <v>791.61004482559974</v>
      </c>
    </row>
    <row r="21" spans="2:18" x14ac:dyDescent="0.2">
      <c r="B21" s="3">
        <f t="shared" si="11"/>
        <v>1</v>
      </c>
      <c r="C21" s="20"/>
      <c r="D21" s="3" t="str">
        <f t="shared" si="6"/>
        <v/>
      </c>
      <c r="E21" s="21" t="str">
        <f t="shared" si="7"/>
        <v/>
      </c>
      <c r="F21" s="3" t="str">
        <f t="shared" si="8"/>
        <v/>
      </c>
      <c r="G21" s="5"/>
      <c r="H21" s="21" t="str">
        <f t="shared" si="9"/>
        <v/>
      </c>
      <c r="I21" s="21" t="str">
        <f t="shared" si="10"/>
        <v/>
      </c>
      <c r="J21" s="21" t="str">
        <f t="shared" si="3"/>
        <v/>
      </c>
      <c r="K21" s="22" t="str">
        <f t="shared" si="4"/>
        <v/>
      </c>
      <c r="M21" s="23">
        <f t="shared" si="1"/>
        <v>18</v>
      </c>
      <c r="N21" s="4">
        <f t="shared" si="2"/>
        <v>644403.10166944424</v>
      </c>
      <c r="O21" s="4">
        <f t="shared" si="0"/>
        <v>64340.310166944422</v>
      </c>
    </row>
    <row r="22" spans="2:18" x14ac:dyDescent="0.2">
      <c r="B22" s="3">
        <f t="shared" si="11"/>
        <v>1</v>
      </c>
      <c r="C22" s="20"/>
      <c r="D22" s="3" t="str">
        <f t="shared" si="6"/>
        <v/>
      </c>
      <c r="E22" s="21" t="str">
        <f t="shared" si="7"/>
        <v/>
      </c>
      <c r="F22" s="3" t="str">
        <f t="shared" si="8"/>
        <v/>
      </c>
      <c r="G22" s="5"/>
      <c r="H22" s="21" t="str">
        <f t="shared" si="9"/>
        <v/>
      </c>
      <c r="I22" s="21" t="str">
        <f t="shared" si="10"/>
        <v/>
      </c>
      <c r="J22" s="21" t="str">
        <f t="shared" si="3"/>
        <v/>
      </c>
      <c r="K22" s="22" t="str">
        <f t="shared" si="4"/>
        <v/>
      </c>
      <c r="M22" s="23">
        <f t="shared" si="1"/>
        <v>19</v>
      </c>
      <c r="N22" s="4">
        <f t="shared" si="2"/>
        <v>923043.0028313119</v>
      </c>
      <c r="O22" s="4">
        <f t="shared" si="0"/>
        <v>92204.300283131175</v>
      </c>
    </row>
    <row r="23" spans="2:18" x14ac:dyDescent="0.2">
      <c r="B23" s="3">
        <f t="shared" si="11"/>
        <v>1</v>
      </c>
      <c r="C23" s="20"/>
      <c r="D23" s="3" t="str">
        <f t="shared" si="6"/>
        <v/>
      </c>
      <c r="E23" s="21" t="str">
        <f t="shared" si="7"/>
        <v/>
      </c>
      <c r="F23" s="3" t="str">
        <f t="shared" si="8"/>
        <v/>
      </c>
      <c r="G23" s="5"/>
      <c r="H23" s="21" t="str">
        <f t="shared" si="9"/>
        <v/>
      </c>
      <c r="I23" s="21" t="str">
        <f t="shared" si="10"/>
        <v/>
      </c>
      <c r="J23" s="21" t="str">
        <f t="shared" si="3"/>
        <v/>
      </c>
      <c r="K23" s="22" t="str">
        <f t="shared" ref="K23:K32" si="12">IF(J23="","",IF(J23&lt;=-H$4,"Stop",IF(J23&gt;=H$3,"Alvo",IF(G23="","Continue",""))))</f>
        <v/>
      </c>
      <c r="M23" s="23">
        <f t="shared" si="1"/>
        <v>20</v>
      </c>
      <c r="N23" s="4">
        <f t="shared" si="2"/>
        <v>1322166.797255571</v>
      </c>
      <c r="O23" s="4">
        <f t="shared" si="0"/>
        <v>132116.6797255571</v>
      </c>
      <c r="Q23" s="23" t="s">
        <v>68</v>
      </c>
      <c r="R23" s="24">
        <v>100</v>
      </c>
    </row>
    <row r="24" spans="2:18" x14ac:dyDescent="0.2">
      <c r="B24" s="3">
        <f>IF(C24="",B23,B23+1)</f>
        <v>1</v>
      </c>
      <c r="C24" s="20"/>
      <c r="D24" s="3" t="str">
        <f t="shared" si="6"/>
        <v/>
      </c>
      <c r="E24" s="21" t="str">
        <f t="shared" si="7"/>
        <v/>
      </c>
      <c r="F24" s="3" t="str">
        <f>IF(G24="",IF(C24="","",F23+1),F23+1)</f>
        <v/>
      </c>
      <c r="G24" s="5"/>
      <c r="H24" s="21" t="str">
        <f t="shared" si="9"/>
        <v/>
      </c>
      <c r="I24" s="21" t="str">
        <f t="shared" si="10"/>
        <v/>
      </c>
      <c r="J24" s="21" t="str">
        <f t="shared" si="3"/>
        <v/>
      </c>
      <c r="K24" s="22" t="str">
        <f t="shared" si="12"/>
        <v/>
      </c>
      <c r="M24" s="23">
        <f t="shared" si="1"/>
        <v>21</v>
      </c>
      <c r="N24" s="4">
        <f t="shared" si="2"/>
        <v>1893871.7203888798</v>
      </c>
      <c r="O24" s="4">
        <f t="shared" si="0"/>
        <v>189287.17203888798</v>
      </c>
      <c r="Q24" s="23" t="s">
        <v>65</v>
      </c>
      <c r="R24" s="4">
        <f>100*((1+R23/100)^(1/12)-1)</f>
        <v>5.946309435929531</v>
      </c>
    </row>
    <row r="25" spans="2:18" x14ac:dyDescent="0.2">
      <c r="B25" s="3">
        <f t="shared" si="11"/>
        <v>1</v>
      </c>
      <c r="C25" s="20"/>
      <c r="D25" s="3" t="str">
        <f t="shared" si="6"/>
        <v/>
      </c>
      <c r="E25" s="21" t="str">
        <f t="shared" si="7"/>
        <v/>
      </c>
      <c r="F25" s="3" t="str">
        <f t="shared" ref="F25:F33" si="13">IF(G25="",IF(C25="","",F24+1),F24+1)</f>
        <v/>
      </c>
      <c r="G25" s="5"/>
      <c r="H25" s="21" t="str">
        <f t="shared" si="9"/>
        <v/>
      </c>
      <c r="I25" s="21" t="str">
        <f t="shared" si="10"/>
        <v/>
      </c>
      <c r="J25" s="21" t="str">
        <f t="shared" si="3"/>
        <v/>
      </c>
      <c r="K25" s="22" t="str">
        <f t="shared" si="12"/>
        <v/>
      </c>
      <c r="M25" s="23">
        <f t="shared" si="1"/>
        <v>22</v>
      </c>
      <c r="N25" s="4">
        <f t="shared" si="2"/>
        <v>2712781.8522850312</v>
      </c>
      <c r="O25" s="4">
        <f t="shared" si="0"/>
        <v>271178.18522850313</v>
      </c>
      <c r="Q25" s="23" t="s">
        <v>64</v>
      </c>
      <c r="R25" s="4">
        <f>100*((1+R23/100)^(7/360)-1)</f>
        <v>1.3569097651253692</v>
      </c>
    </row>
    <row r="26" spans="2:18" x14ac:dyDescent="0.2">
      <c r="B26" s="3">
        <f t="shared" si="11"/>
        <v>1</v>
      </c>
      <c r="C26" s="20"/>
      <c r="D26" s="3" t="str">
        <f t="shared" si="6"/>
        <v/>
      </c>
      <c r="E26" s="21" t="str">
        <f t="shared" si="7"/>
        <v/>
      </c>
      <c r="F26" s="3" t="str">
        <f t="shared" si="13"/>
        <v/>
      </c>
      <c r="G26" s="5"/>
      <c r="H26" s="21" t="str">
        <f t="shared" si="9"/>
        <v/>
      </c>
      <c r="I26" s="21" t="str">
        <f t="shared" si="10"/>
        <v/>
      </c>
      <c r="J26" s="21" t="str">
        <f t="shared" si="3"/>
        <v/>
      </c>
      <c r="K26" s="22" t="str">
        <f t="shared" si="12"/>
        <v/>
      </c>
      <c r="M26" s="23">
        <f>M25+1</f>
        <v>23</v>
      </c>
      <c r="N26" s="4">
        <f t="shared" ref="N26:N33" si="14">N25*(1+R$5/100)</f>
        <v>3885788.7252130783</v>
      </c>
      <c r="O26" s="4">
        <f t="shared" ref="O26:O33" si="15">100*(N26-R$3)/R$3</f>
        <v>388478.87252130784</v>
      </c>
      <c r="Q26" s="278" t="s">
        <v>223</v>
      </c>
      <c r="R26" s="4">
        <f>100*((1+R23/100)^(7/360/5)-1)</f>
        <v>0.26992086906307833</v>
      </c>
    </row>
    <row r="27" spans="2:18" x14ac:dyDescent="0.2">
      <c r="B27" s="3">
        <f t="shared" si="11"/>
        <v>1</v>
      </c>
      <c r="C27" s="20"/>
      <c r="D27" s="3" t="str">
        <f t="shared" si="6"/>
        <v/>
      </c>
      <c r="E27" s="21" t="str">
        <f t="shared" si="7"/>
        <v/>
      </c>
      <c r="F27" s="3" t="str">
        <f t="shared" si="13"/>
        <v/>
      </c>
      <c r="G27" s="5"/>
      <c r="H27" s="21" t="str">
        <f t="shared" si="9"/>
        <v/>
      </c>
      <c r="I27" s="21" t="str">
        <f t="shared" si="10"/>
        <v/>
      </c>
      <c r="J27" s="21" t="str">
        <f t="shared" si="3"/>
        <v/>
      </c>
      <c r="K27" s="22" t="str">
        <f t="shared" si="12"/>
        <v/>
      </c>
      <c r="M27" s="23">
        <f t="shared" si="1"/>
        <v>24</v>
      </c>
      <c r="N27" s="4">
        <f t="shared" si="14"/>
        <v>5566003.7699952126</v>
      </c>
      <c r="O27" s="4">
        <f t="shared" si="15"/>
        <v>556500.37699952128</v>
      </c>
    </row>
    <row r="28" spans="2:18" x14ac:dyDescent="0.2">
      <c r="B28" s="3">
        <f t="shared" si="11"/>
        <v>1</v>
      </c>
      <c r="C28" s="20"/>
      <c r="D28" s="3" t="str">
        <f t="shared" si="6"/>
        <v/>
      </c>
      <c r="E28" s="21" t="str">
        <f t="shared" si="7"/>
        <v/>
      </c>
      <c r="F28" s="3" t="str">
        <f t="shared" si="13"/>
        <v/>
      </c>
      <c r="G28" s="5"/>
      <c r="H28" s="21" t="str">
        <f t="shared" si="9"/>
        <v/>
      </c>
      <c r="I28" s="21" t="str">
        <f t="shared" si="10"/>
        <v/>
      </c>
      <c r="J28" s="21" t="str">
        <f t="shared" si="3"/>
        <v/>
      </c>
      <c r="K28" s="22" t="str">
        <f t="shared" si="12"/>
        <v/>
      </c>
      <c r="M28" s="23">
        <f t="shared" si="1"/>
        <v>25</v>
      </c>
      <c r="N28" s="4">
        <f t="shared" si="14"/>
        <v>7972743.8001411417</v>
      </c>
      <c r="O28" s="4">
        <f t="shared" si="15"/>
        <v>797174.3800141142</v>
      </c>
      <c r="Q28" s="23" t="s">
        <v>65</v>
      </c>
      <c r="R28" s="24">
        <v>20</v>
      </c>
    </row>
    <row r="29" spans="2:18" x14ac:dyDescent="0.2">
      <c r="B29" s="3">
        <f t="shared" si="11"/>
        <v>1</v>
      </c>
      <c r="C29" s="20"/>
      <c r="D29" s="3" t="str">
        <f t="shared" si="6"/>
        <v/>
      </c>
      <c r="E29" s="21" t="str">
        <f t="shared" si="7"/>
        <v/>
      </c>
      <c r="F29" s="3" t="str">
        <f t="shared" si="13"/>
        <v/>
      </c>
      <c r="G29" s="5"/>
      <c r="H29" s="21" t="str">
        <f t="shared" si="9"/>
        <v/>
      </c>
      <c r="I29" s="21" t="str">
        <f t="shared" si="10"/>
        <v/>
      </c>
      <c r="J29" s="21" t="str">
        <f t="shared" si="3"/>
        <v/>
      </c>
      <c r="K29" s="22" t="str">
        <f t="shared" si="12"/>
        <v/>
      </c>
      <c r="M29" s="23">
        <f t="shared" si="1"/>
        <v>26</v>
      </c>
      <c r="N29" s="4">
        <f t="shared" si="14"/>
        <v>11420158.219322171</v>
      </c>
      <c r="O29" s="4">
        <f t="shared" si="15"/>
        <v>1141915.8219322171</v>
      </c>
      <c r="Q29" s="23" t="s">
        <v>64</v>
      </c>
      <c r="R29" s="4">
        <f>100*((1+R28/100)^(7/30)-1)</f>
        <v>4.3459564167287246</v>
      </c>
    </row>
    <row r="30" spans="2:18" x14ac:dyDescent="0.2">
      <c r="B30" s="3">
        <f t="shared" si="11"/>
        <v>1</v>
      </c>
      <c r="C30" s="20"/>
      <c r="D30" s="3" t="str">
        <f>IF(E30="","",IF(C30="",D29,D29+1))</f>
        <v/>
      </c>
      <c r="E30" s="21" t="str">
        <f t="shared" si="7"/>
        <v/>
      </c>
      <c r="F30" s="3" t="str">
        <f t="shared" si="13"/>
        <v/>
      </c>
      <c r="G30" s="5"/>
      <c r="H30" s="21" t="str">
        <f t="shared" si="9"/>
        <v/>
      </c>
      <c r="I30" s="21" t="str">
        <f t="shared" si="10"/>
        <v/>
      </c>
      <c r="J30" s="21" t="str">
        <f t="shared" si="3"/>
        <v/>
      </c>
      <c r="K30" s="22" t="str">
        <f t="shared" si="12"/>
        <v/>
      </c>
      <c r="M30" s="23">
        <f t="shared" si="1"/>
        <v>27</v>
      </c>
      <c r="N30" s="4">
        <f t="shared" si="14"/>
        <v>16358234.633357076</v>
      </c>
      <c r="O30" s="4">
        <f t="shared" si="15"/>
        <v>1635723.4633357076</v>
      </c>
      <c r="Q30" s="278" t="s">
        <v>223</v>
      </c>
      <c r="R30" s="4">
        <f>100*((1+R28/100)^(7/150)-1)</f>
        <v>0.85446381104679059</v>
      </c>
    </row>
    <row r="31" spans="2:18" x14ac:dyDescent="0.2">
      <c r="B31" s="3">
        <f t="shared" si="11"/>
        <v>1</v>
      </c>
      <c r="C31" s="20"/>
      <c r="D31" s="3" t="str">
        <f t="shared" ref="D31:D32" si="16">IF(E31="","",IF(C31="",D30,D30+1))</f>
        <v/>
      </c>
      <c r="E31" s="21" t="str">
        <f t="shared" si="7"/>
        <v/>
      </c>
      <c r="F31" s="3" t="str">
        <f t="shared" si="13"/>
        <v/>
      </c>
      <c r="G31" s="5"/>
      <c r="H31" s="21" t="str">
        <f t="shared" si="9"/>
        <v/>
      </c>
      <c r="I31" s="21" t="str">
        <f t="shared" si="10"/>
        <v/>
      </c>
      <c r="J31" s="21" t="str">
        <f t="shared" si="3"/>
        <v/>
      </c>
      <c r="K31" s="22" t="str">
        <f t="shared" si="12"/>
        <v/>
      </c>
      <c r="M31" s="23">
        <f t="shared" si="1"/>
        <v>28</v>
      </c>
      <c r="N31" s="4">
        <f t="shared" si="14"/>
        <v>23431535.288820673</v>
      </c>
      <c r="O31" s="4">
        <f t="shared" si="15"/>
        <v>2343053.5288820672</v>
      </c>
    </row>
    <row r="32" spans="2:18" x14ac:dyDescent="0.2">
      <c r="B32" s="3">
        <f t="shared" si="11"/>
        <v>1</v>
      </c>
      <c r="C32" s="20"/>
      <c r="D32" s="3" t="str">
        <f t="shared" si="16"/>
        <v/>
      </c>
      <c r="E32" s="21" t="str">
        <f t="shared" si="7"/>
        <v/>
      </c>
      <c r="F32" s="3" t="str">
        <f t="shared" si="13"/>
        <v/>
      </c>
      <c r="G32" s="5"/>
      <c r="H32" s="21" t="str">
        <f t="shared" si="9"/>
        <v/>
      </c>
      <c r="I32" s="21" t="str">
        <f t="shared" si="10"/>
        <v/>
      </c>
      <c r="J32" s="21" t="str">
        <f t="shared" si="3"/>
        <v/>
      </c>
      <c r="K32" s="22" t="str">
        <f t="shared" si="12"/>
        <v/>
      </c>
      <c r="M32" s="23">
        <f t="shared" si="1"/>
        <v>29</v>
      </c>
      <c r="N32" s="4">
        <f t="shared" si="14"/>
        <v>33563331.147706732</v>
      </c>
      <c r="O32" s="4">
        <f t="shared" si="15"/>
        <v>3356233.1147706732</v>
      </c>
      <c r="Q32" s="23" t="s">
        <v>64</v>
      </c>
      <c r="R32" s="24">
        <v>5</v>
      </c>
    </row>
    <row r="33" spans="2:18" x14ac:dyDescent="0.2">
      <c r="B33" s="3">
        <f t="shared" si="11"/>
        <v>1</v>
      </c>
      <c r="C33" s="231"/>
      <c r="D33" s="3" t="str">
        <f>IF(E33="","",IF(C33="",D32,D32+1))</f>
        <v/>
      </c>
      <c r="E33" s="21" t="str">
        <f t="shared" si="7"/>
        <v/>
      </c>
      <c r="F33" s="3" t="str">
        <f t="shared" si="13"/>
        <v/>
      </c>
      <c r="G33" s="231"/>
      <c r="H33" s="231"/>
      <c r="I33" s="231"/>
      <c r="J33" s="231"/>
      <c r="K33" s="231"/>
      <c r="M33" s="23">
        <f t="shared" si="1"/>
        <v>30</v>
      </c>
      <c r="N33" s="4">
        <f t="shared" si="14"/>
        <v>48076115.535975121</v>
      </c>
      <c r="O33" s="4">
        <f t="shared" si="15"/>
        <v>4807511.5535975127</v>
      </c>
      <c r="Q33" s="278" t="s">
        <v>223</v>
      </c>
      <c r="R33" s="4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workbookViewId="0">
      <selection activeCell="H16" sqref="H16"/>
    </sheetView>
  </sheetViews>
  <sheetFormatPr defaultRowHeight="12.75" x14ac:dyDescent="0.2"/>
  <cols>
    <col min="1" max="1" width="3.140625" style="26" customWidth="1"/>
    <col min="2" max="2" width="5.85546875" customWidth="1"/>
    <col min="3" max="3" width="5.85546875" style="27" hidden="1" customWidth="1"/>
    <col min="4" max="4" width="8.5703125" style="28" customWidth="1"/>
    <col min="5" max="5" width="10.85546875" style="28" bestFit="1" customWidth="1"/>
    <col min="6" max="6" width="9.28515625" style="27" customWidth="1"/>
    <col min="7" max="7" width="10" style="27" customWidth="1"/>
    <col min="8" max="8" width="9.7109375" style="27" customWidth="1"/>
    <col min="9" max="9" width="12.7109375" style="27" bestFit="1" customWidth="1"/>
    <col min="10" max="10" width="4.42578125" style="26" hidden="1" customWidth="1"/>
    <col min="11" max="11" width="10.7109375" style="26" hidden="1" customWidth="1"/>
    <col min="12" max="12" width="9.140625" style="27" bestFit="1" customWidth="1"/>
    <col min="13" max="13" width="9.7109375" style="26" customWidth="1"/>
    <col min="14" max="14" width="9.85546875" style="26" customWidth="1"/>
    <col min="15" max="15" width="9.85546875" style="27" customWidth="1"/>
    <col min="16" max="16" width="15.140625" style="26" bestFit="1" customWidth="1"/>
    <col min="17" max="17" width="12" style="26" customWidth="1"/>
    <col min="18" max="18" width="3.140625" style="26" customWidth="1"/>
    <col min="19" max="16384" width="9.140625" style="26"/>
  </cols>
  <sheetData>
    <row r="1" spans="2:20" ht="13.5" thickBot="1" x14ac:dyDescent="0.25">
      <c r="O1" s="190"/>
      <c r="Q1" s="145"/>
    </row>
    <row r="2" spans="2:20" ht="13.5" thickBot="1" x14ac:dyDescent="0.25">
      <c r="F2" s="174" t="s">
        <v>143</v>
      </c>
      <c r="G2" s="218">
        <f>10000*(E6-E7)</f>
        <v>0.90000000000145519</v>
      </c>
      <c r="H2" s="177" t="s">
        <v>52</v>
      </c>
      <c r="I2" s="219">
        <f>SUM(E5:H5)</f>
        <v>34386.120000000003</v>
      </c>
      <c r="K2" s="313" t="s">
        <v>195</v>
      </c>
      <c r="L2" s="440" t="s">
        <v>109</v>
      </c>
      <c r="M2" s="441"/>
      <c r="N2" s="441"/>
      <c r="O2" s="442"/>
      <c r="Q2" s="303" t="s">
        <v>142</v>
      </c>
    </row>
    <row r="3" spans="2:20" ht="13.5" thickBot="1" x14ac:dyDescent="0.25">
      <c r="B3" s="420" t="s">
        <v>53</v>
      </c>
      <c r="C3" s="421"/>
      <c r="D3" s="421"/>
      <c r="E3" s="436" t="s">
        <v>71</v>
      </c>
      <c r="F3" s="437"/>
      <c r="G3" s="424" t="s">
        <v>50</v>
      </c>
      <c r="H3" s="425"/>
      <c r="I3" s="426"/>
      <c r="K3" s="312" t="str">
        <f>IF(I10="","",MATCH(VLOOKUP(MAX(J10:J27),J10:K27,2,FALSE),K10:K27,0))</f>
        <v/>
      </c>
      <c r="L3" s="200" t="s">
        <v>113</v>
      </c>
      <c r="M3" s="305" t="s">
        <v>50</v>
      </c>
      <c r="N3" s="304" t="s">
        <v>115</v>
      </c>
      <c r="O3" s="306" t="s">
        <v>152</v>
      </c>
      <c r="P3" s="306" t="s">
        <v>153</v>
      </c>
      <c r="Q3" s="173">
        <f ca="1">IF(Q6&lt;&gt;"",Q6,IF(Q4&lt;&gt;"",Q4,IF(I6&lt;-Q3,-I6,Q3)))</f>
        <v>0</v>
      </c>
      <c r="R3"/>
      <c r="S3"/>
    </row>
    <row r="4" spans="2:20" ht="13.5" thickBot="1" x14ac:dyDescent="0.25">
      <c r="B4" s="422"/>
      <c r="C4" s="423"/>
      <c r="D4" s="423"/>
      <c r="E4" s="438"/>
      <c r="F4" s="439"/>
      <c r="G4" s="176" t="s">
        <v>90</v>
      </c>
      <c r="H4" s="117" t="s">
        <v>91</v>
      </c>
      <c r="I4" s="175" t="s">
        <v>114</v>
      </c>
      <c r="K4" s="146" t="s">
        <v>154</v>
      </c>
      <c r="L4" s="189">
        <v>1</v>
      </c>
      <c r="M4" s="52" t="str">
        <f>IF(L4="","",IF(Q10="","",IF(D28=0,"",L4*Q10)))</f>
        <v/>
      </c>
      <c r="N4" s="52" t="str">
        <f>IF(M4="","",IF(E5="","",100*M4/E5))</f>
        <v/>
      </c>
      <c r="O4" s="296" t="str">
        <f>IF(L4="","",IF(L10="","",IF(D28="","",IF(D28=0,"",IF(M4="","",L10+(M4-G5-H5)/Q18/D28)))))</f>
        <v/>
      </c>
      <c r="P4" s="307" t="str">
        <f>IF(D28="","",IF(D10=D28,"",(M4-G5-H5-D28*Q18*(K7-L10))/(D28-K5)/Q18+K7))</f>
        <v/>
      </c>
      <c r="Q4" s="295"/>
    </row>
    <row r="5" spans="2:20" ht="13.5" thickBot="1" x14ac:dyDescent="0.25">
      <c r="B5" s="431">
        <f>E5+G5</f>
        <v>34386.120000000003</v>
      </c>
      <c r="C5" s="432"/>
      <c r="D5" s="433"/>
      <c r="E5" s="445">
        <f>DLog!$H$2</f>
        <v>34386.120000000003</v>
      </c>
      <c r="F5" s="446"/>
      <c r="G5" s="143">
        <f>SUM(M10:M27)</f>
        <v>0</v>
      </c>
      <c r="H5" s="52">
        <f>SUM(N10:N27)</f>
        <v>0</v>
      </c>
      <c r="I5" s="54">
        <f>G5+H5</f>
        <v>0</v>
      </c>
      <c r="K5" s="180" t="str">
        <f>IF(I10="","",INDEX(B10:B27,K3))</f>
        <v/>
      </c>
      <c r="L5" s="299" t="str">
        <f>IF(M5="","",IF(Q10="","",M5/Q10))</f>
        <v/>
      </c>
      <c r="M5" s="293" t="str">
        <f>IF(O5="","",IF(L10="","",IF(D28="","",G5+H5+(O5-L10)*Q18*D28)))</f>
        <v/>
      </c>
      <c r="N5" s="293" t="str">
        <f>IF(M5="","",100*M5/E5)</f>
        <v/>
      </c>
      <c r="O5" s="300"/>
      <c r="P5" s="297" t="s">
        <v>182</v>
      </c>
      <c r="Q5" s="184" t="s">
        <v>164</v>
      </c>
    </row>
    <row r="6" spans="2:20" ht="13.5" thickBot="1" x14ac:dyDescent="0.25">
      <c r="B6" s="451" t="s">
        <v>55</v>
      </c>
      <c r="C6" s="452"/>
      <c r="D6" s="453"/>
      <c r="E6" s="449">
        <f>[1]!EURUSD/100000</f>
        <v>1.0742</v>
      </c>
      <c r="F6" s="450"/>
      <c r="G6" s="144">
        <f>100*G5/E5</f>
        <v>0</v>
      </c>
      <c r="H6" s="57">
        <f>100*H5/E5</f>
        <v>0</v>
      </c>
      <c r="I6" s="59">
        <f>100*(I2/E5-1)</f>
        <v>0</v>
      </c>
      <c r="K6" s="146" t="s">
        <v>155</v>
      </c>
      <c r="L6" s="301" t="s">
        <v>116</v>
      </c>
      <c r="M6" s="52">
        <f>IF(N6="","",-N6*E5/100)</f>
        <v>-10315.836000000001</v>
      </c>
      <c r="N6" s="53">
        <v>30</v>
      </c>
      <c r="O6" s="217" t="str">
        <f>IF(N6="","",IF(L10="","",IF(D28=0,"",L10-(I2-E5-M6)/Q18/D28)))</f>
        <v/>
      </c>
      <c r="P6" s="302"/>
      <c r="Q6" s="247" t="str">
        <f>IF(P6="","",IF(D28="","",IF(D28&gt;0,ABS(100*(D28*Q18*(P6-L10)+I5)/E5),ABS(100*(D28*Q18*(P6-L10+0.00015)+I5)/E5))))</f>
        <v/>
      </c>
      <c r="T6"/>
    </row>
    <row r="7" spans="2:20" ht="13.5" thickBot="1" x14ac:dyDescent="0.25">
      <c r="B7" s="454" t="s">
        <v>56</v>
      </c>
      <c r="C7" s="423"/>
      <c r="D7" s="455"/>
      <c r="E7" s="460">
        <f>[2]!EURUSD/100000</f>
        <v>1.0741099999999999</v>
      </c>
      <c r="F7" s="461"/>
      <c r="G7" s="424" t="s">
        <v>51</v>
      </c>
      <c r="H7" s="425"/>
      <c r="I7" s="426"/>
      <c r="K7" s="298" t="str">
        <f>IF(I10="","",INDEX(F10:F27,K3))</f>
        <v/>
      </c>
      <c r="L7" s="309" t="s">
        <v>117</v>
      </c>
      <c r="M7" s="293">
        <f>IF(N7="","",-N7*E5/100)</f>
        <v>-13214.206608731825</v>
      </c>
      <c r="N7" s="310">
        <f>Risk!$C$28</f>
        <v>38.428896917511558</v>
      </c>
      <c r="O7" s="311" t="str">
        <f>IF(N7="","",IF(L10="","",IF(N7=0,"",IF(D28=0,"",L10-(I2-E5-M7)/Q18/D28))))</f>
        <v/>
      </c>
      <c r="P7" s="227" t="s">
        <v>202</v>
      </c>
      <c r="Q7" s="314">
        <f>IF(N7="","",IF(O28="","",N7/O28))</f>
        <v>24.939521084038081</v>
      </c>
    </row>
    <row r="8" spans="2:20" ht="12.75" customHeight="1" x14ac:dyDescent="0.2">
      <c r="B8" s="427" t="s">
        <v>72</v>
      </c>
      <c r="C8" s="434" t="s">
        <v>0</v>
      </c>
      <c r="D8" s="447" t="s">
        <v>107</v>
      </c>
      <c r="E8" s="443" t="s">
        <v>110</v>
      </c>
      <c r="F8" s="443" t="s">
        <v>111</v>
      </c>
      <c r="G8" s="447" t="s">
        <v>112</v>
      </c>
      <c r="H8" s="462" t="s">
        <v>49</v>
      </c>
      <c r="I8" s="447" t="s">
        <v>108</v>
      </c>
      <c r="J8" s="434" t="s">
        <v>0</v>
      </c>
      <c r="K8" s="434" t="s">
        <v>0</v>
      </c>
      <c r="L8" s="443" t="s">
        <v>191</v>
      </c>
      <c r="M8" s="447" t="s">
        <v>88</v>
      </c>
      <c r="N8" s="447" t="s">
        <v>89</v>
      </c>
      <c r="O8" s="429" t="s">
        <v>51</v>
      </c>
      <c r="P8" s="456" t="s">
        <v>148</v>
      </c>
      <c r="Q8" s="457"/>
    </row>
    <row r="9" spans="2:20" ht="13.5" thickBot="1" x14ac:dyDescent="0.25">
      <c r="B9" s="428"/>
      <c r="C9" s="435"/>
      <c r="D9" s="448"/>
      <c r="E9" s="444"/>
      <c r="F9" s="444"/>
      <c r="G9" s="444"/>
      <c r="H9" s="463"/>
      <c r="I9" s="444"/>
      <c r="J9" s="435"/>
      <c r="K9" s="435"/>
      <c r="L9" s="444"/>
      <c r="M9" s="444"/>
      <c r="N9" s="444"/>
      <c r="O9" s="430"/>
      <c r="P9" s="308" t="s">
        <v>146</v>
      </c>
      <c r="Q9" s="294" t="s">
        <v>147</v>
      </c>
    </row>
    <row r="10" spans="2:20" ht="13.5" thickBot="1" x14ac:dyDescent="0.25">
      <c r="B10" s="320"/>
      <c r="C10" s="321" t="str">
        <f>IF(D10="","",1)</f>
        <v/>
      </c>
      <c r="D10" s="52" t="str">
        <f t="shared" ref="D10:D27" si="0">IF(B10="","",IF(I10="p",D9,IF(I10="o",D9+B10,IF(I10="c",D9,IF(I10="","","Status?")))))</f>
        <v/>
      </c>
      <c r="E10" s="322"/>
      <c r="F10" s="322"/>
      <c r="G10" s="52" t="str">
        <f t="shared" ref="G10:G27" si="1">IF(B10="","",IF(E10="","",IF(F10="","",B10*Q$18*(F10-E10))))</f>
        <v/>
      </c>
      <c r="H10" s="53"/>
      <c r="I10" s="53"/>
      <c r="J10" s="321" t="str">
        <f>IF(I10="o",1,"")</f>
        <v/>
      </c>
      <c r="K10" s="321" t="str">
        <f>IF(I10="o",1,"")</f>
        <v/>
      </c>
      <c r="L10" s="323" t="str">
        <f t="shared" ref="L10:L27" si="2">IF(B10="","",IF(I10&lt;&gt;"o","",IF(B10&gt;0,E$7,IF(B10&lt;0,E$6,"Posição?"))))</f>
        <v/>
      </c>
      <c r="M10" s="52" t="str">
        <f t="shared" ref="M10:M27" si="3">IF(B10="","",IF(E10="","",IF(F10="","",IF(H10="","",IF(I10="c",B10*Q$18*(F10-E10)+H10,"")))))</f>
        <v/>
      </c>
      <c r="N10" s="52" t="str">
        <f t="shared" ref="N10:N27" si="4">IF(B10="","",IF(E10="","",IF(H10="","",IF(I10="o",B10*Q$18*(L10-E10)+H10,""))))</f>
        <v/>
      </c>
      <c r="O10" s="54" t="str">
        <f t="shared" ref="O10:O27" si="5">IF(B10="","",IF(E10="","",IF(H10="","",IF(I10="p",100*G10/E$5,IF(I10="o",100*N10/E$5,IF(I10="c",100*M10/E$5,""))))))</f>
        <v/>
      </c>
      <c r="P10" s="246"/>
      <c r="Q10" s="247" t="str">
        <f>IF(B10="","",IF(E10="","",IF(P10="","",B10*Q$18*(P10-E10))))</f>
        <v/>
      </c>
    </row>
    <row r="11" spans="2:20" x14ac:dyDescent="0.2">
      <c r="B11" s="55"/>
      <c r="C11" s="3" t="str">
        <f t="shared" ref="C11:C27" si="6">IF(D11="","",C10+1)</f>
        <v/>
      </c>
      <c r="D11" s="49" t="str">
        <f t="shared" si="0"/>
        <v/>
      </c>
      <c r="E11" s="50"/>
      <c r="F11" s="50"/>
      <c r="G11" s="178" t="str">
        <f t="shared" si="1"/>
        <v/>
      </c>
      <c r="H11" s="48"/>
      <c r="I11" s="48"/>
      <c r="J11" s="3" t="str">
        <f>IF(J10="","",IF(I11="","",J10+1))</f>
        <v/>
      </c>
      <c r="K11" s="3" t="str">
        <f t="shared" ref="K11:K27" si="7">IF(K10="","",IF(I11="","",IF(I11="o",K10+1,K10)))</f>
        <v/>
      </c>
      <c r="L11" s="51" t="str">
        <f t="shared" si="2"/>
        <v/>
      </c>
      <c r="M11" s="178" t="str">
        <f t="shared" si="3"/>
        <v/>
      </c>
      <c r="N11" s="178" t="str">
        <f t="shared" si="4"/>
        <v/>
      </c>
      <c r="O11" s="56" t="str">
        <f t="shared" si="5"/>
        <v/>
      </c>
      <c r="P11" s="226" t="s">
        <v>158</v>
      </c>
      <c r="Q11" s="181" t="str">
        <f>IF(G10="","",SUM(G10:H27))</f>
        <v/>
      </c>
    </row>
    <row r="12" spans="2:20" x14ac:dyDescent="0.2">
      <c r="B12" s="55"/>
      <c r="C12" s="3" t="str">
        <f t="shared" si="6"/>
        <v/>
      </c>
      <c r="D12" s="49" t="str">
        <f t="shared" si="0"/>
        <v/>
      </c>
      <c r="E12" s="50"/>
      <c r="F12" s="50"/>
      <c r="G12" s="178" t="str">
        <f t="shared" si="1"/>
        <v/>
      </c>
      <c r="H12" s="48"/>
      <c r="I12" s="48"/>
      <c r="J12" s="3" t="str">
        <f t="shared" ref="J12:J27" si="8">IF(J11="","",IF(I12="","",J11+1))</f>
        <v/>
      </c>
      <c r="K12" s="3" t="str">
        <f t="shared" si="7"/>
        <v/>
      </c>
      <c r="L12" s="51" t="str">
        <f t="shared" si="2"/>
        <v/>
      </c>
      <c r="M12" s="178" t="str">
        <f t="shared" si="3"/>
        <v/>
      </c>
      <c r="N12" s="178" t="str">
        <f t="shared" si="4"/>
        <v/>
      </c>
      <c r="O12" s="56" t="str">
        <f t="shared" si="5"/>
        <v/>
      </c>
      <c r="P12" s="183" t="s">
        <v>151</v>
      </c>
      <c r="Q12" s="182" t="str">
        <f>IF(Q11="","",100*Q11/E5)</f>
        <v/>
      </c>
    </row>
    <row r="13" spans="2:20" ht="13.5" thickBot="1" x14ac:dyDescent="0.25">
      <c r="B13" s="55"/>
      <c r="C13" s="3" t="str">
        <f t="shared" si="6"/>
        <v/>
      </c>
      <c r="D13" s="49" t="str">
        <f t="shared" si="0"/>
        <v/>
      </c>
      <c r="E13" s="50"/>
      <c r="F13" s="50"/>
      <c r="G13" s="178" t="str">
        <f t="shared" si="1"/>
        <v/>
      </c>
      <c r="H13" s="48"/>
      <c r="I13" s="48"/>
      <c r="J13" s="3" t="str">
        <f t="shared" si="8"/>
        <v/>
      </c>
      <c r="K13" s="3" t="str">
        <f t="shared" si="7"/>
        <v/>
      </c>
      <c r="L13" s="51" t="str">
        <f t="shared" si="2"/>
        <v/>
      </c>
      <c r="M13" s="178" t="str">
        <f t="shared" si="3"/>
        <v/>
      </c>
      <c r="N13" s="178" t="str">
        <f t="shared" si="4"/>
        <v/>
      </c>
      <c r="O13" s="56" t="str">
        <f t="shared" si="5"/>
        <v/>
      </c>
      <c r="P13" s="184" t="s">
        <v>149</v>
      </c>
      <c r="Q13" s="188" t="str">
        <f>IF(Q11=0,"",IF(Q10="","",Q11/Q10))</f>
        <v/>
      </c>
    </row>
    <row r="14" spans="2:20" ht="13.5" thickBot="1" x14ac:dyDescent="0.25">
      <c r="B14" s="55"/>
      <c r="C14" s="3" t="str">
        <f t="shared" si="6"/>
        <v/>
      </c>
      <c r="D14" s="49" t="str">
        <f t="shared" si="0"/>
        <v/>
      </c>
      <c r="E14" s="50"/>
      <c r="F14" s="50"/>
      <c r="G14" s="178" t="str">
        <f t="shared" si="1"/>
        <v/>
      </c>
      <c r="H14" s="48"/>
      <c r="I14" s="48"/>
      <c r="J14" s="3" t="str">
        <f t="shared" si="8"/>
        <v/>
      </c>
      <c r="K14" s="3" t="str">
        <f t="shared" si="7"/>
        <v/>
      </c>
      <c r="L14" s="51" t="str">
        <f t="shared" si="2"/>
        <v/>
      </c>
      <c r="M14" s="178" t="str">
        <f t="shared" si="3"/>
        <v/>
      </c>
      <c r="N14" s="178" t="str">
        <f t="shared" si="4"/>
        <v/>
      </c>
      <c r="O14" s="56" t="str">
        <f t="shared" si="5"/>
        <v/>
      </c>
      <c r="P14" s="458" t="s">
        <v>183</v>
      </c>
      <c r="Q14" s="459"/>
    </row>
    <row r="15" spans="2:20" x14ac:dyDescent="0.2">
      <c r="B15" s="55"/>
      <c r="C15" s="3" t="str">
        <f t="shared" si="6"/>
        <v/>
      </c>
      <c r="D15" s="49" t="str">
        <f t="shared" si="0"/>
        <v/>
      </c>
      <c r="E15" s="50"/>
      <c r="F15" s="50"/>
      <c r="G15" s="178" t="str">
        <f t="shared" si="1"/>
        <v/>
      </c>
      <c r="H15" s="48"/>
      <c r="I15" s="48"/>
      <c r="J15" s="3" t="str">
        <f t="shared" si="8"/>
        <v/>
      </c>
      <c r="K15" s="3" t="str">
        <f t="shared" si="7"/>
        <v/>
      </c>
      <c r="L15" s="51" t="str">
        <f t="shared" si="2"/>
        <v/>
      </c>
      <c r="M15" s="178" t="str">
        <f t="shared" si="3"/>
        <v/>
      </c>
      <c r="N15" s="178" t="str">
        <f t="shared" si="4"/>
        <v/>
      </c>
      <c r="O15" s="350" t="str">
        <f t="shared" si="5"/>
        <v/>
      </c>
      <c r="P15" s="353" t="s">
        <v>144</v>
      </c>
      <c r="Q15" s="351">
        <v>1</v>
      </c>
    </row>
    <row r="16" spans="2:20" x14ac:dyDescent="0.2">
      <c r="B16" s="55"/>
      <c r="C16" s="3" t="str">
        <f t="shared" si="6"/>
        <v/>
      </c>
      <c r="D16" s="49" t="str">
        <f t="shared" si="0"/>
        <v/>
      </c>
      <c r="E16" s="50"/>
      <c r="F16" s="50"/>
      <c r="G16" s="178" t="str">
        <f t="shared" si="1"/>
        <v/>
      </c>
      <c r="H16" s="48"/>
      <c r="I16" s="48"/>
      <c r="J16" s="3" t="str">
        <f t="shared" si="8"/>
        <v/>
      </c>
      <c r="K16" s="3" t="str">
        <f t="shared" si="7"/>
        <v/>
      </c>
      <c r="L16" s="51" t="str">
        <f t="shared" si="2"/>
        <v/>
      </c>
      <c r="M16" s="178" t="str">
        <f t="shared" si="3"/>
        <v/>
      </c>
      <c r="N16" s="178" t="str">
        <f t="shared" si="4"/>
        <v/>
      </c>
      <c r="O16" s="350" t="str">
        <f t="shared" si="5"/>
        <v/>
      </c>
      <c r="P16" s="185" t="s">
        <v>209</v>
      </c>
      <c r="Q16" s="186">
        <v>12</v>
      </c>
    </row>
    <row r="17" spans="2:20" ht="13.5" thickBot="1" x14ac:dyDescent="0.25">
      <c r="B17" s="55"/>
      <c r="C17" s="3" t="str">
        <f t="shared" si="6"/>
        <v/>
      </c>
      <c r="D17" s="49" t="str">
        <f t="shared" si="0"/>
        <v/>
      </c>
      <c r="E17" s="50"/>
      <c r="F17" s="50"/>
      <c r="G17" s="178" t="str">
        <f t="shared" si="1"/>
        <v/>
      </c>
      <c r="H17" s="48"/>
      <c r="I17" s="48"/>
      <c r="J17" s="3" t="str">
        <f t="shared" si="8"/>
        <v/>
      </c>
      <c r="K17" s="3" t="str">
        <f t="shared" si="7"/>
        <v/>
      </c>
      <c r="L17" s="51" t="str">
        <f t="shared" si="2"/>
        <v/>
      </c>
      <c r="M17" s="178" t="str">
        <f t="shared" si="3"/>
        <v/>
      </c>
      <c r="N17" s="178" t="str">
        <f t="shared" si="4"/>
        <v/>
      </c>
      <c r="O17" s="350" t="str">
        <f t="shared" si="5"/>
        <v/>
      </c>
      <c r="P17" s="328" t="s">
        <v>67</v>
      </c>
      <c r="Q17" s="329">
        <f>IF(Q15="","",IF(Q16="","",IF(Q7="","",Q15*(1+Q16*(Q7-1)/100))))</f>
        <v>3.8727425300845697</v>
      </c>
    </row>
    <row r="18" spans="2:20" x14ac:dyDescent="0.2">
      <c r="B18" s="55"/>
      <c r="C18" s="3" t="str">
        <f t="shared" si="6"/>
        <v/>
      </c>
      <c r="D18" s="49" t="str">
        <f t="shared" si="0"/>
        <v/>
      </c>
      <c r="E18" s="50"/>
      <c r="F18" s="50"/>
      <c r="G18" s="178" t="str">
        <f t="shared" si="1"/>
        <v/>
      </c>
      <c r="H18" s="48"/>
      <c r="I18" s="48"/>
      <c r="J18" s="3" t="str">
        <f t="shared" si="8"/>
        <v/>
      </c>
      <c r="K18" s="3" t="str">
        <f t="shared" si="7"/>
        <v/>
      </c>
      <c r="L18" s="51" t="str">
        <f t="shared" si="2"/>
        <v/>
      </c>
      <c r="M18" s="178" t="str">
        <f t="shared" si="3"/>
        <v/>
      </c>
      <c r="N18" s="178" t="str">
        <f t="shared" si="4"/>
        <v/>
      </c>
      <c r="O18" s="350" t="str">
        <f t="shared" si="5"/>
        <v/>
      </c>
      <c r="P18" s="353" t="s">
        <v>157</v>
      </c>
      <c r="Q18" s="355">
        <v>100000</v>
      </c>
    </row>
    <row r="19" spans="2:20" x14ac:dyDescent="0.2">
      <c r="B19" s="55"/>
      <c r="C19" s="3" t="str">
        <f t="shared" si="6"/>
        <v/>
      </c>
      <c r="D19" s="49" t="str">
        <f t="shared" si="0"/>
        <v/>
      </c>
      <c r="E19" s="50"/>
      <c r="F19" s="50"/>
      <c r="G19" s="178" t="str">
        <f t="shared" si="1"/>
        <v/>
      </c>
      <c r="H19" s="48"/>
      <c r="I19" s="48"/>
      <c r="J19" s="3" t="str">
        <f t="shared" si="8"/>
        <v/>
      </c>
      <c r="K19" s="3" t="str">
        <f t="shared" si="7"/>
        <v/>
      </c>
      <c r="L19" s="51" t="str">
        <f t="shared" si="2"/>
        <v/>
      </c>
      <c r="M19" s="178" t="str">
        <f t="shared" si="3"/>
        <v/>
      </c>
      <c r="N19" s="178" t="str">
        <f t="shared" si="4"/>
        <v/>
      </c>
      <c r="O19" s="350" t="str">
        <f t="shared" si="5"/>
        <v/>
      </c>
      <c r="P19" s="357" t="s">
        <v>210</v>
      </c>
      <c r="Q19" s="356">
        <v>500</v>
      </c>
    </row>
    <row r="20" spans="2:20" x14ac:dyDescent="0.2">
      <c r="B20" s="55"/>
      <c r="C20" s="3" t="str">
        <f t="shared" si="6"/>
        <v/>
      </c>
      <c r="D20" s="49" t="str">
        <f t="shared" si="0"/>
        <v/>
      </c>
      <c r="E20" s="50"/>
      <c r="F20" s="50"/>
      <c r="G20" s="178" t="str">
        <f t="shared" si="1"/>
        <v/>
      </c>
      <c r="H20" s="48"/>
      <c r="I20" s="48"/>
      <c r="J20" s="3" t="str">
        <f t="shared" si="8"/>
        <v/>
      </c>
      <c r="K20" s="3" t="str">
        <f t="shared" si="7"/>
        <v/>
      </c>
      <c r="L20" s="51" t="str">
        <f t="shared" si="2"/>
        <v/>
      </c>
      <c r="M20" s="178" t="str">
        <f t="shared" si="3"/>
        <v/>
      </c>
      <c r="N20" s="178" t="str">
        <f t="shared" si="4"/>
        <v/>
      </c>
      <c r="O20" s="350" t="str">
        <f t="shared" si="5"/>
        <v/>
      </c>
      <c r="P20" s="357" t="s">
        <v>211</v>
      </c>
      <c r="Q20" s="182">
        <f>IF(E5="","",IF(Q18="","",IF(Q19="","",E5*Q19/Q18)))</f>
        <v>171.9306</v>
      </c>
    </row>
    <row r="21" spans="2:20" x14ac:dyDescent="0.2">
      <c r="B21" s="55"/>
      <c r="C21" s="3" t="str">
        <f t="shared" si="6"/>
        <v/>
      </c>
      <c r="D21" s="49" t="str">
        <f t="shared" si="0"/>
        <v/>
      </c>
      <c r="E21" s="50"/>
      <c r="F21" s="50"/>
      <c r="G21" s="178" t="str">
        <f t="shared" si="1"/>
        <v/>
      </c>
      <c r="H21" s="48"/>
      <c r="I21" s="48"/>
      <c r="J21" s="3" t="str">
        <f t="shared" si="8"/>
        <v/>
      </c>
      <c r="K21" s="3" t="str">
        <f t="shared" si="7"/>
        <v/>
      </c>
      <c r="L21" s="51" t="str">
        <f t="shared" si="2"/>
        <v/>
      </c>
      <c r="M21" s="178" t="str">
        <f t="shared" si="3"/>
        <v/>
      </c>
      <c r="N21" s="178" t="str">
        <f t="shared" si="4"/>
        <v/>
      </c>
      <c r="O21" s="350" t="str">
        <f t="shared" si="5"/>
        <v/>
      </c>
      <c r="P21" s="185" t="s">
        <v>184</v>
      </c>
      <c r="Q21" s="182">
        <f>IF(E5="","",IF(Q17="","",IF(Q18="","",IF(E5*Q17/Q18&gt;Q20,"",E5*Q17/Q18))))</f>
        <v>1.3316858936859164</v>
      </c>
    </row>
    <row r="22" spans="2:20" x14ac:dyDescent="0.2">
      <c r="B22" s="55"/>
      <c r="C22" s="3" t="str">
        <f t="shared" si="6"/>
        <v/>
      </c>
      <c r="D22" s="49" t="str">
        <f t="shared" si="0"/>
        <v/>
      </c>
      <c r="E22" s="50"/>
      <c r="F22" s="50"/>
      <c r="G22" s="178" t="str">
        <f t="shared" si="1"/>
        <v/>
      </c>
      <c r="H22" s="48"/>
      <c r="I22" s="48"/>
      <c r="J22" s="3" t="str">
        <f t="shared" si="8"/>
        <v/>
      </c>
      <c r="K22" s="3" t="str">
        <f t="shared" si="7"/>
        <v/>
      </c>
      <c r="L22" s="51" t="str">
        <f t="shared" si="2"/>
        <v/>
      </c>
      <c r="M22" s="178" t="str">
        <f t="shared" si="3"/>
        <v/>
      </c>
      <c r="N22" s="178" t="str">
        <f t="shared" si="4"/>
        <v/>
      </c>
      <c r="O22" s="350" t="str">
        <f t="shared" si="5"/>
        <v/>
      </c>
      <c r="P22" s="185" t="s">
        <v>185</v>
      </c>
      <c r="Q22" s="182">
        <f>IF(Q21="","",IF(SUM(Q$21:Q21)=Q$20,"",IF(2*Q21+SUM(Q$21:Q21)&gt;Q$20,Q$20-SUM(Q$21:Q21),2*Q21)))</f>
        <v>2.6633717873718328</v>
      </c>
    </row>
    <row r="23" spans="2:20" x14ac:dyDescent="0.2">
      <c r="B23" s="55"/>
      <c r="C23" s="3" t="str">
        <f t="shared" si="6"/>
        <v/>
      </c>
      <c r="D23" s="49" t="str">
        <f t="shared" si="0"/>
        <v/>
      </c>
      <c r="E23" s="50"/>
      <c r="F23" s="50"/>
      <c r="G23" s="178" t="str">
        <f t="shared" si="1"/>
        <v/>
      </c>
      <c r="H23" s="48"/>
      <c r="I23" s="48"/>
      <c r="J23" s="3" t="str">
        <f t="shared" si="8"/>
        <v/>
      </c>
      <c r="K23" s="3" t="str">
        <f t="shared" si="7"/>
        <v/>
      </c>
      <c r="L23" s="51" t="str">
        <f t="shared" si="2"/>
        <v/>
      </c>
      <c r="M23" s="178" t="str">
        <f t="shared" si="3"/>
        <v/>
      </c>
      <c r="N23" s="178" t="str">
        <f t="shared" si="4"/>
        <v/>
      </c>
      <c r="O23" s="350" t="str">
        <f t="shared" si="5"/>
        <v/>
      </c>
      <c r="P23" s="185" t="s">
        <v>186</v>
      </c>
      <c r="Q23" s="182">
        <f>IF(Q22="","",IF(SUM(Q$21:Q22)=Q$20,"",IF(2*Q22+SUM(Q$21:Q22)&gt;Q$20,Q$20-SUM(Q$21:Q22),2*Q22)))</f>
        <v>5.3267435747436656</v>
      </c>
    </row>
    <row r="24" spans="2:20" x14ac:dyDescent="0.2">
      <c r="B24" s="55"/>
      <c r="C24" s="3" t="str">
        <f t="shared" si="6"/>
        <v/>
      </c>
      <c r="D24" s="49" t="str">
        <f t="shared" si="0"/>
        <v/>
      </c>
      <c r="E24" s="50"/>
      <c r="F24" s="50"/>
      <c r="G24" s="178" t="str">
        <f t="shared" si="1"/>
        <v/>
      </c>
      <c r="H24" s="48"/>
      <c r="I24" s="48"/>
      <c r="J24" s="3" t="str">
        <f t="shared" si="8"/>
        <v/>
      </c>
      <c r="K24" s="3" t="str">
        <f t="shared" si="7"/>
        <v/>
      </c>
      <c r="L24" s="51" t="str">
        <f t="shared" si="2"/>
        <v/>
      </c>
      <c r="M24" s="178" t="str">
        <f t="shared" si="3"/>
        <v/>
      </c>
      <c r="N24" s="178" t="str">
        <f t="shared" si="4"/>
        <v/>
      </c>
      <c r="O24" s="350" t="str">
        <f t="shared" si="5"/>
        <v/>
      </c>
      <c r="P24" s="185" t="s">
        <v>187</v>
      </c>
      <c r="Q24" s="182">
        <f>IF(Q23="","",IF(SUM(Q$21:Q23)=Q$20,"",IF(2*Q23+SUM(Q$21:Q23)&gt;Q$20,Q$20-SUM(Q$21:Q23),2*Q23)))</f>
        <v>10.653487149487331</v>
      </c>
    </row>
    <row r="25" spans="2:20" x14ac:dyDescent="0.2">
      <c r="B25" s="55"/>
      <c r="C25" s="3" t="str">
        <f t="shared" si="6"/>
        <v/>
      </c>
      <c r="D25" s="49" t="str">
        <f t="shared" si="0"/>
        <v/>
      </c>
      <c r="E25" s="50"/>
      <c r="F25" s="50"/>
      <c r="G25" s="178" t="str">
        <f t="shared" si="1"/>
        <v/>
      </c>
      <c r="H25" s="48"/>
      <c r="I25" s="48"/>
      <c r="J25" s="3" t="str">
        <f t="shared" si="8"/>
        <v/>
      </c>
      <c r="K25" s="3" t="str">
        <f t="shared" si="7"/>
        <v/>
      </c>
      <c r="L25" s="51" t="str">
        <f t="shared" si="2"/>
        <v/>
      </c>
      <c r="M25" s="178" t="str">
        <f t="shared" si="3"/>
        <v/>
      </c>
      <c r="N25" s="178" t="str">
        <f t="shared" si="4"/>
        <v/>
      </c>
      <c r="O25" s="350" t="str">
        <f t="shared" si="5"/>
        <v/>
      </c>
      <c r="P25" s="185" t="s">
        <v>188</v>
      </c>
      <c r="Q25" s="182">
        <f>IF(Q24="","",IF(SUM(Q$21:Q24)=Q$20,"",IF(2*Q24+SUM(Q$21:Q24)&gt;Q$20,Q$20-SUM(Q$21:Q24),2*Q24)))</f>
        <v>21.306974298974662</v>
      </c>
    </row>
    <row r="26" spans="2:20" x14ac:dyDescent="0.2">
      <c r="B26" s="55"/>
      <c r="C26" s="3" t="str">
        <f t="shared" si="6"/>
        <v/>
      </c>
      <c r="D26" s="49" t="str">
        <f t="shared" si="0"/>
        <v/>
      </c>
      <c r="E26" s="50"/>
      <c r="F26" s="50"/>
      <c r="G26" s="178" t="str">
        <f t="shared" si="1"/>
        <v/>
      </c>
      <c r="H26" s="48"/>
      <c r="I26" s="48"/>
      <c r="J26" s="3" t="str">
        <f t="shared" si="8"/>
        <v/>
      </c>
      <c r="K26" s="3" t="str">
        <f t="shared" si="7"/>
        <v/>
      </c>
      <c r="L26" s="51" t="str">
        <f t="shared" si="2"/>
        <v/>
      </c>
      <c r="M26" s="178" t="str">
        <f t="shared" si="3"/>
        <v/>
      </c>
      <c r="N26" s="178" t="str">
        <f t="shared" si="4"/>
        <v/>
      </c>
      <c r="O26" s="350" t="str">
        <f t="shared" si="5"/>
        <v/>
      </c>
      <c r="P26" s="185" t="s">
        <v>192</v>
      </c>
      <c r="Q26" s="182">
        <f>IF(Q25="","",IF(SUM(Q$21:Q25)=Q$20,"",IF(2*Q25+SUM(Q$21:Q25)&gt;Q$20,Q$20-SUM(Q$21:Q25),2*Q25)))</f>
        <v>42.613948597949324</v>
      </c>
    </row>
    <row r="27" spans="2:20" ht="13.5" thickBot="1" x14ac:dyDescent="0.25">
      <c r="B27" s="324"/>
      <c r="C27" s="7" t="str">
        <f t="shared" si="6"/>
        <v/>
      </c>
      <c r="D27" s="57" t="str">
        <f t="shared" si="0"/>
        <v/>
      </c>
      <c r="E27" s="325"/>
      <c r="F27" s="325"/>
      <c r="G27" s="326" t="str">
        <f t="shared" si="1"/>
        <v/>
      </c>
      <c r="H27" s="58"/>
      <c r="I27" s="58"/>
      <c r="J27" s="7" t="str">
        <f t="shared" si="8"/>
        <v/>
      </c>
      <c r="K27" s="7" t="str">
        <f t="shared" si="7"/>
        <v/>
      </c>
      <c r="L27" s="327" t="str">
        <f t="shared" si="2"/>
        <v/>
      </c>
      <c r="M27" s="326" t="str">
        <f t="shared" si="3"/>
        <v/>
      </c>
      <c r="N27" s="326" t="str">
        <f t="shared" si="4"/>
        <v/>
      </c>
      <c r="O27" s="354" t="str">
        <f t="shared" si="5"/>
        <v/>
      </c>
      <c r="P27" s="185" t="s">
        <v>193</v>
      </c>
      <c r="Q27" s="182">
        <f>IF(Q26="","",IF(SUM(Q$21:Q26)=Q$20,"",IF(2*Q26+SUM(Q$21:Q26)&gt;Q$20,Q$20-SUM(Q$21:Q26),2*Q26)))</f>
        <v>85.227897195898649</v>
      </c>
    </row>
    <row r="28" spans="2:20" ht="13.5" thickBot="1" x14ac:dyDescent="0.25">
      <c r="B28" s="316" t="s">
        <v>114</v>
      </c>
      <c r="C28" s="317"/>
      <c r="D28" s="318" t="str">
        <f>IF(D10="","",VLOOKUP(MAX(C10:C27),C10:D27,2,FALSE))</f>
        <v/>
      </c>
      <c r="E28" s="418" t="s">
        <v>156</v>
      </c>
      <c r="F28" s="419"/>
      <c r="G28" s="319" t="str">
        <f>IF(Q18="","",IF(D28="","",IF(E5="","",ABS(Q18*D28/E5))))</f>
        <v/>
      </c>
      <c r="N28" s="408" t="s">
        <v>246</v>
      </c>
      <c r="O28" s="314">
        <f>Cy!$AF$3</f>
        <v>1.5408835152855849</v>
      </c>
      <c r="P28" s="187" t="s">
        <v>194</v>
      </c>
      <c r="Q28" s="352">
        <f>IF(Q27="","",IF(SUM(Q$21:Q27)=Q$20,"",IF(2*Q27+SUM(Q$21:Q27)&gt;Q$20,Q$20-SUM(Q$21:Q27),2*Q27)))</f>
        <v>2.8064915018886438</v>
      </c>
      <c r="T28"/>
    </row>
  </sheetData>
  <mergeCells count="28">
    <mergeCell ref="P8:Q8"/>
    <mergeCell ref="P14:Q14"/>
    <mergeCell ref="N8:N9"/>
    <mergeCell ref="K8:K9"/>
    <mergeCell ref="E7:F7"/>
    <mergeCell ref="I8:I9"/>
    <mergeCell ref="F8:F9"/>
    <mergeCell ref="H8:H9"/>
    <mergeCell ref="J8:J9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E28:F28"/>
    <mergeCell ref="B3:D4"/>
    <mergeCell ref="G7:I7"/>
    <mergeCell ref="B8:B9"/>
    <mergeCell ref="O8:O9"/>
    <mergeCell ref="B5:D5"/>
    <mergeCell ref="C8:C9"/>
    <mergeCell ref="E3:F4"/>
    <mergeCell ref="G3:I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03"/>
  <sheetViews>
    <sheetView workbookViewId="0">
      <selection activeCell="N27" sqref="N27"/>
    </sheetView>
  </sheetViews>
  <sheetFormatPr defaultRowHeight="12.75" x14ac:dyDescent="0.2"/>
  <cols>
    <col min="1" max="1" width="4" customWidth="1"/>
    <col min="2" max="2" width="4" bestFit="1" customWidth="1"/>
    <col min="3" max="3" width="8.140625" bestFit="1" customWidth="1"/>
    <col min="4" max="4" width="3" hidden="1" customWidth="1"/>
    <col min="5" max="5" width="7.140625" customWidth="1"/>
    <col min="6" max="6" width="10" hidden="1" customWidth="1"/>
    <col min="7" max="7" width="9.140625" bestFit="1" customWidth="1"/>
    <col min="8" max="8" width="3" hidden="1" customWidth="1"/>
    <col min="9" max="9" width="5.42578125" customWidth="1"/>
    <col min="10" max="10" width="7.7109375" hidden="1" customWidth="1"/>
    <col min="11" max="11" width="11" hidden="1" customWidth="1"/>
    <col min="12" max="12" width="3" hidden="1" customWidth="1"/>
    <col min="13" max="13" width="9.28515625" hidden="1" customWidth="1"/>
    <col min="14" max="14" width="5.28515625" customWidth="1"/>
    <col min="15" max="15" width="7.5703125" hidden="1" customWidth="1"/>
    <col min="16" max="16" width="10.85546875" hidden="1" customWidth="1"/>
    <col min="17" max="17" width="3" hidden="1" customWidth="1"/>
    <col min="18" max="18" width="9.140625" hidden="1" customWidth="1"/>
    <col min="19" max="19" width="3" hidden="1" customWidth="1"/>
    <col min="20" max="20" width="4.7109375" hidden="1" customWidth="1"/>
    <col min="21" max="21" width="3" hidden="1" customWidth="1"/>
    <col min="22" max="22" width="6.140625" hidden="1" customWidth="1"/>
    <col min="23" max="23" width="6" bestFit="1" customWidth="1"/>
    <col min="24" max="24" width="4" customWidth="1"/>
    <col min="25" max="25" width="9.85546875" bestFit="1" customWidth="1"/>
    <col min="26" max="26" width="9.5703125" bestFit="1" customWidth="1"/>
    <col min="27" max="27" width="10.140625" bestFit="1" customWidth="1"/>
    <col min="29" max="29" width="4" customWidth="1"/>
    <col min="31" max="31" width="10.85546875" customWidth="1"/>
    <col min="32" max="32" width="10.28515625" customWidth="1"/>
    <col min="34" max="34" width="4" customWidth="1"/>
  </cols>
  <sheetData>
    <row r="1" spans="2:33" ht="13.5" thickBot="1" x14ac:dyDescent="0.25">
      <c r="T1" s="27"/>
    </row>
    <row r="2" spans="2:33" s="254" customFormat="1" ht="12.75" customHeight="1" x14ac:dyDescent="0.2">
      <c r="B2" s="253" t="s">
        <v>0</v>
      </c>
      <c r="C2" s="261" t="s">
        <v>33</v>
      </c>
      <c r="D2" s="253" t="s">
        <v>0</v>
      </c>
      <c r="E2" s="255" t="s">
        <v>248</v>
      </c>
      <c r="F2" s="405" t="s">
        <v>249</v>
      </c>
      <c r="G2" s="250" t="s">
        <v>63</v>
      </c>
      <c r="H2" s="253" t="s">
        <v>0</v>
      </c>
      <c r="I2" s="251" t="s">
        <v>236</v>
      </c>
      <c r="J2" s="405" t="s">
        <v>250</v>
      </c>
      <c r="K2" s="405" t="s">
        <v>251</v>
      </c>
      <c r="L2" s="253" t="s">
        <v>0</v>
      </c>
      <c r="M2" s="405" t="s">
        <v>252</v>
      </c>
      <c r="N2" s="255" t="s">
        <v>237</v>
      </c>
      <c r="O2" s="251" t="s">
        <v>239</v>
      </c>
      <c r="P2" s="405" t="s">
        <v>245</v>
      </c>
      <c r="Q2" s="253" t="s">
        <v>0</v>
      </c>
      <c r="R2" s="405" t="s">
        <v>246</v>
      </c>
      <c r="S2" s="253" t="s">
        <v>0</v>
      </c>
      <c r="T2" s="263" t="s">
        <v>222</v>
      </c>
      <c r="U2" s="253" t="s">
        <v>0</v>
      </c>
      <c r="V2" s="387" t="s">
        <v>69</v>
      </c>
      <c r="W2" s="255" t="s">
        <v>238</v>
      </c>
      <c r="Y2" s="534" t="s">
        <v>252</v>
      </c>
      <c r="Z2" s="388">
        <f>IF(M4="","",VLOOKUP(MAX(L4:L103),L4:M103,2,FALSE))</f>
        <v>0.26306311080817046</v>
      </c>
      <c r="AA2" s="389" t="s">
        <v>240</v>
      </c>
      <c r="AB2" s="532">
        <f>IF(I4="","",VLOOKUP(MAX(H4:H103),H4:I103,2,FALSE))</f>
        <v>0.65861404467593798</v>
      </c>
      <c r="AD2" s="118"/>
      <c r="AE2" s="406" t="s">
        <v>247</v>
      </c>
      <c r="AF2" s="406" t="s">
        <v>246</v>
      </c>
      <c r="AG2" s="118"/>
    </row>
    <row r="3" spans="2:33" ht="13.5" thickBot="1" x14ac:dyDescent="0.25">
      <c r="B3" s="248">
        <v>0</v>
      </c>
      <c r="C3" s="132">
        <v>42737</v>
      </c>
      <c r="D3" s="248">
        <v>0</v>
      </c>
      <c r="E3" s="249"/>
      <c r="F3" s="249"/>
      <c r="G3" s="124">
        <v>33112.58</v>
      </c>
      <c r="H3" s="248">
        <v>0</v>
      </c>
      <c r="I3" s="249"/>
      <c r="J3" s="249"/>
      <c r="K3" s="249"/>
      <c r="L3" s="248">
        <v>0</v>
      </c>
      <c r="M3" s="249"/>
      <c r="N3" s="249"/>
      <c r="O3" s="249"/>
      <c r="P3" s="249"/>
      <c r="Q3" s="248">
        <v>0</v>
      </c>
      <c r="R3" s="249"/>
      <c r="S3" s="248">
        <v>0</v>
      </c>
      <c r="T3" s="248">
        <v>0</v>
      </c>
      <c r="U3" s="248">
        <v>0</v>
      </c>
      <c r="V3" s="248">
        <v>0</v>
      </c>
      <c r="W3" s="249"/>
      <c r="Y3" s="384" t="s">
        <v>222</v>
      </c>
      <c r="Z3" s="390">
        <f>IF(C3="","",VLOOKUP(MAX(S4:S103),S4:T103,2,FALSE))</f>
        <v>32</v>
      </c>
      <c r="AA3" s="391" t="s">
        <v>69</v>
      </c>
      <c r="AB3" s="386">
        <f>IF(U4="","",VLOOKUP(MAX(U4:U103),U4:V103,2,FALSE))</f>
        <v>23</v>
      </c>
      <c r="AE3" s="407">
        <f>IF(E4="","",VLOOKUP(MAX(D4:D103),D4:E103,2,FALSE))</f>
        <v>3.78</v>
      </c>
      <c r="AF3" s="531">
        <f>IF(R4="","",VLOOKUP(MAX(Q4:Q103),Q4:R103,2,FALSE))</f>
        <v>1.5408835152855849</v>
      </c>
    </row>
    <row r="4" spans="2:33" ht="13.5" thickBot="1" x14ac:dyDescent="0.25">
      <c r="B4" s="3">
        <f t="shared" ref="B4:B67" si="0">B3+1</f>
        <v>1</v>
      </c>
      <c r="C4" s="132">
        <v>42737</v>
      </c>
      <c r="D4" s="3">
        <f>IF(E4="","",D3+1)</f>
        <v>1</v>
      </c>
      <c r="E4" s="124">
        <v>1</v>
      </c>
      <c r="F4" s="252">
        <f>IF(E4="","",AE$3/E4)</f>
        <v>3.78</v>
      </c>
      <c r="G4" s="124">
        <v>33089.15</v>
      </c>
      <c r="H4" s="3">
        <f>IF(G4="","",H3+1)</f>
        <v>1</v>
      </c>
      <c r="I4" s="252">
        <f t="shared" ref="I4:I26" si="1">IF(G4="","",100*(G4-G3)/G3)</f>
        <v>-7.0758605943723768E-2</v>
      </c>
      <c r="J4" s="252">
        <f>IF(I4="","",I4*F4)</f>
        <v>-0.26746753046727584</v>
      </c>
      <c r="K4" s="259">
        <f>IF(J4="","",J4/100+1)</f>
        <v>0.9973253246953272</v>
      </c>
      <c r="L4" s="3">
        <f>IF(I4="","",L3+1)</f>
        <v>1</v>
      </c>
      <c r="M4" s="259">
        <f>IF(K4="","",100*(K4^(1/L4)-1))</f>
        <v>-0.26746753046728022</v>
      </c>
      <c r="N4" s="124">
        <v>7.0000000000000007E-2</v>
      </c>
      <c r="O4" s="252">
        <f>IF(N4="","",N4*F4)</f>
        <v>0.2646</v>
      </c>
      <c r="P4" s="259">
        <f>IF(O4="","",O4/100+1)</f>
        <v>1.0026459999999999</v>
      </c>
      <c r="Q4" s="3">
        <f>IF(N4="","",Q3+1)</f>
        <v>1</v>
      </c>
      <c r="R4" s="259">
        <f>IF(P4="","",100*(P4^(1/Q4)-1))</f>
        <v>0.26459999999999262</v>
      </c>
      <c r="S4" s="3">
        <f>IF(M4="","",S3+1)</f>
        <v>1</v>
      </c>
      <c r="T4" s="3">
        <f>IF(G4="","",IF(C4="",T3,C4-C$3))</f>
        <v>0</v>
      </c>
      <c r="U4" s="3">
        <f t="shared" ref="U4:V67" si="2">IF(S4="","",U3+1)</f>
        <v>1</v>
      </c>
      <c r="V4" s="3">
        <f t="shared" si="2"/>
        <v>1</v>
      </c>
      <c r="W4" s="124"/>
      <c r="AE4" s="118"/>
    </row>
    <row r="5" spans="2:33" x14ac:dyDescent="0.2">
      <c r="B5" s="3">
        <f t="shared" si="0"/>
        <v>2</v>
      </c>
      <c r="C5" s="20">
        <v>42738</v>
      </c>
      <c r="D5" s="3">
        <f t="shared" ref="D5:D68" si="3">IF(E5="","",D4+1)</f>
        <v>2</v>
      </c>
      <c r="E5" s="124">
        <v>1</v>
      </c>
      <c r="F5" s="252">
        <f>IF(E5="","",AE$3/E5)</f>
        <v>3.78</v>
      </c>
      <c r="G5" s="124">
        <v>33103.339999999997</v>
      </c>
      <c r="H5" s="3">
        <f t="shared" ref="H5:H68" si="4">IF(G5="","",H4+1)</f>
        <v>2</v>
      </c>
      <c r="I5" s="252">
        <f t="shared" si="1"/>
        <v>4.288414782487629E-2</v>
      </c>
      <c r="J5" s="252">
        <f>IF(I5="","",I5*F5)</f>
        <v>0.16210207877803237</v>
      </c>
      <c r="K5" s="259">
        <f>IF(J5="","",K4*(J5/100+1))</f>
        <v>0.99894200977883807</v>
      </c>
      <c r="L5" s="3">
        <f>IF(I5="","",L4+1)</f>
        <v>2</v>
      </c>
      <c r="M5" s="259">
        <f t="shared" ref="M5:M26" si="5">IF(K5="","",100*(K5^(1/L5)-1))</f>
        <v>-5.291351025593638E-2</v>
      </c>
      <c r="N5" s="124">
        <v>0.05</v>
      </c>
      <c r="O5" s="252">
        <f>IF(N5="","",N5*F5)</f>
        <v>0.189</v>
      </c>
      <c r="P5" s="259">
        <f>IF(O5="","",P4*(O5/100+1))</f>
        <v>1.00454100094</v>
      </c>
      <c r="Q5" s="3">
        <f>IF(N5="","",Q4+1)</f>
        <v>2</v>
      </c>
      <c r="R5" s="259">
        <f t="shared" ref="R5:R26" si="6">IF(P5="","",100*(P5^(1/Q5)-1))</f>
        <v>0.22679287196611941</v>
      </c>
      <c r="S5" s="3">
        <f t="shared" ref="S5:S68" si="7">IF(M5="","",S4+1)</f>
        <v>2</v>
      </c>
      <c r="T5" s="3">
        <f>IF(G5="","",IF(C5="",T4,C5-C$3))</f>
        <v>1</v>
      </c>
      <c r="U5" s="3">
        <f t="shared" si="2"/>
        <v>2</v>
      </c>
      <c r="V5" s="3">
        <f t="shared" si="2"/>
        <v>2</v>
      </c>
      <c r="W5" s="124"/>
      <c r="Y5" s="474" t="s">
        <v>225</v>
      </c>
      <c r="Z5" s="475"/>
      <c r="AA5" s="475"/>
      <c r="AB5" s="476"/>
      <c r="AD5" s="464" t="s">
        <v>180</v>
      </c>
      <c r="AE5" s="465"/>
      <c r="AF5" s="465"/>
      <c r="AG5" s="466"/>
    </row>
    <row r="6" spans="2:33" ht="13.5" thickBot="1" x14ac:dyDescent="0.25">
      <c r="B6" s="3">
        <f t="shared" si="0"/>
        <v>3</v>
      </c>
      <c r="C6" s="20"/>
      <c r="D6" s="3">
        <f t="shared" si="3"/>
        <v>3</v>
      </c>
      <c r="E6" s="124">
        <v>1</v>
      </c>
      <c r="F6" s="252">
        <f>IF(E6="","",AE$3/E6)</f>
        <v>3.78</v>
      </c>
      <c r="G6" s="124">
        <v>33130.730000000003</v>
      </c>
      <c r="H6" s="3">
        <f t="shared" si="4"/>
        <v>3</v>
      </c>
      <c r="I6" s="252">
        <f t="shared" si="1"/>
        <v>8.2740895631699687E-2</v>
      </c>
      <c r="J6" s="252">
        <f>IF(I6="","",I6*F6)</f>
        <v>0.31276058548782482</v>
      </c>
      <c r="K6" s="259">
        <f t="shared" ref="K6:K69" si="8">IF(J6="","",K5*(J6/100+1))</f>
        <v>1.0020663066573061</v>
      </c>
      <c r="L6" s="3">
        <f>IF(I6="","",L5+1)</f>
        <v>3</v>
      </c>
      <c r="M6" s="259">
        <f t="shared" si="5"/>
        <v>6.8829502703127154E-2</v>
      </c>
      <c r="N6" s="124">
        <v>0.14000000000000001</v>
      </c>
      <c r="O6" s="252">
        <f>IF(N6="","",N6*F6)</f>
        <v>0.5292</v>
      </c>
      <c r="P6" s="259">
        <f t="shared" ref="P6:P69" si="9">IF(O6="","",P5*(O6/100+1))</f>
        <v>1.0098570319169746</v>
      </c>
      <c r="Q6" s="3">
        <f>IF(N6="","",Q5+1)</f>
        <v>3</v>
      </c>
      <c r="R6" s="259">
        <f t="shared" si="6"/>
        <v>0.32749403631087137</v>
      </c>
      <c r="S6" s="3">
        <f t="shared" si="7"/>
        <v>3</v>
      </c>
      <c r="T6" s="3">
        <f>IF(G6="","",IF(C6="",T5,C6-C$3))</f>
        <v>1</v>
      </c>
      <c r="U6" s="3">
        <f t="shared" si="2"/>
        <v>3</v>
      </c>
      <c r="V6" s="3">
        <f t="shared" si="2"/>
        <v>3</v>
      </c>
      <c r="W6" s="124"/>
      <c r="Y6" s="470" t="s">
        <v>243</v>
      </c>
      <c r="Z6" s="471"/>
      <c r="AA6" s="472" t="s">
        <v>229</v>
      </c>
      <c r="AB6" s="473"/>
      <c r="AD6" s="467"/>
      <c r="AE6" s="468"/>
      <c r="AF6" s="468"/>
      <c r="AG6" s="469"/>
    </row>
    <row r="7" spans="2:33" ht="13.5" thickBot="1" x14ac:dyDescent="0.25">
      <c r="B7" s="3">
        <f t="shared" si="0"/>
        <v>4</v>
      </c>
      <c r="C7" s="20">
        <v>42740</v>
      </c>
      <c r="D7" s="3">
        <f t="shared" si="3"/>
        <v>4</v>
      </c>
      <c r="E7" s="124">
        <v>1</v>
      </c>
      <c r="F7" s="252">
        <f>IF(E7="","",AE$3/E7)</f>
        <v>3.78</v>
      </c>
      <c r="G7" s="124">
        <v>33084.86</v>
      </c>
      <c r="H7" s="3">
        <f t="shared" si="4"/>
        <v>4</v>
      </c>
      <c r="I7" s="252">
        <f t="shared" si="1"/>
        <v>-0.13845152219707388</v>
      </c>
      <c r="J7" s="252">
        <f>IF(I7="","",I7*F7)</f>
        <v>-0.52334675390493923</v>
      </c>
      <c r="K7" s="259">
        <f t="shared" si="8"/>
        <v>0.99682202516943996</v>
      </c>
      <c r="L7" s="3">
        <f>IF(I7="","",L6+1)</f>
        <v>4</v>
      </c>
      <c r="M7" s="259">
        <f t="shared" si="5"/>
        <v>-7.9544229711314696E-2</v>
      </c>
      <c r="N7" s="124">
        <v>0.15</v>
      </c>
      <c r="O7" s="252">
        <f>IF(N7="","",N7*F7)</f>
        <v>0.56699999999999995</v>
      </c>
      <c r="P7" s="259">
        <f t="shared" si="9"/>
        <v>1.0155829212879439</v>
      </c>
      <c r="Q7" s="3">
        <f>IF(N7="","",Q6+1)</f>
        <v>4</v>
      </c>
      <c r="R7" s="259">
        <f t="shared" si="6"/>
        <v>0.38731699938732156</v>
      </c>
      <c r="S7" s="3">
        <f t="shared" si="7"/>
        <v>4</v>
      </c>
      <c r="T7" s="3">
        <f>IF(G7="","",IF(C7="",T6,C7-C$3))</f>
        <v>3</v>
      </c>
      <c r="U7" s="3">
        <f t="shared" si="2"/>
        <v>4</v>
      </c>
      <c r="V7" s="3">
        <f t="shared" si="2"/>
        <v>4</v>
      </c>
      <c r="W7" s="124"/>
      <c r="Y7" s="392" t="s">
        <v>220</v>
      </c>
      <c r="Z7" s="366">
        <f>Risk!$C$18</f>
        <v>7.0440511043368126E-2</v>
      </c>
      <c r="AA7" s="392" t="s">
        <v>220</v>
      </c>
      <c r="AB7" s="366">
        <f>IF(AB2="","",100*((1+AB2/100)^(Risk!C26/100)*(1-Risk!C24/100)^((100-Risk!C26)/100)-1))</f>
        <v>0.46311442339543873</v>
      </c>
      <c r="AD7" s="527" t="s">
        <v>232</v>
      </c>
      <c r="AE7" s="528"/>
      <c r="AF7" s="529">
        <f>_xlfn.T.TEST(G3:G14,G15:G26,2,3)</f>
        <v>1.2343948502336966E-3</v>
      </c>
      <c r="AG7" s="530">
        <f>1-AF7</f>
        <v>0.99876560514976631</v>
      </c>
    </row>
    <row r="8" spans="2:33" ht="13.5" thickBot="1" x14ac:dyDescent="0.25">
      <c r="B8" s="3">
        <f t="shared" si="0"/>
        <v>5</v>
      </c>
      <c r="C8" s="20">
        <v>42741</v>
      </c>
      <c r="D8" s="3">
        <f t="shared" si="3"/>
        <v>5</v>
      </c>
      <c r="E8" s="124">
        <v>1</v>
      </c>
      <c r="F8" s="252">
        <f>IF(E8="","",AE$3/E8)</f>
        <v>3.78</v>
      </c>
      <c r="G8" s="124">
        <v>33149.65</v>
      </c>
      <c r="H8" s="3">
        <f t="shared" si="4"/>
        <v>5</v>
      </c>
      <c r="I8" s="252">
        <f t="shared" si="1"/>
        <v>0.195829754153413</v>
      </c>
      <c r="J8" s="252">
        <f>IF(I8="","",I8*F8)</f>
        <v>0.74023647069990106</v>
      </c>
      <c r="K8" s="259">
        <f t="shared" si="8"/>
        <v>1.0042008653477135</v>
      </c>
      <c r="L8" s="3">
        <f>IF(I8="","",L7+1)</f>
        <v>5</v>
      </c>
      <c r="M8" s="259">
        <f t="shared" si="5"/>
        <v>8.387648359611255E-2</v>
      </c>
      <c r="N8" s="124">
        <v>2.09</v>
      </c>
      <c r="O8" s="252">
        <f>IF(N8="","",N8*F8)</f>
        <v>7.900199999999999</v>
      </c>
      <c r="P8" s="259">
        <f t="shared" si="9"/>
        <v>1.0958160032355342</v>
      </c>
      <c r="Q8" s="3">
        <f>IF(N8="","",Q7+1)</f>
        <v>5</v>
      </c>
      <c r="R8" s="259">
        <f t="shared" si="6"/>
        <v>1.8468327332088252</v>
      </c>
      <c r="S8" s="3">
        <f t="shared" si="7"/>
        <v>5</v>
      </c>
      <c r="T8" s="3">
        <f>IF(G8="","",IF(C8="",T7,C8-C$3))</f>
        <v>4</v>
      </c>
      <c r="U8" s="3">
        <f t="shared" si="2"/>
        <v>5</v>
      </c>
      <c r="V8" s="3">
        <f t="shared" si="2"/>
        <v>5</v>
      </c>
      <c r="W8" s="124"/>
      <c r="Y8" s="376" t="s">
        <v>224</v>
      </c>
      <c r="Z8" s="377">
        <f>IF(Z7="","",100*((1+Z7/100)^(AB3/Z3)-1))</f>
        <v>5.0624103653684749E-2</v>
      </c>
      <c r="AA8" s="376" t="s">
        <v>224</v>
      </c>
      <c r="AB8" s="377">
        <f>IF(AB7="","",100*((1+AB7/100)^(AB3/Z3)-1))</f>
        <v>0.33264714055059041</v>
      </c>
    </row>
    <row r="9" spans="2:33" x14ac:dyDescent="0.2">
      <c r="B9" s="3">
        <f t="shared" si="0"/>
        <v>6</v>
      </c>
      <c r="C9" s="20">
        <v>42744</v>
      </c>
      <c r="D9" s="3">
        <f t="shared" si="3"/>
        <v>6</v>
      </c>
      <c r="E9" s="124">
        <v>1</v>
      </c>
      <c r="F9" s="252">
        <f>IF(E9="","",AE$3/E9)</f>
        <v>3.78</v>
      </c>
      <c r="G9" s="124">
        <v>33204.629999999997</v>
      </c>
      <c r="H9" s="3">
        <f t="shared" si="4"/>
        <v>6</v>
      </c>
      <c r="I9" s="252">
        <f t="shared" si="1"/>
        <v>0.16585393812603128</v>
      </c>
      <c r="J9" s="252">
        <f>IF(I9="","",I9*F9)</f>
        <v>0.62692788611639816</v>
      </c>
      <c r="K9" s="259">
        <f t="shared" si="8"/>
        <v>1.0104964806052006</v>
      </c>
      <c r="L9" s="3">
        <f>IF(I9="","",L8+1)</f>
        <v>6</v>
      </c>
      <c r="M9" s="259">
        <f t="shared" si="5"/>
        <v>0.17418110320264191</v>
      </c>
      <c r="N9" s="124">
        <v>2.25</v>
      </c>
      <c r="O9" s="252">
        <f>IF(N9="","",N9*F9)</f>
        <v>8.504999999999999</v>
      </c>
      <c r="P9" s="259">
        <f t="shared" si="9"/>
        <v>1.1890151543107164</v>
      </c>
      <c r="Q9" s="3">
        <f>IF(N9="","",Q8+1)</f>
        <v>6</v>
      </c>
      <c r="R9" s="259">
        <f t="shared" si="6"/>
        <v>2.9274543281300636</v>
      </c>
      <c r="S9" s="3">
        <f t="shared" si="7"/>
        <v>6</v>
      </c>
      <c r="T9" s="3">
        <f>IF(G9="","",IF(C9="",T8,C9-C$3))</f>
        <v>7</v>
      </c>
      <c r="U9" s="3">
        <f t="shared" si="2"/>
        <v>6</v>
      </c>
      <c r="V9" s="3">
        <f t="shared" si="2"/>
        <v>6</v>
      </c>
      <c r="W9" s="124"/>
      <c r="Y9" s="376" t="s">
        <v>221</v>
      </c>
      <c r="Z9" s="383">
        <f>IF(Z8="","",100*((1+Z8/100)^7-1))</f>
        <v>0.35490736786663035</v>
      </c>
      <c r="AA9" s="376" t="s">
        <v>221</v>
      </c>
      <c r="AB9" s="378">
        <f>IF(AB8="","",100*((1+AB8/100)^7-1))</f>
        <v>2.3518966092048288</v>
      </c>
      <c r="AD9" s="464" t="s">
        <v>179</v>
      </c>
      <c r="AE9" s="465"/>
      <c r="AF9" s="465"/>
      <c r="AG9" s="466"/>
    </row>
    <row r="10" spans="2:33" ht="13.5" thickBot="1" x14ac:dyDescent="0.25">
      <c r="B10" s="3">
        <f t="shared" si="0"/>
        <v>7</v>
      </c>
      <c r="C10" s="20">
        <v>42745</v>
      </c>
      <c r="D10" s="3">
        <f t="shared" si="3"/>
        <v>7</v>
      </c>
      <c r="E10" s="124">
        <v>1</v>
      </c>
      <c r="F10" s="252">
        <f>IF(E10="","",AE$3/E10)</f>
        <v>3.78</v>
      </c>
      <c r="G10" s="124">
        <v>33237.300000000003</v>
      </c>
      <c r="H10" s="3">
        <f t="shared" si="4"/>
        <v>7</v>
      </c>
      <c r="I10" s="252">
        <f t="shared" si="1"/>
        <v>9.8389893216715651E-2</v>
      </c>
      <c r="J10" s="252">
        <f>IF(I10="","",I10*F10)</f>
        <v>0.37191379635918514</v>
      </c>
      <c r="K10" s="259">
        <f t="shared" si="8"/>
        <v>1.0142546564282955</v>
      </c>
      <c r="L10" s="3">
        <f>IF(I10="","",L9+1)</f>
        <v>7</v>
      </c>
      <c r="M10" s="259">
        <f t="shared" si="5"/>
        <v>0.20240476389263851</v>
      </c>
      <c r="N10" s="124">
        <v>0.08</v>
      </c>
      <c r="O10" s="252">
        <f>IF(N10="","",N10*F10)</f>
        <v>0.3024</v>
      </c>
      <c r="P10" s="259">
        <f t="shared" si="9"/>
        <v>1.1926107361373519</v>
      </c>
      <c r="Q10" s="3">
        <f>IF(N10="","",Q9+1)</f>
        <v>7</v>
      </c>
      <c r="R10" s="259">
        <f t="shared" si="6"/>
        <v>2.5482817195513041</v>
      </c>
      <c r="S10" s="3">
        <f t="shared" si="7"/>
        <v>7</v>
      </c>
      <c r="T10" s="3">
        <f>IF(G10="","",IF(C10="",T9,C10-C$3))</f>
        <v>8</v>
      </c>
      <c r="U10" s="3">
        <f t="shared" si="2"/>
        <v>7</v>
      </c>
      <c r="V10" s="3">
        <f t="shared" si="2"/>
        <v>7</v>
      </c>
      <c r="W10" s="124"/>
      <c r="Y10" s="376" t="s">
        <v>76</v>
      </c>
      <c r="Z10" s="378">
        <f>IF(Z8="","",100*((1+Z8/100)^30-1))</f>
        <v>1.5299241437326749</v>
      </c>
      <c r="AA10" s="376" t="s">
        <v>76</v>
      </c>
      <c r="AB10" s="378">
        <f>IF(AB8="","",100*((1+AB8/100)^30-1))</f>
        <v>10.476045444030779</v>
      </c>
      <c r="AD10" s="467"/>
      <c r="AE10" s="468"/>
      <c r="AF10" s="468"/>
      <c r="AG10" s="469"/>
    </row>
    <row r="11" spans="2:33" ht="13.5" thickBot="1" x14ac:dyDescent="0.25">
      <c r="B11" s="3">
        <f t="shared" si="0"/>
        <v>8</v>
      </c>
      <c r="C11" s="20">
        <v>42746</v>
      </c>
      <c r="D11" s="3">
        <f t="shared" si="3"/>
        <v>8</v>
      </c>
      <c r="E11" s="124">
        <v>1.23</v>
      </c>
      <c r="F11" s="252">
        <f>IF(E11="","",AE$3/E11)</f>
        <v>3.0731707317073171</v>
      </c>
      <c r="G11" s="124">
        <v>33246.660000000003</v>
      </c>
      <c r="H11" s="3">
        <f t="shared" si="4"/>
        <v>8</v>
      </c>
      <c r="I11" s="252">
        <f t="shared" si="1"/>
        <v>2.8161132221933134E-2</v>
      </c>
      <c r="J11" s="252">
        <f>IF(I11="","",I11*F11)</f>
        <v>8.6543967316184758E-2</v>
      </c>
      <c r="K11" s="259">
        <f t="shared" si="8"/>
        <v>1.0151324326466575</v>
      </c>
      <c r="L11" s="3">
        <f>IF(I11="","",L10+1)</f>
        <v>8</v>
      </c>
      <c r="M11" s="259">
        <f t="shared" si="5"/>
        <v>0.18791483275129028</v>
      </c>
      <c r="N11" s="124">
        <v>0.05</v>
      </c>
      <c r="O11" s="252">
        <f>IF(N11="","",N11*F11)</f>
        <v>0.15365853658536588</v>
      </c>
      <c r="P11" s="259">
        <f t="shared" si="9"/>
        <v>1.1944432843416604</v>
      </c>
      <c r="Q11" s="3">
        <f>IF(N11="","",Q10+1)</f>
        <v>8</v>
      </c>
      <c r="R11" s="259">
        <f t="shared" si="6"/>
        <v>2.2458504534020429</v>
      </c>
      <c r="S11" s="3">
        <f t="shared" si="7"/>
        <v>8</v>
      </c>
      <c r="T11" s="3">
        <f>IF(G11="","",IF(C11="",T10,C11-C$3))</f>
        <v>9</v>
      </c>
      <c r="U11" s="3">
        <f t="shared" si="2"/>
        <v>8</v>
      </c>
      <c r="V11" s="3">
        <f t="shared" si="2"/>
        <v>8</v>
      </c>
      <c r="W11" s="124"/>
      <c r="Y11" s="65" t="s">
        <v>75</v>
      </c>
      <c r="Z11" s="379">
        <f>IF(Z8="","",100*((1+Z8/100)^365-1))</f>
        <v>20.289508616279139</v>
      </c>
      <c r="AA11" s="65" t="s">
        <v>75</v>
      </c>
      <c r="AB11" s="379">
        <f>IF(AB8="","",100*((1+AB8/100)^365-1))</f>
        <v>236.06926298763136</v>
      </c>
      <c r="AD11" s="527" t="s">
        <v>244</v>
      </c>
      <c r="AE11" s="528"/>
      <c r="AF11" s="529">
        <f>_xlfn.T.TEST(J4:J14,J15:J25,2,3)</f>
        <v>0.21449165379593685</v>
      </c>
      <c r="AG11" s="530">
        <f>1-AF11</f>
        <v>0.78550834620406318</v>
      </c>
    </row>
    <row r="12" spans="2:33" s="118" customFormat="1" x14ac:dyDescent="0.2">
      <c r="B12" s="3">
        <f t="shared" si="0"/>
        <v>9</v>
      </c>
      <c r="C12" s="20">
        <v>42747</v>
      </c>
      <c r="D12" s="3">
        <f t="shared" si="3"/>
        <v>9</v>
      </c>
      <c r="E12" s="124">
        <v>1.23</v>
      </c>
      <c r="F12" s="252">
        <f>IF(E12="","",AE$3/E12)</f>
        <v>3.0731707317073171</v>
      </c>
      <c r="G12" s="124">
        <v>33272.879999999997</v>
      </c>
      <c r="H12" s="3">
        <f t="shared" si="4"/>
        <v>9</v>
      </c>
      <c r="I12" s="252">
        <f t="shared" si="1"/>
        <v>7.8865064941843435E-2</v>
      </c>
      <c r="J12" s="252">
        <f>IF(I12="","",I12*F12)</f>
        <v>0.24236580933347007</v>
      </c>
      <c r="K12" s="259">
        <f t="shared" si="8"/>
        <v>1.0175927665828481</v>
      </c>
      <c r="L12" s="3">
        <f>IF(I12="","",L11+1)</f>
        <v>9</v>
      </c>
      <c r="M12" s="259">
        <f t="shared" si="5"/>
        <v>0.19396348035398692</v>
      </c>
      <c r="N12" s="124">
        <v>0.12</v>
      </c>
      <c r="O12" s="252">
        <f>IF(N12="","",N12*F12)</f>
        <v>0.36878048780487804</v>
      </c>
      <c r="P12" s="259">
        <f t="shared" si="9"/>
        <v>1.1988481581122084</v>
      </c>
      <c r="Q12" s="3">
        <f>IF(N12="","",Q11+1)</f>
        <v>9</v>
      </c>
      <c r="R12" s="259">
        <f t="shared" si="6"/>
        <v>2.0355654608189333</v>
      </c>
      <c r="S12" s="3">
        <f t="shared" si="7"/>
        <v>9</v>
      </c>
      <c r="T12" s="3">
        <f>IF(G12="","",IF(C12="",T11,C12-C$3))</f>
        <v>10</v>
      </c>
      <c r="U12" s="3">
        <f t="shared" si="2"/>
        <v>9</v>
      </c>
      <c r="V12" s="3">
        <f t="shared" si="2"/>
        <v>9</v>
      </c>
      <c r="W12" s="124"/>
      <c r="Y12"/>
      <c r="Z12"/>
      <c r="AE12"/>
    </row>
    <row r="13" spans="2:33" x14ac:dyDescent="0.2">
      <c r="B13" s="3">
        <f t="shared" si="0"/>
        <v>10</v>
      </c>
      <c r="C13" s="20">
        <v>42748</v>
      </c>
      <c r="D13" s="3">
        <f t="shared" si="3"/>
        <v>10</v>
      </c>
      <c r="E13" s="124">
        <v>1.23</v>
      </c>
      <c r="F13" s="252">
        <f>IF(E13="","",AE$3/E13)</f>
        <v>3.0731707317073171</v>
      </c>
      <c r="G13" s="124">
        <v>33293.94</v>
      </c>
      <c r="H13" s="3">
        <f t="shared" si="4"/>
        <v>10</v>
      </c>
      <c r="I13" s="252">
        <f t="shared" si="1"/>
        <v>6.3294791433759115E-2</v>
      </c>
      <c r="J13" s="252">
        <f>IF(I13="","",I13*F13)</f>
        <v>0.19451570050374753</v>
      </c>
      <c r="K13" s="259">
        <f t="shared" si="8"/>
        <v>1.0195721442810421</v>
      </c>
      <c r="L13" s="3">
        <f>IF(I13="","",L12+1)</f>
        <v>10</v>
      </c>
      <c r="M13" s="259">
        <f t="shared" si="5"/>
        <v>0.19401870223201279</v>
      </c>
      <c r="N13" s="124">
        <v>0.06</v>
      </c>
      <c r="O13" s="252">
        <f>IF(N13="","",N13*F13)</f>
        <v>0.18439024390243902</v>
      </c>
      <c r="P13" s="259">
        <f t="shared" si="9"/>
        <v>1.2010587171549714</v>
      </c>
      <c r="Q13" s="3">
        <f>IF(N13="","",Q12+1)</f>
        <v>10</v>
      </c>
      <c r="R13" s="259">
        <f t="shared" si="6"/>
        <v>1.8489190235740471</v>
      </c>
      <c r="S13" s="3">
        <f t="shared" si="7"/>
        <v>10</v>
      </c>
      <c r="T13" s="3">
        <f>IF(G13="","",IF(C13="",T12,C13-C$3))</f>
        <v>11</v>
      </c>
      <c r="U13" s="3">
        <f t="shared" si="2"/>
        <v>10</v>
      </c>
      <c r="V13" s="3">
        <f t="shared" si="2"/>
        <v>10</v>
      </c>
      <c r="W13" s="124"/>
    </row>
    <row r="14" spans="2:33" x14ac:dyDescent="0.2">
      <c r="B14" s="3">
        <f t="shared" si="0"/>
        <v>11</v>
      </c>
      <c r="C14" s="20"/>
      <c r="D14" s="3">
        <f t="shared" si="3"/>
        <v>11</v>
      </c>
      <c r="E14" s="124">
        <v>1.23</v>
      </c>
      <c r="F14" s="252">
        <f>IF(E14="","",AE$3/E14)</f>
        <v>3.0731707317073171</v>
      </c>
      <c r="G14" s="124">
        <v>33273.660000000003</v>
      </c>
      <c r="H14" s="3">
        <f t="shared" si="4"/>
        <v>11</v>
      </c>
      <c r="I14" s="252">
        <f t="shared" si="1"/>
        <v>-6.0911985784796979E-2</v>
      </c>
      <c r="J14" s="252">
        <f>IF(I14="","",I14*F14)</f>
        <v>-0.18719293192401024</v>
      </c>
      <c r="K14" s="259">
        <f t="shared" si="8"/>
        <v>1.017663577291082</v>
      </c>
      <c r="L14" s="3">
        <f>IF(I14="","",L13+1)</f>
        <v>11</v>
      </c>
      <c r="M14" s="259">
        <f t="shared" si="5"/>
        <v>0.15930301935400681</v>
      </c>
      <c r="N14" s="124">
        <v>0.15</v>
      </c>
      <c r="O14" s="252">
        <f>IF(N14="","",N14*F14)</f>
        <v>0.46097560975609753</v>
      </c>
      <c r="P14" s="259">
        <f t="shared" si="9"/>
        <v>1.2065953048999052</v>
      </c>
      <c r="Q14" s="3">
        <f>IF(N14="","",Q13+1)</f>
        <v>11</v>
      </c>
      <c r="R14" s="259">
        <f t="shared" si="6"/>
        <v>1.7219539269065498</v>
      </c>
      <c r="S14" s="3">
        <f t="shared" si="7"/>
        <v>11</v>
      </c>
      <c r="T14" s="3">
        <f>IF(G14="","",IF(C14="",T13,C14-C$3))</f>
        <v>11</v>
      </c>
      <c r="U14" s="3">
        <f t="shared" si="2"/>
        <v>11</v>
      </c>
      <c r="V14" s="3">
        <f t="shared" si="2"/>
        <v>11</v>
      </c>
      <c r="W14" s="124"/>
      <c r="Y14" s="118"/>
      <c r="Z14" s="118"/>
    </row>
    <row r="15" spans="2:33" s="118" customFormat="1" x14ac:dyDescent="0.2">
      <c r="B15" s="3">
        <f t="shared" si="0"/>
        <v>12</v>
      </c>
      <c r="C15" s="20">
        <v>42751</v>
      </c>
      <c r="D15" s="3">
        <f t="shared" si="3"/>
        <v>12</v>
      </c>
      <c r="E15" s="124">
        <v>1.23</v>
      </c>
      <c r="F15" s="252">
        <f>IF(E15="","",AE$3/E15)</f>
        <v>3.0731707317073171</v>
      </c>
      <c r="G15" s="124">
        <v>33285.26</v>
      </c>
      <c r="H15" s="3">
        <f t="shared" si="4"/>
        <v>12</v>
      </c>
      <c r="I15" s="252">
        <f t="shared" si="1"/>
        <v>3.4862410687608585E-2</v>
      </c>
      <c r="J15" s="252">
        <f>IF(I15="","",I15*F15)</f>
        <v>0.10713814016191907</v>
      </c>
      <c r="K15" s="259">
        <f t="shared" si="8"/>
        <v>1.0187538831208969</v>
      </c>
      <c r="L15" s="3">
        <f>IF(I15="","",L14+1)</f>
        <v>12</v>
      </c>
      <c r="M15" s="259">
        <f t="shared" si="5"/>
        <v>0.15495490805812473</v>
      </c>
      <c r="N15" s="124">
        <v>0.05</v>
      </c>
      <c r="O15" s="252">
        <f>IF(N15="","",N15*F15)</f>
        <v>0.15365853658536588</v>
      </c>
      <c r="P15" s="259">
        <f t="shared" si="9"/>
        <v>1.2084493415879221</v>
      </c>
      <c r="Q15" s="3">
        <f>IF(N15="","",Q14+1)</f>
        <v>12</v>
      </c>
      <c r="R15" s="259">
        <f t="shared" si="6"/>
        <v>1.5903299350323641</v>
      </c>
      <c r="S15" s="3">
        <f t="shared" si="7"/>
        <v>12</v>
      </c>
      <c r="T15" s="3">
        <f>IF(G15="","",IF(C15="",T14,C15-C$3))</f>
        <v>14</v>
      </c>
      <c r="U15" s="3">
        <f t="shared" si="2"/>
        <v>12</v>
      </c>
      <c r="V15" s="3">
        <f t="shared" si="2"/>
        <v>12</v>
      </c>
      <c r="W15" s="124"/>
      <c r="Y15"/>
      <c r="Z15"/>
      <c r="AD15"/>
      <c r="AE15"/>
      <c r="AF15"/>
      <c r="AG15"/>
    </row>
    <row r="16" spans="2:33" x14ac:dyDescent="0.2">
      <c r="B16" s="3">
        <f t="shared" si="0"/>
        <v>13</v>
      </c>
      <c r="C16" s="20">
        <v>42752</v>
      </c>
      <c r="D16" s="3">
        <f t="shared" si="3"/>
        <v>13</v>
      </c>
      <c r="E16" s="124">
        <v>1.46</v>
      </c>
      <c r="F16" s="252">
        <f>IF(E16="","",AE$3/E16)</f>
        <v>2.5890410958904111</v>
      </c>
      <c r="G16" s="124">
        <v>33315.379999999997</v>
      </c>
      <c r="H16" s="3">
        <f t="shared" si="4"/>
        <v>13</v>
      </c>
      <c r="I16" s="252">
        <f t="shared" si="1"/>
        <v>9.0490505406883831E-2</v>
      </c>
      <c r="J16" s="252">
        <f>IF(I16="","",I16*F16)</f>
        <v>0.23428363728631568</v>
      </c>
      <c r="K16" s="259">
        <f t="shared" si="8"/>
        <v>1.0211406567732682</v>
      </c>
      <c r="L16" s="3">
        <f>IF(I16="","",L15+1)</f>
        <v>13</v>
      </c>
      <c r="M16" s="259">
        <f t="shared" si="5"/>
        <v>0.16105488836943849</v>
      </c>
      <c r="N16" s="124">
        <v>0.53</v>
      </c>
      <c r="O16" s="252">
        <f>IF(N16="","",N16*F16)</f>
        <v>1.372191780821918</v>
      </c>
      <c r="P16" s="259">
        <f t="shared" si="9"/>
        <v>1.2250315841285879</v>
      </c>
      <c r="Q16" s="3">
        <f>IF(N16="","",Q15+1)</f>
        <v>13</v>
      </c>
      <c r="R16" s="259">
        <f t="shared" si="6"/>
        <v>1.5735334247345634</v>
      </c>
      <c r="S16" s="3">
        <f t="shared" si="7"/>
        <v>13</v>
      </c>
      <c r="T16" s="3">
        <f>IF(G16="","",IF(C16="",T15,C16-C$3))</f>
        <v>15</v>
      </c>
      <c r="U16" s="3">
        <f t="shared" si="2"/>
        <v>13</v>
      </c>
      <c r="V16" s="3">
        <f t="shared" si="2"/>
        <v>13</v>
      </c>
      <c r="W16" s="124"/>
    </row>
    <row r="17" spans="2:33" x14ac:dyDescent="0.2">
      <c r="B17" s="3">
        <f t="shared" si="0"/>
        <v>14</v>
      </c>
      <c r="C17" s="20">
        <v>42753</v>
      </c>
      <c r="D17" s="3">
        <f t="shared" si="3"/>
        <v>14</v>
      </c>
      <c r="E17" s="124">
        <v>1.69</v>
      </c>
      <c r="F17" s="252">
        <f>IF(E17="","",AE$3/E17)</f>
        <v>2.2366863905325443</v>
      </c>
      <c r="G17" s="124">
        <v>33298.879999999997</v>
      </c>
      <c r="H17" s="3">
        <f t="shared" si="4"/>
        <v>14</v>
      </c>
      <c r="I17" s="252">
        <f t="shared" si="1"/>
        <v>-4.9526675067191196E-2</v>
      </c>
      <c r="J17" s="252">
        <f>IF(I17="","",I17*F17)</f>
        <v>-0.11077564009111403</v>
      </c>
      <c r="K17" s="259">
        <f t="shared" si="8"/>
        <v>1.0200094816744969</v>
      </c>
      <c r="L17" s="3">
        <f>IF(I17="","",L16+1)</f>
        <v>14</v>
      </c>
      <c r="M17" s="259">
        <f t="shared" si="5"/>
        <v>0.14161391373874732</v>
      </c>
      <c r="N17" s="124">
        <v>0.19</v>
      </c>
      <c r="O17" s="252">
        <f>IF(N17="","",N17*F17)</f>
        <v>0.42497041420118342</v>
      </c>
      <c r="P17" s="259">
        <f t="shared" si="9"/>
        <v>1.2302376059257545</v>
      </c>
      <c r="Q17" s="3">
        <f>IF(N17="","",Q16+1)</f>
        <v>14</v>
      </c>
      <c r="R17" s="259">
        <f t="shared" si="6"/>
        <v>1.491059341191292</v>
      </c>
      <c r="S17" s="3">
        <f t="shared" si="7"/>
        <v>14</v>
      </c>
      <c r="T17" s="3">
        <f>IF(G17="","",IF(C17="",T16,C17-C$3))</f>
        <v>16</v>
      </c>
      <c r="U17" s="3">
        <f t="shared" si="2"/>
        <v>14</v>
      </c>
      <c r="V17" s="3">
        <f t="shared" si="2"/>
        <v>14</v>
      </c>
      <c r="W17" s="124"/>
      <c r="Y17" s="118"/>
      <c r="Z17" s="25"/>
    </row>
    <row r="18" spans="2:33" x14ac:dyDescent="0.2">
      <c r="B18" s="3">
        <f t="shared" si="0"/>
        <v>15</v>
      </c>
      <c r="C18" s="20">
        <v>42754</v>
      </c>
      <c r="D18" s="3">
        <f t="shared" si="3"/>
        <v>15</v>
      </c>
      <c r="E18" s="124">
        <v>1.93</v>
      </c>
      <c r="F18" s="252">
        <f>IF(E18="","",AE$3/E18)</f>
        <v>1.9585492227979273</v>
      </c>
      <c r="G18" s="124">
        <v>33348.019999999997</v>
      </c>
      <c r="H18" s="3">
        <f t="shared" si="4"/>
        <v>15</v>
      </c>
      <c r="I18" s="252">
        <f t="shared" si="1"/>
        <v>0.14757253096800679</v>
      </c>
      <c r="J18" s="252">
        <f>IF(I18="","",I18*F18)</f>
        <v>0.28902806583371277</v>
      </c>
      <c r="K18" s="259">
        <f t="shared" si="8"/>
        <v>1.0229575953507011</v>
      </c>
      <c r="L18" s="3">
        <f>IF(I18="","",L17+1)</f>
        <v>15</v>
      </c>
      <c r="M18" s="259">
        <f t="shared" si="5"/>
        <v>0.15143477910219971</v>
      </c>
      <c r="N18" s="124">
        <v>0.42</v>
      </c>
      <c r="O18" s="252">
        <f>IF(N18="","",N18*F18)</f>
        <v>0.82259067357512949</v>
      </c>
      <c r="P18" s="259">
        <f t="shared" si="9"/>
        <v>1.2403574257349137</v>
      </c>
      <c r="Q18" s="3">
        <f>IF(N18="","",Q17+1)</f>
        <v>15</v>
      </c>
      <c r="R18" s="259">
        <f t="shared" si="6"/>
        <v>1.4463572014159265</v>
      </c>
      <c r="S18" s="3">
        <f t="shared" si="7"/>
        <v>15</v>
      </c>
      <c r="T18" s="3">
        <f>IF(G18="","",IF(C18="",T17,C18-C$3))</f>
        <v>17</v>
      </c>
      <c r="U18" s="3">
        <f t="shared" si="2"/>
        <v>15</v>
      </c>
      <c r="V18" s="3">
        <f t="shared" si="2"/>
        <v>15</v>
      </c>
      <c r="W18" s="124"/>
    </row>
    <row r="19" spans="2:33" x14ac:dyDescent="0.2">
      <c r="B19" s="3">
        <f t="shared" si="0"/>
        <v>16</v>
      </c>
      <c r="C19" s="20">
        <v>42758</v>
      </c>
      <c r="D19" s="3">
        <f t="shared" si="3"/>
        <v>16</v>
      </c>
      <c r="E19" s="124">
        <v>2.16</v>
      </c>
      <c r="F19" s="252">
        <f>IF(E19="","",AE$3/E19)</f>
        <v>1.7499999999999998</v>
      </c>
      <c r="G19" s="124">
        <v>33375.71</v>
      </c>
      <c r="H19" s="3">
        <f t="shared" si="4"/>
        <v>16</v>
      </c>
      <c r="I19" s="252">
        <f t="shared" si="1"/>
        <v>8.3033415477147765E-2</v>
      </c>
      <c r="J19" s="252">
        <f>IF(I19="","",I19*F19)</f>
        <v>0.14530847708500857</v>
      </c>
      <c r="K19" s="259">
        <f t="shared" si="8"/>
        <v>1.0244440394537306</v>
      </c>
      <c r="L19" s="3">
        <f>IF(I19="","",L18+1)</f>
        <v>16</v>
      </c>
      <c r="M19" s="259">
        <f t="shared" si="5"/>
        <v>0.15105187424673261</v>
      </c>
      <c r="N19" s="124">
        <v>0.04</v>
      </c>
      <c r="O19" s="252">
        <f>IF(N19="","",N19*F19)</f>
        <v>6.9999999999999993E-2</v>
      </c>
      <c r="P19" s="259">
        <f t="shared" si="9"/>
        <v>1.2412256759329281</v>
      </c>
      <c r="Q19" s="3">
        <f>IF(N19="","",Q18+1)</f>
        <v>16</v>
      </c>
      <c r="R19" s="259">
        <f t="shared" si="6"/>
        <v>1.3597829590773269</v>
      </c>
      <c r="S19" s="3">
        <f t="shared" si="7"/>
        <v>16</v>
      </c>
      <c r="T19" s="3">
        <f>IF(G19="","",IF(C19="",T18,C19-C$3))</f>
        <v>21</v>
      </c>
      <c r="U19" s="3">
        <f t="shared" si="2"/>
        <v>16</v>
      </c>
      <c r="V19" s="3">
        <f t="shared" si="2"/>
        <v>16</v>
      </c>
      <c r="W19" s="124"/>
      <c r="AE19" s="118"/>
    </row>
    <row r="20" spans="2:33" x14ac:dyDescent="0.2">
      <c r="B20" s="3">
        <f t="shared" si="0"/>
        <v>17</v>
      </c>
      <c r="C20" s="20">
        <v>42759</v>
      </c>
      <c r="D20" s="3">
        <f t="shared" si="3"/>
        <v>17</v>
      </c>
      <c r="E20" s="124">
        <v>2.39</v>
      </c>
      <c r="F20" s="252">
        <f>IF(E20="","",AE$3/E20)</f>
        <v>1.5815899581589956</v>
      </c>
      <c r="G20" s="124">
        <v>33465.769999999997</v>
      </c>
      <c r="H20" s="3">
        <f t="shared" si="4"/>
        <v>17</v>
      </c>
      <c r="I20" s="252">
        <f t="shared" si="1"/>
        <v>0.26983695627747745</v>
      </c>
      <c r="J20" s="252">
        <f>IF(I20="","",I20*F20)</f>
        <v>0.42677142038864629</v>
      </c>
      <c r="K20" s="259">
        <f t="shared" si="8"/>
        <v>1.0288160738319942</v>
      </c>
      <c r="L20" s="3">
        <f>IF(I20="","",L19+1)</f>
        <v>17</v>
      </c>
      <c r="M20" s="259">
        <f t="shared" si="5"/>
        <v>0.16724969622334829</v>
      </c>
      <c r="N20" s="124">
        <v>0.78</v>
      </c>
      <c r="O20" s="252">
        <f>IF(N20="","",N20*F20)</f>
        <v>1.2336401673640167</v>
      </c>
      <c r="P20" s="259">
        <f t="shared" si="9"/>
        <v>1.2565379344388723</v>
      </c>
      <c r="Q20" s="3">
        <f>IF(N20="","",Q19+1)</f>
        <v>17</v>
      </c>
      <c r="R20" s="259">
        <f t="shared" si="6"/>
        <v>1.3523584457402871</v>
      </c>
      <c r="S20" s="3">
        <f t="shared" si="7"/>
        <v>17</v>
      </c>
      <c r="T20" s="3">
        <f>IF(G20="","",IF(C20="",T19,C20-C$3))</f>
        <v>22</v>
      </c>
      <c r="U20" s="3">
        <f t="shared" si="2"/>
        <v>17</v>
      </c>
      <c r="V20" s="3">
        <f t="shared" si="2"/>
        <v>17</v>
      </c>
      <c r="W20" s="124"/>
      <c r="AD20" s="118"/>
      <c r="AE20" s="118"/>
      <c r="AF20" s="118"/>
      <c r="AG20" s="118"/>
    </row>
    <row r="21" spans="2:33" x14ac:dyDescent="0.2">
      <c r="B21" s="3">
        <f t="shared" si="0"/>
        <v>18</v>
      </c>
      <c r="C21" s="20">
        <v>42760</v>
      </c>
      <c r="D21" s="3">
        <f t="shared" si="3"/>
        <v>18</v>
      </c>
      <c r="E21" s="124">
        <v>2.62</v>
      </c>
      <c r="F21" s="252">
        <f>IF(E21="","",AE$3/E21)</f>
        <v>1.4427480916030533</v>
      </c>
      <c r="G21" s="124">
        <v>33573.65</v>
      </c>
      <c r="H21" s="3">
        <f t="shared" si="4"/>
        <v>18</v>
      </c>
      <c r="I21" s="252">
        <f t="shared" si="1"/>
        <v>0.32235923452532145</v>
      </c>
      <c r="J21" s="252">
        <f>IF(I21="","",I21*F21)</f>
        <v>0.46508317042202862</v>
      </c>
      <c r="K21" s="259">
        <f t="shared" si="8"/>
        <v>1.0336009242459834</v>
      </c>
      <c r="L21" s="3">
        <f>IF(I21="","",L20+1)</f>
        <v>18</v>
      </c>
      <c r="M21" s="259">
        <f t="shared" si="5"/>
        <v>0.18377281256174438</v>
      </c>
      <c r="N21" s="124">
        <v>0.18</v>
      </c>
      <c r="O21" s="252">
        <f>IF(N21="","",N21*F21)</f>
        <v>0.25969465648854956</v>
      </c>
      <c r="P21" s="259">
        <f t="shared" si="9"/>
        <v>1.2598010963113615</v>
      </c>
      <c r="Q21" s="3">
        <f>IF(N21="","",Q20+1)</f>
        <v>18</v>
      </c>
      <c r="R21" s="259">
        <f t="shared" si="6"/>
        <v>1.2913436862675987</v>
      </c>
      <c r="S21" s="3">
        <f t="shared" si="7"/>
        <v>18</v>
      </c>
      <c r="T21" s="3">
        <f>IF(G21="","",IF(C21="",T20,C21-C$3))</f>
        <v>23</v>
      </c>
      <c r="U21" s="3">
        <f t="shared" si="2"/>
        <v>18</v>
      </c>
      <c r="V21" s="3">
        <f t="shared" si="2"/>
        <v>18</v>
      </c>
      <c r="W21" s="124"/>
      <c r="AD21" s="118"/>
      <c r="AE21" s="118"/>
      <c r="AF21" s="118"/>
      <c r="AG21" s="118"/>
    </row>
    <row r="22" spans="2:33" x14ac:dyDescent="0.2">
      <c r="B22" s="3">
        <f t="shared" si="0"/>
        <v>19</v>
      </c>
      <c r="C22" s="20">
        <v>42761</v>
      </c>
      <c r="D22" s="3">
        <f t="shared" si="3"/>
        <v>19</v>
      </c>
      <c r="E22" s="124">
        <v>2.85</v>
      </c>
      <c r="F22" s="252">
        <f>IF(E22="","",AE$3/E22)</f>
        <v>1.3263157894736841</v>
      </c>
      <c r="G22" s="124">
        <v>33714.949999999997</v>
      </c>
      <c r="H22" s="3">
        <f t="shared" si="4"/>
        <v>19</v>
      </c>
      <c r="I22" s="252">
        <f t="shared" si="1"/>
        <v>0.42086576824383298</v>
      </c>
      <c r="J22" s="252">
        <f>IF(I22="","",I22*F22)</f>
        <v>0.55820091367076796</v>
      </c>
      <c r="K22" s="259">
        <f t="shared" si="8"/>
        <v>1.039370494048834</v>
      </c>
      <c r="L22" s="3">
        <f>IF(I22="","",L21+1)</f>
        <v>19</v>
      </c>
      <c r="M22" s="259">
        <f t="shared" si="5"/>
        <v>0.20344475123508232</v>
      </c>
      <c r="N22" s="124">
        <v>2.42</v>
      </c>
      <c r="O22" s="252">
        <f>IF(N22="","",N22*F22)</f>
        <v>3.2096842105263153</v>
      </c>
      <c r="P22" s="259">
        <f t="shared" si="9"/>
        <v>1.3002367331837048</v>
      </c>
      <c r="Q22" s="3">
        <f>IF(N22="","",Q21+1)</f>
        <v>19</v>
      </c>
      <c r="R22" s="259">
        <f t="shared" si="6"/>
        <v>1.3914141964422644</v>
      </c>
      <c r="S22" s="3">
        <f t="shared" si="7"/>
        <v>19</v>
      </c>
      <c r="T22" s="3">
        <f>IF(G22="","",IF(C22="",T21,C22-C$3))</f>
        <v>24</v>
      </c>
      <c r="U22" s="3">
        <f t="shared" si="2"/>
        <v>19</v>
      </c>
      <c r="V22" s="3">
        <f t="shared" si="2"/>
        <v>19</v>
      </c>
      <c r="W22" s="124"/>
      <c r="AD22" s="118"/>
      <c r="AE22" s="118"/>
      <c r="AF22" s="118"/>
      <c r="AG22" s="118"/>
    </row>
    <row r="23" spans="2:33" s="118" customFormat="1" x14ac:dyDescent="0.2">
      <c r="B23" s="3">
        <f t="shared" si="0"/>
        <v>20</v>
      </c>
      <c r="C23" s="20">
        <v>42762</v>
      </c>
      <c r="D23" s="3">
        <f t="shared" si="3"/>
        <v>20</v>
      </c>
      <c r="E23" s="124">
        <v>3.08</v>
      </c>
      <c r="F23" s="252">
        <f>IF(E23="","",AE$3/E23)</f>
        <v>1.2272727272727271</v>
      </c>
      <c r="G23" s="124">
        <v>33911.51</v>
      </c>
      <c r="H23" s="3">
        <f t="shared" si="4"/>
        <v>20</v>
      </c>
      <c r="I23" s="252">
        <f t="shared" si="1"/>
        <v>0.58300546196866665</v>
      </c>
      <c r="J23" s="252">
        <f>IF(I23="","",I23*F23)</f>
        <v>0.71550670332518163</v>
      </c>
      <c r="K23" s="259">
        <f t="shared" si="8"/>
        <v>1.0468072596061375</v>
      </c>
      <c r="L23" s="3">
        <f>IF(I23="","",L22+1)</f>
        <v>20</v>
      </c>
      <c r="M23" s="259">
        <f t="shared" si="5"/>
        <v>0.22898590666657892</v>
      </c>
      <c r="N23" s="124">
        <v>2.5099999999999998</v>
      </c>
      <c r="O23" s="252">
        <f>IF(N23="","",N23*F23)</f>
        <v>3.0804545454545447</v>
      </c>
      <c r="P23" s="259">
        <f t="shared" si="9"/>
        <v>1.3402899347327317</v>
      </c>
      <c r="Q23" s="3">
        <f>IF(N23="","",Q22+1)</f>
        <v>20</v>
      </c>
      <c r="R23" s="259">
        <f t="shared" si="6"/>
        <v>1.4752051066754035</v>
      </c>
      <c r="S23" s="3">
        <f t="shared" si="7"/>
        <v>20</v>
      </c>
      <c r="T23" s="3">
        <f>IF(G23="","",IF(C23="",T22,C23-C$3))</f>
        <v>25</v>
      </c>
      <c r="U23" s="3">
        <f t="shared" si="2"/>
        <v>20</v>
      </c>
      <c r="V23" s="3">
        <f t="shared" si="2"/>
        <v>20</v>
      </c>
      <c r="W23" s="124"/>
      <c r="Y23"/>
      <c r="Z23"/>
    </row>
    <row r="24" spans="2:33" s="118" customFormat="1" x14ac:dyDescent="0.2">
      <c r="B24" s="3">
        <f t="shared" si="0"/>
        <v>21</v>
      </c>
      <c r="C24" s="20">
        <v>42765</v>
      </c>
      <c r="D24" s="3">
        <f t="shared" si="3"/>
        <v>21</v>
      </c>
      <c r="E24" s="124">
        <v>3.31</v>
      </c>
      <c r="F24" s="252">
        <f>IF(E24="","",AE$3/E24)</f>
        <v>1.1419939577039273</v>
      </c>
      <c r="G24" s="124">
        <v>34042.550000000003</v>
      </c>
      <c r="H24" s="3">
        <f t="shared" si="4"/>
        <v>21</v>
      </c>
      <c r="I24" s="252">
        <f t="shared" si="1"/>
        <v>0.38641747300548063</v>
      </c>
      <c r="J24" s="252">
        <f>IF(I24="","",I24*F24)</f>
        <v>0.44128641932347934</v>
      </c>
      <c r="K24" s="259">
        <f t="shared" si="8"/>
        <v>1.0514266778792718</v>
      </c>
      <c r="L24" s="3">
        <f>IF(I24="","",L23+1)</f>
        <v>21</v>
      </c>
      <c r="M24" s="259">
        <f t="shared" si="5"/>
        <v>0.23908527197573637</v>
      </c>
      <c r="N24" s="124">
        <v>0.34</v>
      </c>
      <c r="O24" s="252">
        <f>IF(N24="","",N24*F24)</f>
        <v>0.38827794561933532</v>
      </c>
      <c r="P24" s="259">
        <f t="shared" si="9"/>
        <v>1.3454939849566547</v>
      </c>
      <c r="Q24" s="3">
        <f>IF(N24="","",Q23+1)</f>
        <v>21</v>
      </c>
      <c r="R24" s="259">
        <f t="shared" si="6"/>
        <v>1.423180816426739</v>
      </c>
      <c r="S24" s="3">
        <f t="shared" si="7"/>
        <v>21</v>
      </c>
      <c r="T24" s="3">
        <f>IF(G24="","",IF(C24="",T23,C24-C$3))</f>
        <v>28</v>
      </c>
      <c r="U24" s="3">
        <f t="shared" si="2"/>
        <v>21</v>
      </c>
      <c r="V24" s="3">
        <f t="shared" si="2"/>
        <v>21</v>
      </c>
      <c r="W24" s="124"/>
      <c r="Y24"/>
      <c r="Z24"/>
    </row>
    <row r="25" spans="2:33" s="118" customFormat="1" x14ac:dyDescent="0.2">
      <c r="B25" s="3">
        <f t="shared" si="0"/>
        <v>22</v>
      </c>
      <c r="C25" s="20">
        <v>42767</v>
      </c>
      <c r="D25" s="3">
        <f t="shared" si="3"/>
        <v>22</v>
      </c>
      <c r="E25" s="124">
        <v>3.54</v>
      </c>
      <c r="F25" s="252">
        <f>IF(E25="","",AE$3/E25)</f>
        <v>1.0677966101694916</v>
      </c>
      <c r="G25" s="124">
        <v>34161.129999999997</v>
      </c>
      <c r="H25" s="3">
        <f t="shared" si="4"/>
        <v>22</v>
      </c>
      <c r="I25" s="252">
        <f t="shared" si="1"/>
        <v>0.34832878265580708</v>
      </c>
      <c r="J25" s="252">
        <f>IF(I25="","",I25*F25)</f>
        <v>0.37194429334433637</v>
      </c>
      <c r="K25" s="259">
        <f t="shared" si="8"/>
        <v>1.0553373994063435</v>
      </c>
      <c r="L25" s="3">
        <f>IF(I25="","",L24+1)</f>
        <v>22</v>
      </c>
      <c r="M25" s="259">
        <f t="shared" si="5"/>
        <v>0.24512050147227349</v>
      </c>
      <c r="N25" s="124">
        <v>0.06</v>
      </c>
      <c r="O25" s="252">
        <f>IF(N25="","",N25*F25)</f>
        <v>6.4067796610169495E-2</v>
      </c>
      <c r="P25" s="259">
        <f t="shared" si="9"/>
        <v>1.3463560133063388</v>
      </c>
      <c r="Q25" s="3">
        <f>IF(N25="","",Q24+1)</f>
        <v>22</v>
      </c>
      <c r="R25" s="259">
        <f t="shared" si="6"/>
        <v>1.3610043579939335</v>
      </c>
      <c r="S25" s="3">
        <f t="shared" si="7"/>
        <v>22</v>
      </c>
      <c r="T25" s="3">
        <f>IF(G25="","",IF(C25="",T24,C25-C$3))</f>
        <v>30</v>
      </c>
      <c r="U25" s="3">
        <f t="shared" si="2"/>
        <v>22</v>
      </c>
      <c r="V25" s="3">
        <f t="shared" si="2"/>
        <v>22</v>
      </c>
      <c r="W25" s="124"/>
      <c r="AE25"/>
    </row>
    <row r="26" spans="2:33" s="118" customFormat="1" x14ac:dyDescent="0.2">
      <c r="B26" s="3">
        <f t="shared" si="0"/>
        <v>23</v>
      </c>
      <c r="C26" s="20">
        <v>42769</v>
      </c>
      <c r="D26" s="3">
        <f t="shared" si="3"/>
        <v>23</v>
      </c>
      <c r="E26" s="124">
        <v>3.78</v>
      </c>
      <c r="F26" s="252">
        <f>IF(E26="","",AE$3/E26)</f>
        <v>1</v>
      </c>
      <c r="G26" s="124">
        <v>34386.120000000003</v>
      </c>
      <c r="H26" s="3">
        <f t="shared" si="4"/>
        <v>23</v>
      </c>
      <c r="I26" s="252">
        <f t="shared" si="1"/>
        <v>0.65861404467593798</v>
      </c>
      <c r="J26" s="252">
        <f>IF(I26="","",I26*F26)</f>
        <v>0.65861404467593798</v>
      </c>
      <c r="K26" s="259">
        <f t="shared" si="8"/>
        <v>1.0622879997375514</v>
      </c>
      <c r="L26" s="3">
        <f>IF(I26="","",L25+1)</f>
        <v>23</v>
      </c>
      <c r="M26" s="259">
        <f t="shared" si="5"/>
        <v>0.26306311080817046</v>
      </c>
      <c r="N26" s="124">
        <v>5.58</v>
      </c>
      <c r="O26" s="252">
        <f>IF(N26="","",N26*F26)</f>
        <v>5.58</v>
      </c>
      <c r="P26" s="259">
        <f t="shared" si="9"/>
        <v>1.4214826788488326</v>
      </c>
      <c r="Q26" s="3">
        <f>IF(N26="","",Q25+1)</f>
        <v>23</v>
      </c>
      <c r="R26" s="259">
        <f t="shared" si="6"/>
        <v>1.5408835152855849</v>
      </c>
      <c r="S26" s="3">
        <f t="shared" si="7"/>
        <v>23</v>
      </c>
      <c r="T26" s="3">
        <f>IF(G26="","",IF(C26="",T25,C26-C$3))</f>
        <v>32</v>
      </c>
      <c r="U26" s="3">
        <f t="shared" si="2"/>
        <v>23</v>
      </c>
      <c r="V26" s="3">
        <f t="shared" si="2"/>
        <v>23</v>
      </c>
      <c r="W26" s="124">
        <v>20.29</v>
      </c>
      <c r="AD26"/>
      <c r="AE26"/>
      <c r="AF26"/>
      <c r="AG26"/>
    </row>
    <row r="27" spans="2:33" s="118" customFormat="1" x14ac:dyDescent="0.2">
      <c r="B27" s="3">
        <f t="shared" si="0"/>
        <v>24</v>
      </c>
      <c r="C27" s="20"/>
      <c r="D27" s="3" t="str">
        <f t="shared" si="3"/>
        <v/>
      </c>
      <c r="E27" s="124"/>
      <c r="F27" s="252" t="str">
        <f>IF(E27="","",AE$3/E27)</f>
        <v/>
      </c>
      <c r="G27" s="124"/>
      <c r="H27" s="3" t="str">
        <f>IF(G27="","",H26+1)</f>
        <v/>
      </c>
      <c r="I27" s="252" t="str">
        <f>IF(G27="","",100*(G27-G26)/G26)</f>
        <v/>
      </c>
      <c r="J27" s="252" t="str">
        <f>IF(I27="","",I27*F27)</f>
        <v/>
      </c>
      <c r="K27" s="259" t="str">
        <f t="shared" si="8"/>
        <v/>
      </c>
      <c r="L27" s="3" t="str">
        <f>IF(I27="","",L26+1)</f>
        <v/>
      </c>
      <c r="M27" s="259" t="str">
        <f>IF(J27="","",100*(((G27-G$3)/G$3+1)^(1/L27)-1))</f>
        <v/>
      </c>
      <c r="N27" s="124"/>
      <c r="O27" s="252" t="str">
        <f>IF(N27="","",N27*F27)</f>
        <v/>
      </c>
      <c r="P27" s="259" t="str">
        <f t="shared" si="9"/>
        <v/>
      </c>
      <c r="Q27" s="3" t="str">
        <f>IF(N27="","",Q26+1)</f>
        <v/>
      </c>
      <c r="R27" s="259" t="str">
        <f>IF(O27="","",100*(((L27-L$3)/L$3+1)^(1/Q27)-1))</f>
        <v/>
      </c>
      <c r="S27" s="3" t="str">
        <f t="shared" si="7"/>
        <v/>
      </c>
      <c r="T27" s="3" t="str">
        <f>IF(G27="","",IF(C27="",T26,C27-C$3))</f>
        <v/>
      </c>
      <c r="U27" s="3" t="str">
        <f t="shared" si="2"/>
        <v/>
      </c>
      <c r="V27" s="3" t="str">
        <f t="shared" si="2"/>
        <v/>
      </c>
      <c r="W27" s="124"/>
      <c r="AD27"/>
      <c r="AE27"/>
      <c r="AF27"/>
      <c r="AG27"/>
    </row>
    <row r="28" spans="2:33" s="118" customFormat="1" x14ac:dyDescent="0.2">
      <c r="B28" s="3">
        <f t="shared" si="0"/>
        <v>25</v>
      </c>
      <c r="C28" s="20"/>
      <c r="D28" s="3" t="str">
        <f t="shared" si="3"/>
        <v/>
      </c>
      <c r="E28" s="124"/>
      <c r="F28" s="252" t="str">
        <f>IF(E28="","",AE$3/E28)</f>
        <v/>
      </c>
      <c r="G28" s="124"/>
      <c r="H28" s="3" t="str">
        <f t="shared" si="4"/>
        <v/>
      </c>
      <c r="I28" s="252" t="str">
        <f>IF(G28="","",100*(G28-G27)/G27)</f>
        <v/>
      </c>
      <c r="J28" s="252" t="str">
        <f>IF(I28="","",I28*F28)</f>
        <v/>
      </c>
      <c r="K28" s="259" t="str">
        <f t="shared" si="8"/>
        <v/>
      </c>
      <c r="L28" s="3" t="str">
        <f>IF(I28="","",L27+1)</f>
        <v/>
      </c>
      <c r="M28" s="259" t="str">
        <f>IF(J28="","",100*(((G28-G$3)/G$3+1)^(1/L28)-1))</f>
        <v/>
      </c>
      <c r="N28" s="124"/>
      <c r="O28" s="252" t="str">
        <f>IF(N28="","",N28*F28)</f>
        <v/>
      </c>
      <c r="P28" s="259" t="str">
        <f t="shared" si="9"/>
        <v/>
      </c>
      <c r="Q28" s="3" t="str">
        <f>IF(N28="","",Q27+1)</f>
        <v/>
      </c>
      <c r="R28" s="259" t="str">
        <f>IF(O28="","",100*(((L28-L$3)/L$3+1)^(1/Q28)-1))</f>
        <v/>
      </c>
      <c r="S28" s="3" t="str">
        <f t="shared" si="7"/>
        <v/>
      </c>
      <c r="T28" s="3" t="str">
        <f>IF(G28="","",IF(C28="",T27,C28-C$3))</f>
        <v/>
      </c>
      <c r="U28" s="3" t="str">
        <f t="shared" si="2"/>
        <v/>
      </c>
      <c r="V28" s="3" t="str">
        <f t="shared" si="2"/>
        <v/>
      </c>
      <c r="W28" s="124"/>
      <c r="AD28"/>
      <c r="AE28"/>
      <c r="AF28"/>
      <c r="AG28"/>
    </row>
    <row r="29" spans="2:33" x14ac:dyDescent="0.2">
      <c r="B29" s="3">
        <f t="shared" si="0"/>
        <v>26</v>
      </c>
      <c r="C29" s="20"/>
      <c r="D29" s="3" t="str">
        <f t="shared" si="3"/>
        <v/>
      </c>
      <c r="E29" s="124"/>
      <c r="F29" s="252" t="str">
        <f>IF(E29="","",AE$3/E29)</f>
        <v/>
      </c>
      <c r="G29" s="124"/>
      <c r="H29" s="3" t="str">
        <f t="shared" si="4"/>
        <v/>
      </c>
      <c r="I29" s="252" t="str">
        <f t="shared" ref="I29:I92" si="10">IF(G29="","",100*(G29-G28)/G28)</f>
        <v/>
      </c>
      <c r="J29" s="252" t="str">
        <f>IF(I29="","",I29*F29)</f>
        <v/>
      </c>
      <c r="K29" s="259" t="str">
        <f t="shared" si="8"/>
        <v/>
      </c>
      <c r="L29" s="3" t="str">
        <f>IF(I29="","",L28+1)</f>
        <v/>
      </c>
      <c r="M29" s="259" t="str">
        <f>IF(J29="","",100*(((G29-G$3)/G$3+1)^(1/L29)-1))</f>
        <v/>
      </c>
      <c r="N29" s="124"/>
      <c r="O29" s="252" t="str">
        <f>IF(N29="","",N29*F29)</f>
        <v/>
      </c>
      <c r="P29" s="259" t="str">
        <f t="shared" si="9"/>
        <v/>
      </c>
      <c r="Q29" s="3" t="str">
        <f>IF(N29="","",Q28+1)</f>
        <v/>
      </c>
      <c r="R29" s="259" t="str">
        <f>IF(O29="","",100*(((L29-L$3)/L$3+1)^(1/Q29)-1))</f>
        <v/>
      </c>
      <c r="S29" s="3" t="str">
        <f t="shared" si="7"/>
        <v/>
      </c>
      <c r="T29" s="3" t="str">
        <f>IF(G29="","",IF(C29="",T28,C29-C$3))</f>
        <v/>
      </c>
      <c r="U29" s="3" t="str">
        <f t="shared" si="2"/>
        <v/>
      </c>
      <c r="V29" s="3" t="str">
        <f t="shared" si="2"/>
        <v/>
      </c>
      <c r="W29" s="124"/>
      <c r="Y29" s="118"/>
      <c r="Z29" s="118"/>
    </row>
    <row r="30" spans="2:33" x14ac:dyDescent="0.2">
      <c r="B30" s="3">
        <f t="shared" si="0"/>
        <v>27</v>
      </c>
      <c r="C30" s="20"/>
      <c r="D30" s="3" t="str">
        <f t="shared" si="3"/>
        <v/>
      </c>
      <c r="E30" s="124"/>
      <c r="F30" s="252" t="str">
        <f>IF(E30="","",AE$3/E30)</f>
        <v/>
      </c>
      <c r="G30" s="124"/>
      <c r="H30" s="3" t="str">
        <f t="shared" si="4"/>
        <v/>
      </c>
      <c r="I30" s="252" t="str">
        <f t="shared" si="10"/>
        <v/>
      </c>
      <c r="J30" s="252" t="str">
        <f>IF(I30="","",I30*F30)</f>
        <v/>
      </c>
      <c r="K30" s="259" t="str">
        <f t="shared" si="8"/>
        <v/>
      </c>
      <c r="L30" s="3" t="str">
        <f>IF(I30="","",L29+1)</f>
        <v/>
      </c>
      <c r="M30" s="259" t="str">
        <f>IF(J30="","",100*(((G30-G$3)/G$3+1)^(1/L30)-1))</f>
        <v/>
      </c>
      <c r="N30" s="124"/>
      <c r="O30" s="252" t="str">
        <f>IF(N30="","",N30*F30)</f>
        <v/>
      </c>
      <c r="P30" s="259" t="str">
        <f t="shared" si="9"/>
        <v/>
      </c>
      <c r="Q30" s="3" t="str">
        <f>IF(N30="","",Q29+1)</f>
        <v/>
      </c>
      <c r="R30" s="259" t="str">
        <f>IF(O30="","",100*(((L30-L$3)/L$3+1)^(1/Q30)-1))</f>
        <v/>
      </c>
      <c r="S30" s="3" t="str">
        <f t="shared" si="7"/>
        <v/>
      </c>
      <c r="T30" s="3" t="str">
        <f>IF(G30="","",IF(C30="",T29,C30-C$3))</f>
        <v/>
      </c>
      <c r="U30" s="3" t="str">
        <f t="shared" si="2"/>
        <v/>
      </c>
      <c r="V30" s="3" t="str">
        <f t="shared" si="2"/>
        <v/>
      </c>
      <c r="W30" s="124"/>
      <c r="Y30" s="118"/>
      <c r="Z30" s="118"/>
    </row>
    <row r="31" spans="2:33" x14ac:dyDescent="0.2">
      <c r="B31" s="3">
        <f t="shared" si="0"/>
        <v>28</v>
      </c>
      <c r="C31" s="20"/>
      <c r="D31" s="3" t="str">
        <f t="shared" si="3"/>
        <v/>
      </c>
      <c r="E31" s="124"/>
      <c r="F31" s="252" t="str">
        <f>IF(E31="","",AE$3/E31)</f>
        <v/>
      </c>
      <c r="G31" s="124"/>
      <c r="H31" s="3" t="str">
        <f t="shared" si="4"/>
        <v/>
      </c>
      <c r="I31" s="252" t="str">
        <f t="shared" si="10"/>
        <v/>
      </c>
      <c r="J31" s="252" t="str">
        <f>IF(I31="","",I31*F31)</f>
        <v/>
      </c>
      <c r="K31" s="259" t="str">
        <f t="shared" si="8"/>
        <v/>
      </c>
      <c r="L31" s="3" t="str">
        <f>IF(I31="","",L30+1)</f>
        <v/>
      </c>
      <c r="M31" s="259" t="str">
        <f>IF(J31="","",100*(((G31-G$3)/G$3+1)^(1/L31)-1))</f>
        <v/>
      </c>
      <c r="N31" s="124"/>
      <c r="O31" s="252" t="str">
        <f>IF(N31="","",N31*F31)</f>
        <v/>
      </c>
      <c r="P31" s="259" t="str">
        <f t="shared" si="9"/>
        <v/>
      </c>
      <c r="Q31" s="3" t="str">
        <f>IF(N31="","",Q30+1)</f>
        <v/>
      </c>
      <c r="R31" s="259" t="str">
        <f>IF(O31="","",100*(((L31-L$3)/L$3+1)^(1/Q31)-1))</f>
        <v/>
      </c>
      <c r="S31" s="3" t="str">
        <f t="shared" si="7"/>
        <v/>
      </c>
      <c r="T31" s="3" t="str">
        <f>IF(G31="","",IF(C31="",T30,C31-C$3))</f>
        <v/>
      </c>
      <c r="U31" s="3" t="str">
        <f t="shared" si="2"/>
        <v/>
      </c>
      <c r="V31" s="3" t="str">
        <f t="shared" si="2"/>
        <v/>
      </c>
      <c r="W31" s="124"/>
    </row>
    <row r="32" spans="2:33" x14ac:dyDescent="0.2">
      <c r="B32" s="3">
        <f t="shared" si="0"/>
        <v>29</v>
      </c>
      <c r="C32" s="20"/>
      <c r="D32" s="3" t="str">
        <f t="shared" si="3"/>
        <v/>
      </c>
      <c r="E32" s="124"/>
      <c r="F32" s="252" t="str">
        <f>IF(E32="","",AE$3/E32)</f>
        <v/>
      </c>
      <c r="G32" s="124"/>
      <c r="H32" s="3" t="str">
        <f t="shared" si="4"/>
        <v/>
      </c>
      <c r="I32" s="252" t="str">
        <f t="shared" si="10"/>
        <v/>
      </c>
      <c r="J32" s="252" t="str">
        <f>IF(I32="","",I32*F32)</f>
        <v/>
      </c>
      <c r="K32" s="259" t="str">
        <f t="shared" si="8"/>
        <v/>
      </c>
      <c r="L32" s="3" t="str">
        <f>IF(I32="","",L31+1)</f>
        <v/>
      </c>
      <c r="M32" s="259" t="str">
        <f>IF(J32="","",100*(((G32-G$3)/G$3+1)^(1/L32)-1))</f>
        <v/>
      </c>
      <c r="N32" s="124"/>
      <c r="O32" s="252" t="str">
        <f>IF(N32="","",N32*F32)</f>
        <v/>
      </c>
      <c r="P32" s="259" t="str">
        <f t="shared" si="9"/>
        <v/>
      </c>
      <c r="Q32" s="3" t="str">
        <f>IF(N32="","",Q31+1)</f>
        <v/>
      </c>
      <c r="R32" s="259" t="str">
        <f>IF(O32="","",100*(((L32-L$3)/L$3+1)^(1/Q32)-1))</f>
        <v/>
      </c>
      <c r="S32" s="3" t="str">
        <f t="shared" si="7"/>
        <v/>
      </c>
      <c r="T32" s="3" t="str">
        <f>IF(G32="","",IF(C32="",T31,C32-C$3))</f>
        <v/>
      </c>
      <c r="U32" s="3" t="str">
        <f t="shared" si="2"/>
        <v/>
      </c>
      <c r="V32" s="3" t="str">
        <f t="shared" si="2"/>
        <v/>
      </c>
      <c r="W32" s="124"/>
    </row>
    <row r="33" spans="2:23" x14ac:dyDescent="0.2">
      <c r="B33" s="3">
        <f t="shared" si="0"/>
        <v>30</v>
      </c>
      <c r="C33" s="20"/>
      <c r="D33" s="3" t="str">
        <f t="shared" si="3"/>
        <v/>
      </c>
      <c r="E33" s="124"/>
      <c r="F33" s="252" t="str">
        <f>IF(E33="","",AE$3/E33)</f>
        <v/>
      </c>
      <c r="G33" s="124"/>
      <c r="H33" s="3" t="str">
        <f t="shared" si="4"/>
        <v/>
      </c>
      <c r="I33" s="252" t="str">
        <f t="shared" si="10"/>
        <v/>
      </c>
      <c r="J33" s="252" t="str">
        <f>IF(I33="","",I33*F33)</f>
        <v/>
      </c>
      <c r="K33" s="259" t="str">
        <f t="shared" si="8"/>
        <v/>
      </c>
      <c r="L33" s="3" t="str">
        <f>IF(I33="","",L32+1)</f>
        <v/>
      </c>
      <c r="M33" s="259" t="str">
        <f>IF(J33="","",100*(((G33-G$3)/G$3+1)^(1/L33)-1))</f>
        <v/>
      </c>
      <c r="N33" s="124"/>
      <c r="O33" s="252" t="str">
        <f>IF(N33="","",N33*F33)</f>
        <v/>
      </c>
      <c r="P33" s="259" t="str">
        <f t="shared" si="9"/>
        <v/>
      </c>
      <c r="Q33" s="3" t="str">
        <f>IF(N33="","",Q32+1)</f>
        <v/>
      </c>
      <c r="R33" s="259" t="str">
        <f>IF(O33="","",100*(((L33-L$3)/L$3+1)^(1/Q33)-1))</f>
        <v/>
      </c>
      <c r="S33" s="3" t="str">
        <f t="shared" si="7"/>
        <v/>
      </c>
      <c r="T33" s="3" t="str">
        <f>IF(G33="","",IF(C33="",T32,C33-C$3))</f>
        <v/>
      </c>
      <c r="U33" s="3" t="str">
        <f t="shared" si="2"/>
        <v/>
      </c>
      <c r="V33" s="3" t="str">
        <f t="shared" si="2"/>
        <v/>
      </c>
      <c r="W33" s="124"/>
    </row>
    <row r="34" spans="2:23" x14ac:dyDescent="0.2">
      <c r="B34" s="3">
        <f t="shared" si="0"/>
        <v>31</v>
      </c>
      <c r="C34" s="20"/>
      <c r="D34" s="3" t="str">
        <f t="shared" si="3"/>
        <v/>
      </c>
      <c r="E34" s="124"/>
      <c r="F34" s="252" t="str">
        <f>IF(E34="","",AE$3/E34)</f>
        <v/>
      </c>
      <c r="G34" s="124"/>
      <c r="H34" s="3" t="str">
        <f t="shared" si="4"/>
        <v/>
      </c>
      <c r="I34" s="252" t="str">
        <f t="shared" si="10"/>
        <v/>
      </c>
      <c r="J34" s="252" t="str">
        <f>IF(I34="","",I34*F34)</f>
        <v/>
      </c>
      <c r="K34" s="259" t="str">
        <f t="shared" si="8"/>
        <v/>
      </c>
      <c r="L34" s="3" t="str">
        <f>IF(I34="","",L33+1)</f>
        <v/>
      </c>
      <c r="M34" s="259" t="str">
        <f>IF(J34="","",100*(((G34-G$3)/G$3+1)^(1/L34)-1))</f>
        <v/>
      </c>
      <c r="N34" s="124"/>
      <c r="O34" s="252" t="str">
        <f>IF(N34="","",N34*F34)</f>
        <v/>
      </c>
      <c r="P34" s="259" t="str">
        <f t="shared" si="9"/>
        <v/>
      </c>
      <c r="Q34" s="3" t="str">
        <f>IF(N34="","",Q33+1)</f>
        <v/>
      </c>
      <c r="R34" s="259" t="str">
        <f>IF(O34="","",100*(((L34-L$3)/L$3+1)^(1/Q34)-1))</f>
        <v/>
      </c>
      <c r="S34" s="3" t="str">
        <f t="shared" si="7"/>
        <v/>
      </c>
      <c r="T34" s="3" t="str">
        <f>IF(G34="","",IF(C34="",T33,C34-C$3))</f>
        <v/>
      </c>
      <c r="U34" s="3" t="str">
        <f t="shared" si="2"/>
        <v/>
      </c>
      <c r="V34" s="3" t="str">
        <f t="shared" si="2"/>
        <v/>
      </c>
      <c r="W34" s="124"/>
    </row>
    <row r="35" spans="2:23" x14ac:dyDescent="0.2">
      <c r="B35" s="3">
        <f t="shared" si="0"/>
        <v>32</v>
      </c>
      <c r="C35" s="20"/>
      <c r="D35" s="3" t="str">
        <f t="shared" si="3"/>
        <v/>
      </c>
      <c r="E35" s="124"/>
      <c r="F35" s="252" t="str">
        <f>IF(E35="","",AE$3/E35)</f>
        <v/>
      </c>
      <c r="G35" s="124"/>
      <c r="H35" s="3" t="str">
        <f t="shared" si="4"/>
        <v/>
      </c>
      <c r="I35" s="252" t="str">
        <f t="shared" si="10"/>
        <v/>
      </c>
      <c r="J35" s="252" t="str">
        <f>IF(I35="","",I35*F35)</f>
        <v/>
      </c>
      <c r="K35" s="259" t="str">
        <f t="shared" si="8"/>
        <v/>
      </c>
      <c r="L35" s="3" t="str">
        <f>IF(I35="","",L34+1)</f>
        <v/>
      </c>
      <c r="M35" s="259" t="str">
        <f>IF(J35="","",100*(((G35-G$3)/G$3+1)^(1/L35)-1))</f>
        <v/>
      </c>
      <c r="N35" s="124"/>
      <c r="O35" s="252" t="str">
        <f>IF(N35="","",N35*F35)</f>
        <v/>
      </c>
      <c r="P35" s="259" t="str">
        <f t="shared" si="9"/>
        <v/>
      </c>
      <c r="Q35" s="3" t="str">
        <f>IF(N35="","",Q34+1)</f>
        <v/>
      </c>
      <c r="R35" s="259" t="str">
        <f>IF(O35="","",100*(((L35-L$3)/L$3+1)^(1/Q35)-1))</f>
        <v/>
      </c>
      <c r="S35" s="3" t="str">
        <f t="shared" si="7"/>
        <v/>
      </c>
      <c r="T35" s="3" t="str">
        <f>IF(G35="","",IF(C35="",T34,C35-C$3))</f>
        <v/>
      </c>
      <c r="U35" s="3" t="str">
        <f t="shared" si="2"/>
        <v/>
      </c>
      <c r="V35" s="3" t="str">
        <f t="shared" si="2"/>
        <v/>
      </c>
      <c r="W35" s="124"/>
    </row>
    <row r="36" spans="2:23" x14ac:dyDescent="0.2">
      <c r="B36" s="3">
        <f t="shared" si="0"/>
        <v>33</v>
      </c>
      <c r="C36" s="20"/>
      <c r="D36" s="3" t="str">
        <f t="shared" si="3"/>
        <v/>
      </c>
      <c r="E36" s="124"/>
      <c r="F36" s="252" t="str">
        <f>IF(E36="","",AE$3/E36)</f>
        <v/>
      </c>
      <c r="G36" s="124"/>
      <c r="H36" s="3" t="str">
        <f t="shared" si="4"/>
        <v/>
      </c>
      <c r="I36" s="252" t="str">
        <f t="shared" si="10"/>
        <v/>
      </c>
      <c r="J36" s="252" t="str">
        <f>IF(I36="","",I36*F36)</f>
        <v/>
      </c>
      <c r="K36" s="259" t="str">
        <f t="shared" si="8"/>
        <v/>
      </c>
      <c r="L36" s="3" t="str">
        <f>IF(I36="","",L35+1)</f>
        <v/>
      </c>
      <c r="M36" s="259" t="str">
        <f>IF(J36="","",100*(((G36-G$3)/G$3+1)^(1/L36)-1))</f>
        <v/>
      </c>
      <c r="N36" s="124"/>
      <c r="O36" s="252" t="str">
        <f>IF(N36="","",N36*F36)</f>
        <v/>
      </c>
      <c r="P36" s="259" t="str">
        <f t="shared" si="9"/>
        <v/>
      </c>
      <c r="Q36" s="3" t="str">
        <f>IF(N36="","",Q35+1)</f>
        <v/>
      </c>
      <c r="R36" s="259" t="str">
        <f>IF(O36="","",100*(((L36-L$3)/L$3+1)^(1/Q36)-1))</f>
        <v/>
      </c>
      <c r="S36" s="3" t="str">
        <f t="shared" si="7"/>
        <v/>
      </c>
      <c r="T36" s="3" t="str">
        <f>IF(G36="","",IF(C36="",T35,C36-C$3))</f>
        <v/>
      </c>
      <c r="U36" s="3" t="str">
        <f t="shared" si="2"/>
        <v/>
      </c>
      <c r="V36" s="3" t="str">
        <f t="shared" si="2"/>
        <v/>
      </c>
      <c r="W36" s="124"/>
    </row>
    <row r="37" spans="2:23" x14ac:dyDescent="0.2">
      <c r="B37" s="3">
        <f t="shared" si="0"/>
        <v>34</v>
      </c>
      <c r="C37" s="20"/>
      <c r="D37" s="3" t="str">
        <f t="shared" si="3"/>
        <v/>
      </c>
      <c r="E37" s="124"/>
      <c r="F37" s="252" t="str">
        <f>IF(E37="","",AE$3/E37)</f>
        <v/>
      </c>
      <c r="G37" s="124"/>
      <c r="H37" s="3" t="str">
        <f t="shared" si="4"/>
        <v/>
      </c>
      <c r="I37" s="252" t="str">
        <f t="shared" si="10"/>
        <v/>
      </c>
      <c r="J37" s="252" t="str">
        <f>IF(I37="","",I37*F37)</f>
        <v/>
      </c>
      <c r="K37" s="259" t="str">
        <f t="shared" si="8"/>
        <v/>
      </c>
      <c r="L37" s="3" t="str">
        <f>IF(I37="","",L36+1)</f>
        <v/>
      </c>
      <c r="M37" s="259" t="str">
        <f>IF(J37="","",100*(((G37-G$3)/G$3+1)^(1/L37)-1))</f>
        <v/>
      </c>
      <c r="N37" s="124"/>
      <c r="O37" s="252" t="str">
        <f>IF(N37="","",N37*F37)</f>
        <v/>
      </c>
      <c r="P37" s="259" t="str">
        <f t="shared" si="9"/>
        <v/>
      </c>
      <c r="Q37" s="3" t="str">
        <f>IF(N37="","",Q36+1)</f>
        <v/>
      </c>
      <c r="R37" s="259" t="str">
        <f>IF(O37="","",100*(((L37-L$3)/L$3+1)^(1/Q37)-1))</f>
        <v/>
      </c>
      <c r="S37" s="3" t="str">
        <f t="shared" si="7"/>
        <v/>
      </c>
      <c r="T37" s="3" t="str">
        <f>IF(G37="","",IF(C37="",T36,C37-C$3))</f>
        <v/>
      </c>
      <c r="U37" s="3" t="str">
        <f t="shared" si="2"/>
        <v/>
      </c>
      <c r="V37" s="3" t="str">
        <f t="shared" si="2"/>
        <v/>
      </c>
      <c r="W37" s="124"/>
    </row>
    <row r="38" spans="2:23" x14ac:dyDescent="0.2">
      <c r="B38" s="3">
        <f t="shared" si="0"/>
        <v>35</v>
      </c>
      <c r="C38" s="20"/>
      <c r="D38" s="3" t="str">
        <f t="shared" si="3"/>
        <v/>
      </c>
      <c r="E38" s="124"/>
      <c r="F38" s="252" t="str">
        <f>IF(E38="","",AE$3/E38)</f>
        <v/>
      </c>
      <c r="G38" s="124"/>
      <c r="H38" s="3" t="str">
        <f t="shared" si="4"/>
        <v/>
      </c>
      <c r="I38" s="252" t="str">
        <f t="shared" si="10"/>
        <v/>
      </c>
      <c r="J38" s="252" t="str">
        <f>IF(I38="","",I38*F38)</f>
        <v/>
      </c>
      <c r="K38" s="259" t="str">
        <f t="shared" si="8"/>
        <v/>
      </c>
      <c r="L38" s="3" t="str">
        <f>IF(I38="","",L37+1)</f>
        <v/>
      </c>
      <c r="M38" s="259" t="str">
        <f>IF(J38="","",100*(((G38-G$3)/G$3+1)^(1/L38)-1))</f>
        <v/>
      </c>
      <c r="N38" s="124"/>
      <c r="O38" s="252" t="str">
        <f>IF(N38="","",N38*F38)</f>
        <v/>
      </c>
      <c r="P38" s="259" t="str">
        <f t="shared" si="9"/>
        <v/>
      </c>
      <c r="Q38" s="3" t="str">
        <f>IF(N38="","",Q37+1)</f>
        <v/>
      </c>
      <c r="R38" s="259" t="str">
        <f>IF(O38="","",100*(((L38-L$3)/L$3+1)^(1/Q38)-1))</f>
        <v/>
      </c>
      <c r="S38" s="3" t="str">
        <f t="shared" si="7"/>
        <v/>
      </c>
      <c r="T38" s="3" t="str">
        <f>IF(G38="","",IF(C38="",T37,C38-C$3))</f>
        <v/>
      </c>
      <c r="U38" s="3" t="str">
        <f t="shared" si="2"/>
        <v/>
      </c>
      <c r="V38" s="3" t="str">
        <f t="shared" si="2"/>
        <v/>
      </c>
      <c r="W38" s="124"/>
    </row>
    <row r="39" spans="2:23" x14ac:dyDescent="0.2">
      <c r="B39" s="3">
        <f t="shared" si="0"/>
        <v>36</v>
      </c>
      <c r="C39" s="20"/>
      <c r="D39" s="3" t="str">
        <f t="shared" si="3"/>
        <v/>
      </c>
      <c r="E39" s="124"/>
      <c r="F39" s="252" t="str">
        <f>IF(E39="","",AE$3/E39)</f>
        <v/>
      </c>
      <c r="G39" s="124"/>
      <c r="H39" s="3" t="str">
        <f t="shared" si="4"/>
        <v/>
      </c>
      <c r="I39" s="252" t="str">
        <f t="shared" si="10"/>
        <v/>
      </c>
      <c r="J39" s="252" t="str">
        <f>IF(I39="","",I39*F39)</f>
        <v/>
      </c>
      <c r="K39" s="259" t="str">
        <f t="shared" si="8"/>
        <v/>
      </c>
      <c r="L39" s="3" t="str">
        <f>IF(I39="","",L38+1)</f>
        <v/>
      </c>
      <c r="M39" s="259" t="str">
        <f>IF(J39="","",100*(((G39-G$3)/G$3+1)^(1/L39)-1))</f>
        <v/>
      </c>
      <c r="N39" s="124"/>
      <c r="O39" s="252" t="str">
        <f>IF(N39="","",N39*F39)</f>
        <v/>
      </c>
      <c r="P39" s="259" t="str">
        <f t="shared" si="9"/>
        <v/>
      </c>
      <c r="Q39" s="3" t="str">
        <f>IF(N39="","",Q38+1)</f>
        <v/>
      </c>
      <c r="R39" s="259" t="str">
        <f>IF(O39="","",100*(((L39-L$3)/L$3+1)^(1/Q39)-1))</f>
        <v/>
      </c>
      <c r="S39" s="3" t="str">
        <f t="shared" si="7"/>
        <v/>
      </c>
      <c r="T39" s="3" t="str">
        <f>IF(G39="","",IF(C39="",T38,C39-C$3))</f>
        <v/>
      </c>
      <c r="U39" s="3" t="str">
        <f t="shared" si="2"/>
        <v/>
      </c>
      <c r="V39" s="3" t="str">
        <f t="shared" si="2"/>
        <v/>
      </c>
      <c r="W39" s="124"/>
    </row>
    <row r="40" spans="2:23" x14ac:dyDescent="0.2">
      <c r="B40" s="3">
        <f t="shared" si="0"/>
        <v>37</v>
      </c>
      <c r="C40" s="20"/>
      <c r="D40" s="3" t="str">
        <f t="shared" si="3"/>
        <v/>
      </c>
      <c r="E40" s="124"/>
      <c r="F40" s="252" t="str">
        <f>IF(E40="","",AE$3/E40)</f>
        <v/>
      </c>
      <c r="G40" s="124"/>
      <c r="H40" s="3" t="str">
        <f t="shared" si="4"/>
        <v/>
      </c>
      <c r="I40" s="252" t="str">
        <f t="shared" si="10"/>
        <v/>
      </c>
      <c r="J40" s="252" t="str">
        <f>IF(I40="","",I40*F40)</f>
        <v/>
      </c>
      <c r="K40" s="259" t="str">
        <f t="shared" si="8"/>
        <v/>
      </c>
      <c r="L40" s="3" t="str">
        <f>IF(I40="","",L39+1)</f>
        <v/>
      </c>
      <c r="M40" s="259" t="str">
        <f>IF(J40="","",100*(((G40-G$3)/G$3+1)^(1/L40)-1))</f>
        <v/>
      </c>
      <c r="N40" s="124"/>
      <c r="O40" s="252" t="str">
        <f>IF(N40="","",N40*F40)</f>
        <v/>
      </c>
      <c r="P40" s="259" t="str">
        <f t="shared" si="9"/>
        <v/>
      </c>
      <c r="Q40" s="3" t="str">
        <f>IF(N40="","",Q39+1)</f>
        <v/>
      </c>
      <c r="R40" s="259" t="str">
        <f>IF(O40="","",100*(((L40-L$3)/L$3+1)^(1/Q40)-1))</f>
        <v/>
      </c>
      <c r="S40" s="3" t="str">
        <f t="shared" si="7"/>
        <v/>
      </c>
      <c r="T40" s="3" t="str">
        <f>IF(G40="","",IF(C40="",T39,C40-C$3))</f>
        <v/>
      </c>
      <c r="U40" s="3" t="str">
        <f t="shared" si="2"/>
        <v/>
      </c>
      <c r="V40" s="3" t="str">
        <f t="shared" si="2"/>
        <v/>
      </c>
      <c r="W40" s="124"/>
    </row>
    <row r="41" spans="2:23" x14ac:dyDescent="0.2">
      <c r="B41" s="3">
        <f t="shared" si="0"/>
        <v>38</v>
      </c>
      <c r="C41" s="20"/>
      <c r="D41" s="3" t="str">
        <f t="shared" si="3"/>
        <v/>
      </c>
      <c r="E41" s="124"/>
      <c r="F41" s="252" t="str">
        <f>IF(E41="","",AE$3/E41)</f>
        <v/>
      </c>
      <c r="G41" s="124"/>
      <c r="H41" s="3" t="str">
        <f t="shared" si="4"/>
        <v/>
      </c>
      <c r="I41" s="252" t="str">
        <f t="shared" si="10"/>
        <v/>
      </c>
      <c r="J41" s="252" t="str">
        <f>IF(I41="","",I41*F41)</f>
        <v/>
      </c>
      <c r="K41" s="259" t="str">
        <f t="shared" si="8"/>
        <v/>
      </c>
      <c r="L41" s="3" t="str">
        <f>IF(I41="","",L40+1)</f>
        <v/>
      </c>
      <c r="M41" s="259" t="str">
        <f>IF(J41="","",100*(((G41-G$3)/G$3+1)^(1/L41)-1))</f>
        <v/>
      </c>
      <c r="N41" s="124"/>
      <c r="O41" s="252" t="str">
        <f>IF(N41="","",N41*F41)</f>
        <v/>
      </c>
      <c r="P41" s="259" t="str">
        <f t="shared" si="9"/>
        <v/>
      </c>
      <c r="Q41" s="3" t="str">
        <f>IF(N41="","",Q40+1)</f>
        <v/>
      </c>
      <c r="R41" s="259" t="str">
        <f>IF(O41="","",100*(((L41-L$3)/L$3+1)^(1/Q41)-1))</f>
        <v/>
      </c>
      <c r="S41" s="3" t="str">
        <f t="shared" si="7"/>
        <v/>
      </c>
      <c r="T41" s="3" t="str">
        <f>IF(G41="","",IF(C41="",T40,C41-C$3))</f>
        <v/>
      </c>
      <c r="U41" s="3" t="str">
        <f t="shared" si="2"/>
        <v/>
      </c>
      <c r="V41" s="3" t="str">
        <f t="shared" si="2"/>
        <v/>
      </c>
      <c r="W41" s="124"/>
    </row>
    <row r="42" spans="2:23" x14ac:dyDescent="0.2">
      <c r="B42" s="3">
        <f t="shared" si="0"/>
        <v>39</v>
      </c>
      <c r="C42" s="20"/>
      <c r="D42" s="3" t="str">
        <f t="shared" si="3"/>
        <v/>
      </c>
      <c r="E42" s="124"/>
      <c r="F42" s="252" t="str">
        <f>IF(E42="","",AE$3/E42)</f>
        <v/>
      </c>
      <c r="G42" s="124"/>
      <c r="H42" s="3" t="str">
        <f t="shared" si="4"/>
        <v/>
      </c>
      <c r="I42" s="252" t="str">
        <f t="shared" si="10"/>
        <v/>
      </c>
      <c r="J42" s="252" t="str">
        <f>IF(I42="","",I42*F42)</f>
        <v/>
      </c>
      <c r="K42" s="259" t="str">
        <f t="shared" si="8"/>
        <v/>
      </c>
      <c r="L42" s="3" t="str">
        <f>IF(I42="","",L41+1)</f>
        <v/>
      </c>
      <c r="M42" s="259" t="str">
        <f>IF(J42="","",100*(((G42-G$3)/G$3+1)^(1/L42)-1))</f>
        <v/>
      </c>
      <c r="N42" s="124"/>
      <c r="O42" s="252" t="str">
        <f>IF(N42="","",N42*F42)</f>
        <v/>
      </c>
      <c r="P42" s="259" t="str">
        <f t="shared" si="9"/>
        <v/>
      </c>
      <c r="Q42" s="3" t="str">
        <f>IF(N42="","",Q41+1)</f>
        <v/>
      </c>
      <c r="R42" s="259" t="str">
        <f>IF(O42="","",100*(((L42-L$3)/L$3+1)^(1/Q42)-1))</f>
        <v/>
      </c>
      <c r="S42" s="3" t="str">
        <f t="shared" si="7"/>
        <v/>
      </c>
      <c r="T42" s="3" t="str">
        <f>IF(G42="","",IF(C42="",T41,C42-C$3))</f>
        <v/>
      </c>
      <c r="U42" s="3" t="str">
        <f t="shared" si="2"/>
        <v/>
      </c>
      <c r="V42" s="3" t="str">
        <f t="shared" si="2"/>
        <v/>
      </c>
      <c r="W42" s="124"/>
    </row>
    <row r="43" spans="2:23" x14ac:dyDescent="0.2">
      <c r="B43" s="3">
        <f t="shared" si="0"/>
        <v>40</v>
      </c>
      <c r="C43" s="20"/>
      <c r="D43" s="3" t="str">
        <f t="shared" si="3"/>
        <v/>
      </c>
      <c r="E43" s="124"/>
      <c r="F43" s="252" t="str">
        <f>IF(E43="","",AE$3/E43)</f>
        <v/>
      </c>
      <c r="G43" s="124"/>
      <c r="H43" s="3" t="str">
        <f t="shared" si="4"/>
        <v/>
      </c>
      <c r="I43" s="252" t="str">
        <f t="shared" si="10"/>
        <v/>
      </c>
      <c r="J43" s="252" t="str">
        <f>IF(I43="","",I43*F43)</f>
        <v/>
      </c>
      <c r="K43" s="259" t="str">
        <f t="shared" si="8"/>
        <v/>
      </c>
      <c r="L43" s="3" t="str">
        <f>IF(I43="","",L42+1)</f>
        <v/>
      </c>
      <c r="M43" s="259" t="str">
        <f>IF(J43="","",100*(((G43-G$3)/G$3+1)^(1/L43)-1))</f>
        <v/>
      </c>
      <c r="N43" s="124"/>
      <c r="O43" s="252" t="str">
        <f>IF(N43="","",N43*F43)</f>
        <v/>
      </c>
      <c r="P43" s="259" t="str">
        <f t="shared" si="9"/>
        <v/>
      </c>
      <c r="Q43" s="3" t="str">
        <f>IF(N43="","",Q42+1)</f>
        <v/>
      </c>
      <c r="R43" s="259" t="str">
        <f>IF(O43="","",100*(((L43-L$3)/L$3+1)^(1/Q43)-1))</f>
        <v/>
      </c>
      <c r="S43" s="3" t="str">
        <f t="shared" si="7"/>
        <v/>
      </c>
      <c r="T43" s="3" t="str">
        <f>IF(G43="","",IF(C43="",T42,C43-C$3))</f>
        <v/>
      </c>
      <c r="U43" s="3" t="str">
        <f t="shared" si="2"/>
        <v/>
      </c>
      <c r="V43" s="3" t="str">
        <f t="shared" si="2"/>
        <v/>
      </c>
      <c r="W43" s="124"/>
    </row>
    <row r="44" spans="2:23" x14ac:dyDescent="0.2">
      <c r="B44" s="3">
        <f t="shared" si="0"/>
        <v>41</v>
      </c>
      <c r="C44" s="20"/>
      <c r="D44" s="3" t="str">
        <f t="shared" si="3"/>
        <v/>
      </c>
      <c r="E44" s="124"/>
      <c r="F44" s="252" t="str">
        <f>IF(E44="","",AE$3/E44)</f>
        <v/>
      </c>
      <c r="G44" s="124"/>
      <c r="H44" s="3" t="str">
        <f t="shared" si="4"/>
        <v/>
      </c>
      <c r="I44" s="252" t="str">
        <f t="shared" si="10"/>
        <v/>
      </c>
      <c r="J44" s="252" t="str">
        <f>IF(I44="","",I44*F44)</f>
        <v/>
      </c>
      <c r="K44" s="259" t="str">
        <f t="shared" si="8"/>
        <v/>
      </c>
      <c r="L44" s="3" t="str">
        <f>IF(I44="","",L43+1)</f>
        <v/>
      </c>
      <c r="M44" s="259" t="str">
        <f>IF(J44="","",100*(((G44-G$3)/G$3+1)^(1/L44)-1))</f>
        <v/>
      </c>
      <c r="N44" s="124"/>
      <c r="O44" s="252" t="str">
        <f>IF(N44="","",N44*F44)</f>
        <v/>
      </c>
      <c r="P44" s="259" t="str">
        <f t="shared" si="9"/>
        <v/>
      </c>
      <c r="Q44" s="3" t="str">
        <f>IF(N44="","",Q43+1)</f>
        <v/>
      </c>
      <c r="R44" s="259" t="str">
        <f>IF(O44="","",100*(((L44-L$3)/L$3+1)^(1/Q44)-1))</f>
        <v/>
      </c>
      <c r="S44" s="3" t="str">
        <f t="shared" si="7"/>
        <v/>
      </c>
      <c r="T44" s="3" t="str">
        <f>IF(G44="","",IF(C44="",T43,C44-C$3))</f>
        <v/>
      </c>
      <c r="U44" s="3" t="str">
        <f t="shared" si="2"/>
        <v/>
      </c>
      <c r="V44" s="3" t="str">
        <f t="shared" si="2"/>
        <v/>
      </c>
      <c r="W44" s="124"/>
    </row>
    <row r="45" spans="2:23" x14ac:dyDescent="0.2">
      <c r="B45" s="3">
        <f t="shared" si="0"/>
        <v>42</v>
      </c>
      <c r="C45" s="20"/>
      <c r="D45" s="3" t="str">
        <f t="shared" si="3"/>
        <v/>
      </c>
      <c r="E45" s="124"/>
      <c r="F45" s="252" t="str">
        <f>IF(E45="","",AE$3/E45)</f>
        <v/>
      </c>
      <c r="G45" s="124"/>
      <c r="H45" s="3" t="str">
        <f t="shared" si="4"/>
        <v/>
      </c>
      <c r="I45" s="252" t="str">
        <f t="shared" si="10"/>
        <v/>
      </c>
      <c r="J45" s="252" t="str">
        <f>IF(I45="","",I45*F45)</f>
        <v/>
      </c>
      <c r="K45" s="259" t="str">
        <f t="shared" si="8"/>
        <v/>
      </c>
      <c r="L45" s="3" t="str">
        <f>IF(I45="","",L44+1)</f>
        <v/>
      </c>
      <c r="M45" s="259" t="str">
        <f>IF(J45="","",100*(((G45-G$3)/G$3+1)^(1/L45)-1))</f>
        <v/>
      </c>
      <c r="N45" s="124"/>
      <c r="O45" s="252" t="str">
        <f>IF(N45="","",N45*F45)</f>
        <v/>
      </c>
      <c r="P45" s="259" t="str">
        <f t="shared" si="9"/>
        <v/>
      </c>
      <c r="Q45" s="3" t="str">
        <f>IF(N45="","",Q44+1)</f>
        <v/>
      </c>
      <c r="R45" s="259" t="str">
        <f>IF(O45="","",100*(((L45-L$3)/L$3+1)^(1/Q45)-1))</f>
        <v/>
      </c>
      <c r="S45" s="3" t="str">
        <f t="shared" si="7"/>
        <v/>
      </c>
      <c r="T45" s="3" t="str">
        <f>IF(G45="","",IF(C45="",T44,C45-C$3))</f>
        <v/>
      </c>
      <c r="U45" s="3" t="str">
        <f t="shared" si="2"/>
        <v/>
      </c>
      <c r="V45" s="3" t="str">
        <f t="shared" si="2"/>
        <v/>
      </c>
      <c r="W45" s="124"/>
    </row>
    <row r="46" spans="2:23" x14ac:dyDescent="0.2">
      <c r="B46" s="3">
        <f t="shared" si="0"/>
        <v>43</v>
      </c>
      <c r="C46" s="20"/>
      <c r="D46" s="3" t="str">
        <f t="shared" si="3"/>
        <v/>
      </c>
      <c r="E46" s="124"/>
      <c r="F46" s="252" t="str">
        <f>IF(E46="","",AE$3/E46)</f>
        <v/>
      </c>
      <c r="G46" s="124"/>
      <c r="H46" s="3" t="str">
        <f t="shared" si="4"/>
        <v/>
      </c>
      <c r="I46" s="252" t="str">
        <f t="shared" si="10"/>
        <v/>
      </c>
      <c r="J46" s="252" t="str">
        <f>IF(I46="","",I46*F46)</f>
        <v/>
      </c>
      <c r="K46" s="259" t="str">
        <f t="shared" si="8"/>
        <v/>
      </c>
      <c r="L46" s="3" t="str">
        <f>IF(I46="","",L45+1)</f>
        <v/>
      </c>
      <c r="M46" s="259" t="str">
        <f>IF(J46="","",100*(((G46-G$3)/G$3+1)^(1/L46)-1))</f>
        <v/>
      </c>
      <c r="N46" s="124"/>
      <c r="O46" s="252" t="str">
        <f>IF(N46="","",N46*F46)</f>
        <v/>
      </c>
      <c r="P46" s="259" t="str">
        <f t="shared" si="9"/>
        <v/>
      </c>
      <c r="Q46" s="3" t="str">
        <f>IF(N46="","",Q45+1)</f>
        <v/>
      </c>
      <c r="R46" s="259" t="str">
        <f>IF(O46="","",100*(((L46-L$3)/L$3+1)^(1/Q46)-1))</f>
        <v/>
      </c>
      <c r="S46" s="3" t="str">
        <f t="shared" si="7"/>
        <v/>
      </c>
      <c r="T46" s="3" t="str">
        <f>IF(G46="","",IF(C46="",T45,C46-C$3))</f>
        <v/>
      </c>
      <c r="U46" s="3" t="str">
        <f t="shared" si="2"/>
        <v/>
      </c>
      <c r="V46" s="3" t="str">
        <f t="shared" si="2"/>
        <v/>
      </c>
      <c r="W46" s="124"/>
    </row>
    <row r="47" spans="2:23" x14ac:dyDescent="0.2">
      <c r="B47" s="3">
        <f t="shared" si="0"/>
        <v>44</v>
      </c>
      <c r="C47" s="20"/>
      <c r="D47" s="3" t="str">
        <f t="shared" si="3"/>
        <v/>
      </c>
      <c r="E47" s="124"/>
      <c r="F47" s="252" t="str">
        <f>IF(E47="","",AE$3/E47)</f>
        <v/>
      </c>
      <c r="G47" s="124"/>
      <c r="H47" s="3" t="str">
        <f t="shared" si="4"/>
        <v/>
      </c>
      <c r="I47" s="252" t="str">
        <f t="shared" si="10"/>
        <v/>
      </c>
      <c r="J47" s="252" t="str">
        <f>IF(I47="","",I47*F47)</f>
        <v/>
      </c>
      <c r="K47" s="259" t="str">
        <f t="shared" si="8"/>
        <v/>
      </c>
      <c r="L47" s="3" t="str">
        <f>IF(I47="","",L46+1)</f>
        <v/>
      </c>
      <c r="M47" s="259" t="str">
        <f>IF(J47="","",100*(((G47-G$3)/G$3+1)^(1/L47)-1))</f>
        <v/>
      </c>
      <c r="N47" s="124"/>
      <c r="O47" s="252" t="str">
        <f>IF(N47="","",N47*F47)</f>
        <v/>
      </c>
      <c r="P47" s="259" t="str">
        <f t="shared" si="9"/>
        <v/>
      </c>
      <c r="Q47" s="3" t="str">
        <f>IF(N47="","",Q46+1)</f>
        <v/>
      </c>
      <c r="R47" s="259" t="str">
        <f>IF(O47="","",100*(((L47-L$3)/L$3+1)^(1/Q47)-1))</f>
        <v/>
      </c>
      <c r="S47" s="3" t="str">
        <f t="shared" si="7"/>
        <v/>
      </c>
      <c r="T47" s="3" t="str">
        <f>IF(G47="","",IF(C47="",T46,C47-C$3))</f>
        <v/>
      </c>
      <c r="U47" s="3" t="str">
        <f t="shared" si="2"/>
        <v/>
      </c>
      <c r="V47" s="3" t="str">
        <f t="shared" si="2"/>
        <v/>
      </c>
      <c r="W47" s="124"/>
    </row>
    <row r="48" spans="2:23" x14ac:dyDescent="0.2">
      <c r="B48" s="3">
        <f t="shared" si="0"/>
        <v>45</v>
      </c>
      <c r="C48" s="20"/>
      <c r="D48" s="3" t="str">
        <f t="shared" si="3"/>
        <v/>
      </c>
      <c r="E48" s="124"/>
      <c r="F48" s="252" t="str">
        <f>IF(E48="","",AE$3/E48)</f>
        <v/>
      </c>
      <c r="G48" s="124"/>
      <c r="H48" s="3" t="str">
        <f t="shared" si="4"/>
        <v/>
      </c>
      <c r="I48" s="252" t="str">
        <f t="shared" si="10"/>
        <v/>
      </c>
      <c r="J48" s="252" t="str">
        <f>IF(I48="","",I48*F48)</f>
        <v/>
      </c>
      <c r="K48" s="259" t="str">
        <f t="shared" si="8"/>
        <v/>
      </c>
      <c r="L48" s="3" t="str">
        <f>IF(I48="","",L47+1)</f>
        <v/>
      </c>
      <c r="M48" s="259" t="str">
        <f>IF(J48="","",100*(((G48-G$3)/G$3+1)^(1/L48)-1))</f>
        <v/>
      </c>
      <c r="N48" s="124"/>
      <c r="O48" s="252" t="str">
        <f>IF(N48="","",N48*F48)</f>
        <v/>
      </c>
      <c r="P48" s="259" t="str">
        <f t="shared" si="9"/>
        <v/>
      </c>
      <c r="Q48" s="3" t="str">
        <f>IF(N48="","",Q47+1)</f>
        <v/>
      </c>
      <c r="R48" s="259" t="str">
        <f>IF(O48="","",100*(((L48-L$3)/L$3+1)^(1/Q48)-1))</f>
        <v/>
      </c>
      <c r="S48" s="3" t="str">
        <f t="shared" si="7"/>
        <v/>
      </c>
      <c r="T48" s="3" t="str">
        <f>IF(G48="","",IF(C48="",T47,C48-C$3))</f>
        <v/>
      </c>
      <c r="U48" s="3" t="str">
        <f t="shared" si="2"/>
        <v/>
      </c>
      <c r="V48" s="3" t="str">
        <f t="shared" si="2"/>
        <v/>
      </c>
      <c r="W48" s="124"/>
    </row>
    <row r="49" spans="2:23" x14ac:dyDescent="0.2">
      <c r="B49" s="3">
        <f t="shared" si="0"/>
        <v>46</v>
      </c>
      <c r="C49" s="20"/>
      <c r="D49" s="3" t="str">
        <f t="shared" si="3"/>
        <v/>
      </c>
      <c r="E49" s="124"/>
      <c r="F49" s="252" t="str">
        <f>IF(E49="","",AE$3/E49)</f>
        <v/>
      </c>
      <c r="G49" s="124"/>
      <c r="H49" s="3" t="str">
        <f t="shared" si="4"/>
        <v/>
      </c>
      <c r="I49" s="252" t="str">
        <f t="shared" si="10"/>
        <v/>
      </c>
      <c r="J49" s="252" t="str">
        <f>IF(I49="","",I49*F49)</f>
        <v/>
      </c>
      <c r="K49" s="259" t="str">
        <f t="shared" si="8"/>
        <v/>
      </c>
      <c r="L49" s="3" t="str">
        <f>IF(I49="","",L48+1)</f>
        <v/>
      </c>
      <c r="M49" s="259" t="str">
        <f>IF(J49="","",100*(((G49-G$3)/G$3+1)^(1/L49)-1))</f>
        <v/>
      </c>
      <c r="N49" s="124"/>
      <c r="O49" s="252" t="str">
        <f>IF(N49="","",N49*F49)</f>
        <v/>
      </c>
      <c r="P49" s="259" t="str">
        <f t="shared" si="9"/>
        <v/>
      </c>
      <c r="Q49" s="3" t="str">
        <f>IF(N49="","",Q48+1)</f>
        <v/>
      </c>
      <c r="R49" s="259" t="str">
        <f>IF(O49="","",100*(((L49-L$3)/L$3+1)^(1/Q49)-1))</f>
        <v/>
      </c>
      <c r="S49" s="3" t="str">
        <f t="shared" si="7"/>
        <v/>
      </c>
      <c r="T49" s="3" t="str">
        <f>IF(G49="","",IF(C49="",T48,C49-C$3))</f>
        <v/>
      </c>
      <c r="U49" s="3" t="str">
        <f t="shared" si="2"/>
        <v/>
      </c>
      <c r="V49" s="3" t="str">
        <f t="shared" si="2"/>
        <v/>
      </c>
      <c r="W49" s="124"/>
    </row>
    <row r="50" spans="2:23" x14ac:dyDescent="0.2">
      <c r="B50" s="3">
        <f t="shared" si="0"/>
        <v>47</v>
      </c>
      <c r="C50" s="20"/>
      <c r="D50" s="3" t="str">
        <f t="shared" si="3"/>
        <v/>
      </c>
      <c r="E50" s="124"/>
      <c r="F50" s="252" t="str">
        <f>IF(E50="","",AE$3/E50)</f>
        <v/>
      </c>
      <c r="G50" s="124"/>
      <c r="H50" s="3" t="str">
        <f t="shared" si="4"/>
        <v/>
      </c>
      <c r="I50" s="252" t="str">
        <f t="shared" si="10"/>
        <v/>
      </c>
      <c r="J50" s="252" t="str">
        <f>IF(I50="","",I50*F50)</f>
        <v/>
      </c>
      <c r="K50" s="259" t="str">
        <f t="shared" si="8"/>
        <v/>
      </c>
      <c r="L50" s="3" t="str">
        <f>IF(I50="","",L49+1)</f>
        <v/>
      </c>
      <c r="M50" s="259" t="str">
        <f>IF(J50="","",100*(((G50-G$3)/G$3+1)^(1/L50)-1))</f>
        <v/>
      </c>
      <c r="N50" s="124"/>
      <c r="O50" s="252" t="str">
        <f>IF(N50="","",N50*F50)</f>
        <v/>
      </c>
      <c r="P50" s="259" t="str">
        <f t="shared" si="9"/>
        <v/>
      </c>
      <c r="Q50" s="3" t="str">
        <f>IF(N50="","",Q49+1)</f>
        <v/>
      </c>
      <c r="R50" s="259" t="str">
        <f>IF(O50="","",100*(((L50-L$3)/L$3+1)^(1/Q50)-1))</f>
        <v/>
      </c>
      <c r="S50" s="3" t="str">
        <f t="shared" si="7"/>
        <v/>
      </c>
      <c r="T50" s="3" t="str">
        <f>IF(G50="","",IF(C50="",T49,C50-C$3))</f>
        <v/>
      </c>
      <c r="U50" s="3" t="str">
        <f t="shared" si="2"/>
        <v/>
      </c>
      <c r="V50" s="3" t="str">
        <f t="shared" si="2"/>
        <v/>
      </c>
      <c r="W50" s="124"/>
    </row>
    <row r="51" spans="2:23" x14ac:dyDescent="0.2">
      <c r="B51" s="3">
        <f t="shared" si="0"/>
        <v>48</v>
      </c>
      <c r="C51" s="20"/>
      <c r="D51" s="3" t="str">
        <f t="shared" si="3"/>
        <v/>
      </c>
      <c r="E51" s="124"/>
      <c r="F51" s="252" t="str">
        <f>IF(E51="","",AE$3/E51)</f>
        <v/>
      </c>
      <c r="G51" s="124"/>
      <c r="H51" s="3" t="str">
        <f t="shared" si="4"/>
        <v/>
      </c>
      <c r="I51" s="252" t="str">
        <f t="shared" si="10"/>
        <v/>
      </c>
      <c r="J51" s="252" t="str">
        <f>IF(I51="","",I51*F51)</f>
        <v/>
      </c>
      <c r="K51" s="259" t="str">
        <f t="shared" si="8"/>
        <v/>
      </c>
      <c r="L51" s="3" t="str">
        <f>IF(I51="","",L50+1)</f>
        <v/>
      </c>
      <c r="M51" s="259" t="str">
        <f>IF(J51="","",100*(((G51-G$3)/G$3+1)^(1/L51)-1))</f>
        <v/>
      </c>
      <c r="N51" s="124"/>
      <c r="O51" s="252" t="str">
        <f>IF(N51="","",N51*F51)</f>
        <v/>
      </c>
      <c r="P51" s="259" t="str">
        <f t="shared" si="9"/>
        <v/>
      </c>
      <c r="Q51" s="3" t="str">
        <f>IF(N51="","",Q50+1)</f>
        <v/>
      </c>
      <c r="R51" s="259" t="str">
        <f>IF(O51="","",100*(((L51-L$3)/L$3+1)^(1/Q51)-1))</f>
        <v/>
      </c>
      <c r="S51" s="3" t="str">
        <f t="shared" si="7"/>
        <v/>
      </c>
      <c r="T51" s="3" t="str">
        <f>IF(G51="","",IF(C51="",T50,C51-C$3))</f>
        <v/>
      </c>
      <c r="U51" s="3" t="str">
        <f t="shared" si="2"/>
        <v/>
      </c>
      <c r="V51" s="3" t="str">
        <f t="shared" si="2"/>
        <v/>
      </c>
      <c r="W51" s="124"/>
    </row>
    <row r="52" spans="2:23" x14ac:dyDescent="0.2">
      <c r="B52" s="3">
        <f t="shared" si="0"/>
        <v>49</v>
      </c>
      <c r="C52" s="20"/>
      <c r="D52" s="3" t="str">
        <f t="shared" si="3"/>
        <v/>
      </c>
      <c r="E52" s="124"/>
      <c r="F52" s="252" t="str">
        <f>IF(E52="","",AE$3/E52)</f>
        <v/>
      </c>
      <c r="G52" s="124"/>
      <c r="H52" s="3" t="str">
        <f t="shared" si="4"/>
        <v/>
      </c>
      <c r="I52" s="252" t="str">
        <f t="shared" si="10"/>
        <v/>
      </c>
      <c r="J52" s="252" t="str">
        <f>IF(I52="","",I52*F52)</f>
        <v/>
      </c>
      <c r="K52" s="259" t="str">
        <f t="shared" si="8"/>
        <v/>
      </c>
      <c r="L52" s="3" t="str">
        <f>IF(I52="","",L51+1)</f>
        <v/>
      </c>
      <c r="M52" s="259" t="str">
        <f>IF(J52="","",100*(((G52-G$3)/G$3+1)^(1/L52)-1))</f>
        <v/>
      </c>
      <c r="N52" s="124"/>
      <c r="O52" s="252" t="str">
        <f>IF(N52="","",N52*F52)</f>
        <v/>
      </c>
      <c r="P52" s="259" t="str">
        <f t="shared" si="9"/>
        <v/>
      </c>
      <c r="Q52" s="3" t="str">
        <f>IF(N52="","",Q51+1)</f>
        <v/>
      </c>
      <c r="R52" s="259" t="str">
        <f>IF(O52="","",100*(((L52-L$3)/L$3+1)^(1/Q52)-1))</f>
        <v/>
      </c>
      <c r="S52" s="3" t="str">
        <f t="shared" si="7"/>
        <v/>
      </c>
      <c r="T52" s="3" t="str">
        <f>IF(G52="","",IF(C52="",T51,C52-C$3))</f>
        <v/>
      </c>
      <c r="U52" s="3" t="str">
        <f t="shared" si="2"/>
        <v/>
      </c>
      <c r="V52" s="3" t="str">
        <f t="shared" si="2"/>
        <v/>
      </c>
      <c r="W52" s="124"/>
    </row>
    <row r="53" spans="2:23" x14ac:dyDescent="0.2">
      <c r="B53" s="3">
        <f t="shared" si="0"/>
        <v>50</v>
      </c>
      <c r="C53" s="20"/>
      <c r="D53" s="3" t="str">
        <f t="shared" si="3"/>
        <v/>
      </c>
      <c r="E53" s="124"/>
      <c r="F53" s="252" t="str">
        <f>IF(E53="","",AE$3/E53)</f>
        <v/>
      </c>
      <c r="G53" s="124"/>
      <c r="H53" s="3" t="str">
        <f t="shared" si="4"/>
        <v/>
      </c>
      <c r="I53" s="252" t="str">
        <f t="shared" si="10"/>
        <v/>
      </c>
      <c r="J53" s="252" t="str">
        <f>IF(I53="","",I53*F53)</f>
        <v/>
      </c>
      <c r="K53" s="259" t="str">
        <f t="shared" si="8"/>
        <v/>
      </c>
      <c r="L53" s="3" t="str">
        <f>IF(I53="","",L52+1)</f>
        <v/>
      </c>
      <c r="M53" s="259" t="str">
        <f>IF(J53="","",100*(((G53-G$3)/G$3+1)^(1/L53)-1))</f>
        <v/>
      </c>
      <c r="N53" s="124"/>
      <c r="O53" s="252" t="str">
        <f>IF(N53="","",N53*F53)</f>
        <v/>
      </c>
      <c r="P53" s="259" t="str">
        <f t="shared" si="9"/>
        <v/>
      </c>
      <c r="Q53" s="3" t="str">
        <f>IF(N53="","",Q52+1)</f>
        <v/>
      </c>
      <c r="R53" s="259" t="str">
        <f>IF(O53="","",100*(((L53-L$3)/L$3+1)^(1/Q53)-1))</f>
        <v/>
      </c>
      <c r="S53" s="3" t="str">
        <f t="shared" si="7"/>
        <v/>
      </c>
      <c r="T53" s="3" t="str">
        <f>IF(G53="","",IF(C53="",T52,C53-C$3))</f>
        <v/>
      </c>
      <c r="U53" s="3" t="str">
        <f t="shared" si="2"/>
        <v/>
      </c>
      <c r="V53" s="3" t="str">
        <f t="shared" si="2"/>
        <v/>
      </c>
      <c r="W53" s="124"/>
    </row>
    <row r="54" spans="2:23" x14ac:dyDescent="0.2">
      <c r="B54" s="3">
        <f t="shared" si="0"/>
        <v>51</v>
      </c>
      <c r="C54" s="20"/>
      <c r="D54" s="3" t="str">
        <f t="shared" si="3"/>
        <v/>
      </c>
      <c r="E54" s="124"/>
      <c r="F54" s="252" t="str">
        <f>IF(E54="","",AE$3/E54)</f>
        <v/>
      </c>
      <c r="G54" s="124"/>
      <c r="H54" s="3" t="str">
        <f t="shared" si="4"/>
        <v/>
      </c>
      <c r="I54" s="252" t="str">
        <f t="shared" si="10"/>
        <v/>
      </c>
      <c r="J54" s="252" t="str">
        <f>IF(I54="","",I54*F54)</f>
        <v/>
      </c>
      <c r="K54" s="259" t="str">
        <f t="shared" si="8"/>
        <v/>
      </c>
      <c r="L54" s="3" t="str">
        <f>IF(I54="","",L53+1)</f>
        <v/>
      </c>
      <c r="M54" s="259" t="str">
        <f>IF(J54="","",100*(((G54-G$3)/G$3+1)^(1/L54)-1))</f>
        <v/>
      </c>
      <c r="N54" s="124"/>
      <c r="O54" s="252" t="str">
        <f>IF(N54="","",N54*F54)</f>
        <v/>
      </c>
      <c r="P54" s="259" t="str">
        <f t="shared" si="9"/>
        <v/>
      </c>
      <c r="Q54" s="3" t="str">
        <f>IF(N54="","",Q53+1)</f>
        <v/>
      </c>
      <c r="R54" s="259" t="str">
        <f>IF(O54="","",100*(((L54-L$3)/L$3+1)^(1/Q54)-1))</f>
        <v/>
      </c>
      <c r="S54" s="3" t="str">
        <f t="shared" si="7"/>
        <v/>
      </c>
      <c r="T54" s="3" t="str">
        <f>IF(G54="","",IF(C54="",T53,C54-C$3))</f>
        <v/>
      </c>
      <c r="U54" s="3" t="str">
        <f t="shared" si="2"/>
        <v/>
      </c>
      <c r="V54" s="3" t="str">
        <f t="shared" si="2"/>
        <v/>
      </c>
      <c r="W54" s="124"/>
    </row>
    <row r="55" spans="2:23" x14ac:dyDescent="0.2">
      <c r="B55" s="3">
        <f t="shared" si="0"/>
        <v>52</v>
      </c>
      <c r="C55" s="20"/>
      <c r="D55" s="3" t="str">
        <f t="shared" si="3"/>
        <v/>
      </c>
      <c r="E55" s="124"/>
      <c r="F55" s="252" t="str">
        <f>IF(E55="","",AE$3/E55)</f>
        <v/>
      </c>
      <c r="G55" s="124"/>
      <c r="H55" s="3" t="str">
        <f t="shared" si="4"/>
        <v/>
      </c>
      <c r="I55" s="252" t="str">
        <f t="shared" si="10"/>
        <v/>
      </c>
      <c r="J55" s="252" t="str">
        <f>IF(I55="","",I55*F55)</f>
        <v/>
      </c>
      <c r="K55" s="259" t="str">
        <f t="shared" si="8"/>
        <v/>
      </c>
      <c r="L55" s="3" t="str">
        <f>IF(I55="","",L54+1)</f>
        <v/>
      </c>
      <c r="M55" s="259" t="str">
        <f>IF(J55="","",100*(((G55-G$3)/G$3+1)^(1/L55)-1))</f>
        <v/>
      </c>
      <c r="N55" s="124"/>
      <c r="O55" s="252" t="str">
        <f>IF(N55="","",N55*F55)</f>
        <v/>
      </c>
      <c r="P55" s="259" t="str">
        <f t="shared" si="9"/>
        <v/>
      </c>
      <c r="Q55" s="3" t="str">
        <f>IF(N55="","",Q54+1)</f>
        <v/>
      </c>
      <c r="R55" s="259" t="str">
        <f>IF(O55="","",100*(((L55-L$3)/L$3+1)^(1/Q55)-1))</f>
        <v/>
      </c>
      <c r="S55" s="3" t="str">
        <f t="shared" si="7"/>
        <v/>
      </c>
      <c r="T55" s="3" t="str">
        <f>IF(G55="","",IF(C55="",T54,C55-C$3))</f>
        <v/>
      </c>
      <c r="U55" s="3" t="str">
        <f t="shared" si="2"/>
        <v/>
      </c>
      <c r="V55" s="3" t="str">
        <f t="shared" si="2"/>
        <v/>
      </c>
      <c r="W55" s="124"/>
    </row>
    <row r="56" spans="2:23" x14ac:dyDescent="0.2">
      <c r="B56" s="3">
        <f t="shared" si="0"/>
        <v>53</v>
      </c>
      <c r="C56" s="20"/>
      <c r="D56" s="3" t="str">
        <f t="shared" si="3"/>
        <v/>
      </c>
      <c r="E56" s="124"/>
      <c r="F56" s="252" t="str">
        <f>IF(E56="","",AE$3/E56)</f>
        <v/>
      </c>
      <c r="G56" s="124"/>
      <c r="H56" s="3" t="str">
        <f t="shared" si="4"/>
        <v/>
      </c>
      <c r="I56" s="252" t="str">
        <f t="shared" si="10"/>
        <v/>
      </c>
      <c r="J56" s="252" t="str">
        <f>IF(I56="","",I56*F56)</f>
        <v/>
      </c>
      <c r="K56" s="259" t="str">
        <f t="shared" si="8"/>
        <v/>
      </c>
      <c r="L56" s="3" t="str">
        <f>IF(I56="","",L55+1)</f>
        <v/>
      </c>
      <c r="M56" s="259" t="str">
        <f>IF(J56="","",100*(((G56-G$3)/G$3+1)^(1/L56)-1))</f>
        <v/>
      </c>
      <c r="N56" s="124"/>
      <c r="O56" s="252" t="str">
        <f>IF(N56="","",N56*F56)</f>
        <v/>
      </c>
      <c r="P56" s="259" t="str">
        <f t="shared" si="9"/>
        <v/>
      </c>
      <c r="Q56" s="3" t="str">
        <f>IF(N56="","",Q55+1)</f>
        <v/>
      </c>
      <c r="R56" s="259" t="str">
        <f>IF(O56="","",100*(((L56-L$3)/L$3+1)^(1/Q56)-1))</f>
        <v/>
      </c>
      <c r="S56" s="3" t="str">
        <f t="shared" si="7"/>
        <v/>
      </c>
      <c r="T56" s="3" t="str">
        <f>IF(G56="","",IF(C56="",T55,C56-C$3))</f>
        <v/>
      </c>
      <c r="U56" s="3" t="str">
        <f t="shared" si="2"/>
        <v/>
      </c>
      <c r="V56" s="3" t="str">
        <f t="shared" si="2"/>
        <v/>
      </c>
      <c r="W56" s="124"/>
    </row>
    <row r="57" spans="2:23" x14ac:dyDescent="0.2">
      <c r="B57" s="3">
        <f t="shared" si="0"/>
        <v>54</v>
      </c>
      <c r="C57" s="20"/>
      <c r="D57" s="3" t="str">
        <f t="shared" si="3"/>
        <v/>
      </c>
      <c r="E57" s="124"/>
      <c r="F57" s="252" t="str">
        <f>IF(E57="","",AE$3/E57)</f>
        <v/>
      </c>
      <c r="G57" s="124"/>
      <c r="H57" s="3" t="str">
        <f t="shared" si="4"/>
        <v/>
      </c>
      <c r="I57" s="252" t="str">
        <f t="shared" si="10"/>
        <v/>
      </c>
      <c r="J57" s="252" t="str">
        <f>IF(I57="","",I57*F57)</f>
        <v/>
      </c>
      <c r="K57" s="259" t="str">
        <f t="shared" si="8"/>
        <v/>
      </c>
      <c r="L57" s="3" t="str">
        <f>IF(I57="","",L56+1)</f>
        <v/>
      </c>
      <c r="M57" s="259" t="str">
        <f>IF(J57="","",100*(((G57-G$3)/G$3+1)^(1/L57)-1))</f>
        <v/>
      </c>
      <c r="N57" s="124"/>
      <c r="O57" s="252" t="str">
        <f>IF(N57="","",N57*F57)</f>
        <v/>
      </c>
      <c r="P57" s="259" t="str">
        <f t="shared" si="9"/>
        <v/>
      </c>
      <c r="Q57" s="3" t="str">
        <f>IF(N57="","",Q56+1)</f>
        <v/>
      </c>
      <c r="R57" s="259" t="str">
        <f>IF(O57="","",100*(((L57-L$3)/L$3+1)^(1/Q57)-1))</f>
        <v/>
      </c>
      <c r="S57" s="3" t="str">
        <f t="shared" si="7"/>
        <v/>
      </c>
      <c r="T57" s="3" t="str">
        <f>IF(G57="","",IF(C57="",T56,C57-C$3))</f>
        <v/>
      </c>
      <c r="U57" s="3" t="str">
        <f t="shared" si="2"/>
        <v/>
      </c>
      <c r="V57" s="3" t="str">
        <f t="shared" si="2"/>
        <v/>
      </c>
      <c r="W57" s="124"/>
    </row>
    <row r="58" spans="2:23" x14ac:dyDescent="0.2">
      <c r="B58" s="3">
        <f t="shared" si="0"/>
        <v>55</v>
      </c>
      <c r="C58" s="20"/>
      <c r="D58" s="3" t="str">
        <f t="shared" si="3"/>
        <v/>
      </c>
      <c r="E58" s="124"/>
      <c r="F58" s="252" t="str">
        <f>IF(E58="","",AE$3/E58)</f>
        <v/>
      </c>
      <c r="G58" s="124"/>
      <c r="H58" s="3" t="str">
        <f t="shared" si="4"/>
        <v/>
      </c>
      <c r="I58" s="252" t="str">
        <f t="shared" si="10"/>
        <v/>
      </c>
      <c r="J58" s="252" t="str">
        <f>IF(I58="","",I58*F58)</f>
        <v/>
      </c>
      <c r="K58" s="259" t="str">
        <f t="shared" si="8"/>
        <v/>
      </c>
      <c r="L58" s="3" t="str">
        <f>IF(I58="","",L57+1)</f>
        <v/>
      </c>
      <c r="M58" s="259" t="str">
        <f>IF(J58="","",100*(((G58-G$3)/G$3+1)^(1/L58)-1))</f>
        <v/>
      </c>
      <c r="N58" s="124"/>
      <c r="O58" s="252" t="str">
        <f>IF(N58="","",N58*F58)</f>
        <v/>
      </c>
      <c r="P58" s="259" t="str">
        <f t="shared" si="9"/>
        <v/>
      </c>
      <c r="Q58" s="3" t="str">
        <f>IF(N58="","",Q57+1)</f>
        <v/>
      </c>
      <c r="R58" s="259" t="str">
        <f>IF(O58="","",100*(((L58-L$3)/L$3+1)^(1/Q58)-1))</f>
        <v/>
      </c>
      <c r="S58" s="3" t="str">
        <f t="shared" si="7"/>
        <v/>
      </c>
      <c r="T58" s="3" t="str">
        <f>IF(G58="","",IF(C58="",T57,C58-C$3))</f>
        <v/>
      </c>
      <c r="U58" s="3" t="str">
        <f t="shared" si="2"/>
        <v/>
      </c>
      <c r="V58" s="3" t="str">
        <f t="shared" si="2"/>
        <v/>
      </c>
      <c r="W58" s="124"/>
    </row>
    <row r="59" spans="2:23" x14ac:dyDescent="0.2">
      <c r="B59" s="3">
        <f t="shared" si="0"/>
        <v>56</v>
      </c>
      <c r="C59" s="20"/>
      <c r="D59" s="3" t="str">
        <f t="shared" si="3"/>
        <v/>
      </c>
      <c r="E59" s="124"/>
      <c r="F59" s="252" t="str">
        <f>IF(E59="","",AE$3/E59)</f>
        <v/>
      </c>
      <c r="G59" s="124"/>
      <c r="H59" s="3" t="str">
        <f t="shared" si="4"/>
        <v/>
      </c>
      <c r="I59" s="252" t="str">
        <f t="shared" si="10"/>
        <v/>
      </c>
      <c r="J59" s="252" t="str">
        <f>IF(I59="","",I59*F59)</f>
        <v/>
      </c>
      <c r="K59" s="259" t="str">
        <f t="shared" si="8"/>
        <v/>
      </c>
      <c r="L59" s="3" t="str">
        <f>IF(I59="","",L58+1)</f>
        <v/>
      </c>
      <c r="M59" s="259" t="str">
        <f>IF(J59="","",100*(((G59-G$3)/G$3+1)^(1/L59)-1))</f>
        <v/>
      </c>
      <c r="N59" s="124"/>
      <c r="O59" s="252" t="str">
        <f>IF(N59="","",N59*F59)</f>
        <v/>
      </c>
      <c r="P59" s="259" t="str">
        <f t="shared" si="9"/>
        <v/>
      </c>
      <c r="Q59" s="3" t="str">
        <f>IF(N59="","",Q58+1)</f>
        <v/>
      </c>
      <c r="R59" s="259" t="str">
        <f>IF(O59="","",100*(((L59-L$3)/L$3+1)^(1/Q59)-1))</f>
        <v/>
      </c>
      <c r="S59" s="3" t="str">
        <f t="shared" si="7"/>
        <v/>
      </c>
      <c r="T59" s="3" t="str">
        <f>IF(G59="","",IF(C59="",T58,C59-C$3))</f>
        <v/>
      </c>
      <c r="U59" s="3" t="str">
        <f t="shared" si="2"/>
        <v/>
      </c>
      <c r="V59" s="3" t="str">
        <f t="shared" si="2"/>
        <v/>
      </c>
      <c r="W59" s="124"/>
    </row>
    <row r="60" spans="2:23" x14ac:dyDescent="0.2">
      <c r="B60" s="3">
        <f t="shared" si="0"/>
        <v>57</v>
      </c>
      <c r="C60" s="20"/>
      <c r="D60" s="3" t="str">
        <f t="shared" si="3"/>
        <v/>
      </c>
      <c r="E60" s="124"/>
      <c r="F60" s="252" t="str">
        <f>IF(E60="","",AE$3/E60)</f>
        <v/>
      </c>
      <c r="G60" s="124"/>
      <c r="H60" s="3" t="str">
        <f t="shared" si="4"/>
        <v/>
      </c>
      <c r="I60" s="252" t="str">
        <f t="shared" si="10"/>
        <v/>
      </c>
      <c r="J60" s="252" t="str">
        <f>IF(I60="","",I60*F60)</f>
        <v/>
      </c>
      <c r="K60" s="259" t="str">
        <f t="shared" si="8"/>
        <v/>
      </c>
      <c r="L60" s="3" t="str">
        <f>IF(I60="","",L59+1)</f>
        <v/>
      </c>
      <c r="M60" s="259" t="str">
        <f>IF(J60="","",100*(((G60-G$3)/G$3+1)^(1/L60)-1))</f>
        <v/>
      </c>
      <c r="N60" s="124"/>
      <c r="O60" s="252" t="str">
        <f>IF(N60="","",N60*F60)</f>
        <v/>
      </c>
      <c r="P60" s="259" t="str">
        <f t="shared" si="9"/>
        <v/>
      </c>
      <c r="Q60" s="3" t="str">
        <f>IF(N60="","",Q59+1)</f>
        <v/>
      </c>
      <c r="R60" s="259" t="str">
        <f>IF(O60="","",100*(((L60-L$3)/L$3+1)^(1/Q60)-1))</f>
        <v/>
      </c>
      <c r="S60" s="3" t="str">
        <f t="shared" si="7"/>
        <v/>
      </c>
      <c r="T60" s="3" t="str">
        <f>IF(G60="","",IF(C60="",T59,C60-C$3))</f>
        <v/>
      </c>
      <c r="U60" s="3" t="str">
        <f t="shared" si="2"/>
        <v/>
      </c>
      <c r="V60" s="3" t="str">
        <f t="shared" si="2"/>
        <v/>
      </c>
      <c r="W60" s="124"/>
    </row>
    <row r="61" spans="2:23" x14ac:dyDescent="0.2">
      <c r="B61" s="3">
        <f t="shared" si="0"/>
        <v>58</v>
      </c>
      <c r="C61" s="20"/>
      <c r="D61" s="3" t="str">
        <f t="shared" si="3"/>
        <v/>
      </c>
      <c r="E61" s="124"/>
      <c r="F61" s="252" t="str">
        <f>IF(E61="","",AE$3/E61)</f>
        <v/>
      </c>
      <c r="G61" s="124"/>
      <c r="H61" s="3" t="str">
        <f t="shared" si="4"/>
        <v/>
      </c>
      <c r="I61" s="252" t="str">
        <f t="shared" si="10"/>
        <v/>
      </c>
      <c r="J61" s="252" t="str">
        <f>IF(I61="","",I61*F61)</f>
        <v/>
      </c>
      <c r="K61" s="259" t="str">
        <f t="shared" si="8"/>
        <v/>
      </c>
      <c r="L61" s="3" t="str">
        <f>IF(I61="","",L60+1)</f>
        <v/>
      </c>
      <c r="M61" s="259" t="str">
        <f>IF(J61="","",100*(((G61-G$3)/G$3+1)^(1/L61)-1))</f>
        <v/>
      </c>
      <c r="N61" s="124"/>
      <c r="O61" s="252" t="str">
        <f>IF(N61="","",N61*F61)</f>
        <v/>
      </c>
      <c r="P61" s="259" t="str">
        <f t="shared" si="9"/>
        <v/>
      </c>
      <c r="Q61" s="3" t="str">
        <f>IF(N61="","",Q60+1)</f>
        <v/>
      </c>
      <c r="R61" s="259" t="str">
        <f>IF(O61="","",100*(((L61-L$3)/L$3+1)^(1/Q61)-1))</f>
        <v/>
      </c>
      <c r="S61" s="3" t="str">
        <f t="shared" si="7"/>
        <v/>
      </c>
      <c r="T61" s="3" t="str">
        <f>IF(G61="","",IF(C61="",T60,C61-C$3))</f>
        <v/>
      </c>
      <c r="U61" s="3" t="str">
        <f t="shared" si="2"/>
        <v/>
      </c>
      <c r="V61" s="3" t="str">
        <f t="shared" si="2"/>
        <v/>
      </c>
      <c r="W61" s="124"/>
    </row>
    <row r="62" spans="2:23" x14ac:dyDescent="0.2">
      <c r="B62" s="3">
        <f t="shared" si="0"/>
        <v>59</v>
      </c>
      <c r="C62" s="20"/>
      <c r="D62" s="3" t="str">
        <f t="shared" si="3"/>
        <v/>
      </c>
      <c r="E62" s="124"/>
      <c r="F62" s="252" t="str">
        <f>IF(E62="","",AE$3/E62)</f>
        <v/>
      </c>
      <c r="G62" s="124"/>
      <c r="H62" s="3" t="str">
        <f t="shared" si="4"/>
        <v/>
      </c>
      <c r="I62" s="252" t="str">
        <f t="shared" si="10"/>
        <v/>
      </c>
      <c r="J62" s="252" t="str">
        <f>IF(I62="","",I62*F62)</f>
        <v/>
      </c>
      <c r="K62" s="259" t="str">
        <f t="shared" si="8"/>
        <v/>
      </c>
      <c r="L62" s="3" t="str">
        <f>IF(I62="","",L61+1)</f>
        <v/>
      </c>
      <c r="M62" s="259" t="str">
        <f>IF(J62="","",100*(((G62-G$3)/G$3+1)^(1/L62)-1))</f>
        <v/>
      </c>
      <c r="N62" s="124"/>
      <c r="O62" s="252" t="str">
        <f>IF(N62="","",N62*F62)</f>
        <v/>
      </c>
      <c r="P62" s="259" t="str">
        <f t="shared" si="9"/>
        <v/>
      </c>
      <c r="Q62" s="3" t="str">
        <f>IF(N62="","",Q61+1)</f>
        <v/>
      </c>
      <c r="R62" s="259" t="str">
        <f>IF(O62="","",100*(((L62-L$3)/L$3+1)^(1/Q62)-1))</f>
        <v/>
      </c>
      <c r="S62" s="3" t="str">
        <f t="shared" si="7"/>
        <v/>
      </c>
      <c r="T62" s="3" t="str">
        <f>IF(G62="","",IF(C62="",T61,C62-C$3))</f>
        <v/>
      </c>
      <c r="U62" s="3" t="str">
        <f t="shared" si="2"/>
        <v/>
      </c>
      <c r="V62" s="3" t="str">
        <f t="shared" si="2"/>
        <v/>
      </c>
      <c r="W62" s="124"/>
    </row>
    <row r="63" spans="2:23" x14ac:dyDescent="0.2">
      <c r="B63" s="3">
        <f t="shared" si="0"/>
        <v>60</v>
      </c>
      <c r="C63" s="20"/>
      <c r="D63" s="3" t="str">
        <f t="shared" si="3"/>
        <v/>
      </c>
      <c r="E63" s="124"/>
      <c r="F63" s="252" t="str">
        <f>IF(E63="","",AE$3/E63)</f>
        <v/>
      </c>
      <c r="G63" s="124"/>
      <c r="H63" s="3" t="str">
        <f t="shared" si="4"/>
        <v/>
      </c>
      <c r="I63" s="252" t="str">
        <f t="shared" si="10"/>
        <v/>
      </c>
      <c r="J63" s="252" t="str">
        <f>IF(I63="","",I63*F63)</f>
        <v/>
      </c>
      <c r="K63" s="259" t="str">
        <f t="shared" si="8"/>
        <v/>
      </c>
      <c r="L63" s="3" t="str">
        <f>IF(I63="","",L62+1)</f>
        <v/>
      </c>
      <c r="M63" s="259" t="str">
        <f>IF(J63="","",100*(((G63-G$3)/G$3+1)^(1/L63)-1))</f>
        <v/>
      </c>
      <c r="N63" s="124"/>
      <c r="O63" s="252" t="str">
        <f>IF(N63="","",N63*F63)</f>
        <v/>
      </c>
      <c r="P63" s="259" t="str">
        <f t="shared" si="9"/>
        <v/>
      </c>
      <c r="Q63" s="3" t="str">
        <f>IF(N63="","",Q62+1)</f>
        <v/>
      </c>
      <c r="R63" s="259" t="str">
        <f>IF(O63="","",100*(((L63-L$3)/L$3+1)^(1/Q63)-1))</f>
        <v/>
      </c>
      <c r="S63" s="3" t="str">
        <f t="shared" si="7"/>
        <v/>
      </c>
      <c r="T63" s="3" t="str">
        <f>IF(G63="","",IF(C63="",T62,C63-C$3))</f>
        <v/>
      </c>
      <c r="U63" s="3" t="str">
        <f t="shared" si="2"/>
        <v/>
      </c>
      <c r="V63" s="3" t="str">
        <f t="shared" si="2"/>
        <v/>
      </c>
      <c r="W63" s="124"/>
    </row>
    <row r="64" spans="2:23" x14ac:dyDescent="0.2">
      <c r="B64" s="3">
        <f t="shared" si="0"/>
        <v>61</v>
      </c>
      <c r="C64" s="20"/>
      <c r="D64" s="3" t="str">
        <f t="shared" si="3"/>
        <v/>
      </c>
      <c r="E64" s="124"/>
      <c r="F64" s="252" t="str">
        <f>IF(E64="","",AE$3/E64)</f>
        <v/>
      </c>
      <c r="G64" s="124"/>
      <c r="H64" s="3" t="str">
        <f t="shared" si="4"/>
        <v/>
      </c>
      <c r="I64" s="252" t="str">
        <f t="shared" si="10"/>
        <v/>
      </c>
      <c r="J64" s="252" t="str">
        <f>IF(I64="","",I64*F64)</f>
        <v/>
      </c>
      <c r="K64" s="259" t="str">
        <f t="shared" si="8"/>
        <v/>
      </c>
      <c r="L64" s="3" t="str">
        <f>IF(I64="","",L63+1)</f>
        <v/>
      </c>
      <c r="M64" s="259" t="str">
        <f>IF(J64="","",100*(((G64-G$3)/G$3+1)^(1/L64)-1))</f>
        <v/>
      </c>
      <c r="N64" s="124"/>
      <c r="O64" s="252" t="str">
        <f>IF(N64="","",N64*F64)</f>
        <v/>
      </c>
      <c r="P64" s="259" t="str">
        <f t="shared" si="9"/>
        <v/>
      </c>
      <c r="Q64" s="3" t="str">
        <f>IF(N64="","",Q63+1)</f>
        <v/>
      </c>
      <c r="R64" s="259" t="str">
        <f>IF(O64="","",100*(((L64-L$3)/L$3+1)^(1/Q64)-1))</f>
        <v/>
      </c>
      <c r="S64" s="3" t="str">
        <f t="shared" si="7"/>
        <v/>
      </c>
      <c r="T64" s="3" t="str">
        <f>IF(G64="","",IF(C64="",T63,C64-C$3))</f>
        <v/>
      </c>
      <c r="U64" s="3" t="str">
        <f t="shared" si="2"/>
        <v/>
      </c>
      <c r="V64" s="3" t="str">
        <f t="shared" si="2"/>
        <v/>
      </c>
      <c r="W64" s="124"/>
    </row>
    <row r="65" spans="2:23" x14ac:dyDescent="0.2">
      <c r="B65" s="3">
        <f t="shared" si="0"/>
        <v>62</v>
      </c>
      <c r="C65" s="20"/>
      <c r="D65" s="3" t="str">
        <f t="shared" si="3"/>
        <v/>
      </c>
      <c r="E65" s="124"/>
      <c r="F65" s="252" t="str">
        <f>IF(E65="","",AE$3/E65)</f>
        <v/>
      </c>
      <c r="G65" s="124"/>
      <c r="H65" s="3" t="str">
        <f t="shared" si="4"/>
        <v/>
      </c>
      <c r="I65" s="252" t="str">
        <f t="shared" si="10"/>
        <v/>
      </c>
      <c r="J65" s="252" t="str">
        <f>IF(I65="","",I65*F65)</f>
        <v/>
      </c>
      <c r="K65" s="259" t="str">
        <f t="shared" si="8"/>
        <v/>
      </c>
      <c r="L65" s="3" t="str">
        <f>IF(I65="","",L64+1)</f>
        <v/>
      </c>
      <c r="M65" s="259" t="str">
        <f>IF(J65="","",100*(((G65-G$3)/G$3+1)^(1/L65)-1))</f>
        <v/>
      </c>
      <c r="N65" s="124"/>
      <c r="O65" s="252" t="str">
        <f>IF(N65="","",N65*F65)</f>
        <v/>
      </c>
      <c r="P65" s="259" t="str">
        <f t="shared" si="9"/>
        <v/>
      </c>
      <c r="Q65" s="3" t="str">
        <f>IF(N65="","",Q64+1)</f>
        <v/>
      </c>
      <c r="R65" s="259" t="str">
        <f>IF(O65="","",100*(((L65-L$3)/L$3+1)^(1/Q65)-1))</f>
        <v/>
      </c>
      <c r="S65" s="3" t="str">
        <f t="shared" si="7"/>
        <v/>
      </c>
      <c r="T65" s="3" t="str">
        <f>IF(G65="","",IF(C65="",T64,C65-C$3))</f>
        <v/>
      </c>
      <c r="U65" s="3" t="str">
        <f t="shared" si="2"/>
        <v/>
      </c>
      <c r="V65" s="3" t="str">
        <f t="shared" si="2"/>
        <v/>
      </c>
      <c r="W65" s="124"/>
    </row>
    <row r="66" spans="2:23" x14ac:dyDescent="0.2">
      <c r="B66" s="3">
        <f t="shared" si="0"/>
        <v>63</v>
      </c>
      <c r="C66" s="20"/>
      <c r="D66" s="3" t="str">
        <f t="shared" si="3"/>
        <v/>
      </c>
      <c r="E66" s="124"/>
      <c r="F66" s="252" t="str">
        <f>IF(E66="","",AE$3/E66)</f>
        <v/>
      </c>
      <c r="G66" s="124"/>
      <c r="H66" s="3" t="str">
        <f t="shared" si="4"/>
        <v/>
      </c>
      <c r="I66" s="252" t="str">
        <f t="shared" si="10"/>
        <v/>
      </c>
      <c r="J66" s="252" t="str">
        <f>IF(I66="","",I66*F66)</f>
        <v/>
      </c>
      <c r="K66" s="259" t="str">
        <f t="shared" si="8"/>
        <v/>
      </c>
      <c r="L66" s="3" t="str">
        <f>IF(I66="","",L65+1)</f>
        <v/>
      </c>
      <c r="M66" s="259" t="str">
        <f>IF(J66="","",100*(((G66-G$3)/G$3+1)^(1/L66)-1))</f>
        <v/>
      </c>
      <c r="N66" s="124"/>
      <c r="O66" s="252" t="str">
        <f>IF(N66="","",N66*F66)</f>
        <v/>
      </c>
      <c r="P66" s="259" t="str">
        <f t="shared" si="9"/>
        <v/>
      </c>
      <c r="Q66" s="3" t="str">
        <f>IF(N66="","",Q65+1)</f>
        <v/>
      </c>
      <c r="R66" s="259" t="str">
        <f>IF(O66="","",100*(((L66-L$3)/L$3+1)^(1/Q66)-1))</f>
        <v/>
      </c>
      <c r="S66" s="3" t="str">
        <f t="shared" si="7"/>
        <v/>
      </c>
      <c r="T66" s="3" t="str">
        <f>IF(G66="","",IF(C66="",T65,C66-C$3))</f>
        <v/>
      </c>
      <c r="U66" s="3" t="str">
        <f t="shared" si="2"/>
        <v/>
      </c>
      <c r="V66" s="3" t="str">
        <f t="shared" si="2"/>
        <v/>
      </c>
      <c r="W66" s="124"/>
    </row>
    <row r="67" spans="2:23" x14ac:dyDescent="0.2">
      <c r="B67" s="3">
        <f t="shared" si="0"/>
        <v>64</v>
      </c>
      <c r="C67" s="20"/>
      <c r="D67" s="3" t="str">
        <f t="shared" si="3"/>
        <v/>
      </c>
      <c r="E67" s="124"/>
      <c r="F67" s="252" t="str">
        <f>IF(E67="","",AE$3/E67)</f>
        <v/>
      </c>
      <c r="G67" s="124"/>
      <c r="H67" s="3" t="str">
        <f t="shared" si="4"/>
        <v/>
      </c>
      <c r="I67" s="252" t="str">
        <f t="shared" si="10"/>
        <v/>
      </c>
      <c r="J67" s="252" t="str">
        <f>IF(I67="","",I67*F67)</f>
        <v/>
      </c>
      <c r="K67" s="259" t="str">
        <f t="shared" si="8"/>
        <v/>
      </c>
      <c r="L67" s="3" t="str">
        <f>IF(I67="","",L66+1)</f>
        <v/>
      </c>
      <c r="M67" s="259" t="str">
        <f>IF(J67="","",100*(((G67-G$3)/G$3+1)^(1/L67)-1))</f>
        <v/>
      </c>
      <c r="N67" s="124"/>
      <c r="O67" s="252" t="str">
        <f>IF(N67="","",N67*F67)</f>
        <v/>
      </c>
      <c r="P67" s="259" t="str">
        <f t="shared" si="9"/>
        <v/>
      </c>
      <c r="Q67" s="3" t="str">
        <f>IF(N67="","",Q66+1)</f>
        <v/>
      </c>
      <c r="R67" s="259" t="str">
        <f>IF(O67="","",100*(((L67-L$3)/L$3+1)^(1/Q67)-1))</f>
        <v/>
      </c>
      <c r="S67" s="3" t="str">
        <f t="shared" si="7"/>
        <v/>
      </c>
      <c r="T67" s="3" t="str">
        <f>IF(G67="","",IF(C67="",T66,C67-C$3))</f>
        <v/>
      </c>
      <c r="U67" s="3" t="str">
        <f t="shared" si="2"/>
        <v/>
      </c>
      <c r="V67" s="3" t="str">
        <f t="shared" si="2"/>
        <v/>
      </c>
      <c r="W67" s="124"/>
    </row>
    <row r="68" spans="2:23" x14ac:dyDescent="0.2">
      <c r="B68" s="3">
        <f t="shared" ref="B68:B103" si="11">B67+1</f>
        <v>65</v>
      </c>
      <c r="C68" s="20"/>
      <c r="D68" s="3" t="str">
        <f t="shared" si="3"/>
        <v/>
      </c>
      <c r="E68" s="124"/>
      <c r="F68" s="252" t="str">
        <f>IF(E68="","",AE$3/E68)</f>
        <v/>
      </c>
      <c r="G68" s="124"/>
      <c r="H68" s="3" t="str">
        <f t="shared" si="4"/>
        <v/>
      </c>
      <c r="I68" s="252" t="str">
        <f t="shared" si="10"/>
        <v/>
      </c>
      <c r="J68" s="252" t="str">
        <f>IF(I68="","",I68*F68)</f>
        <v/>
      </c>
      <c r="K68" s="259" t="str">
        <f t="shared" si="8"/>
        <v/>
      </c>
      <c r="L68" s="3" t="str">
        <f>IF(I68="","",L67+1)</f>
        <v/>
      </c>
      <c r="M68" s="259" t="str">
        <f>IF(J68="","",100*(((G68-G$3)/G$3+1)^(1/L68)-1))</f>
        <v/>
      </c>
      <c r="N68" s="124"/>
      <c r="O68" s="252" t="str">
        <f>IF(N68="","",N68*F68)</f>
        <v/>
      </c>
      <c r="P68" s="259" t="str">
        <f t="shared" si="9"/>
        <v/>
      </c>
      <c r="Q68" s="3" t="str">
        <f>IF(N68="","",Q67+1)</f>
        <v/>
      </c>
      <c r="R68" s="259" t="str">
        <f>IF(O68="","",100*(((L68-L$3)/L$3+1)^(1/Q68)-1))</f>
        <v/>
      </c>
      <c r="S68" s="3" t="str">
        <f t="shared" si="7"/>
        <v/>
      </c>
      <c r="T68" s="3" t="str">
        <f>IF(G68="","",IF(C68="",T67,C68-C$3))</f>
        <v/>
      </c>
      <c r="U68" s="3" t="str">
        <f t="shared" ref="U68:V103" si="12">IF(S68="","",U67+1)</f>
        <v/>
      </c>
      <c r="V68" s="3" t="str">
        <f t="shared" si="12"/>
        <v/>
      </c>
      <c r="W68" s="124"/>
    </row>
    <row r="69" spans="2:23" x14ac:dyDescent="0.2">
      <c r="B69" s="3">
        <f t="shared" si="11"/>
        <v>66</v>
      </c>
      <c r="C69" s="20"/>
      <c r="D69" s="3" t="str">
        <f t="shared" ref="D69:D103" si="13">IF(E69="","",D68+1)</f>
        <v/>
      </c>
      <c r="E69" s="124"/>
      <c r="F69" s="252" t="str">
        <f>IF(E69="","",AE$3/E69)</f>
        <v/>
      </c>
      <c r="G69" s="124"/>
      <c r="H69" s="3" t="str">
        <f t="shared" ref="H69:H103" si="14">IF(G69="","",H68+1)</f>
        <v/>
      </c>
      <c r="I69" s="252" t="str">
        <f t="shared" si="10"/>
        <v/>
      </c>
      <c r="J69" s="252" t="str">
        <f>IF(I69="","",I69*F69)</f>
        <v/>
      </c>
      <c r="K69" s="259" t="str">
        <f t="shared" si="8"/>
        <v/>
      </c>
      <c r="L69" s="3" t="str">
        <f>IF(I69="","",L68+1)</f>
        <v/>
      </c>
      <c r="M69" s="259" t="str">
        <f>IF(J69="","",100*(((G69-G$3)/G$3+1)^(1/L69)-1))</f>
        <v/>
      </c>
      <c r="N69" s="124"/>
      <c r="O69" s="252" t="str">
        <f>IF(N69="","",N69*F69)</f>
        <v/>
      </c>
      <c r="P69" s="259" t="str">
        <f t="shared" si="9"/>
        <v/>
      </c>
      <c r="Q69" s="3" t="str">
        <f>IF(N69="","",Q68+1)</f>
        <v/>
      </c>
      <c r="R69" s="259" t="str">
        <f>IF(O69="","",100*(((L69-L$3)/L$3+1)^(1/Q69)-1))</f>
        <v/>
      </c>
      <c r="S69" s="3" t="str">
        <f t="shared" ref="S69:S103" si="15">IF(M69="","",S68+1)</f>
        <v/>
      </c>
      <c r="T69" s="3" t="str">
        <f>IF(G69="","",IF(C69="",T68,C69-C$3))</f>
        <v/>
      </c>
      <c r="U69" s="3" t="str">
        <f t="shared" si="12"/>
        <v/>
      </c>
      <c r="V69" s="3" t="str">
        <f t="shared" si="12"/>
        <v/>
      </c>
      <c r="W69" s="124"/>
    </row>
    <row r="70" spans="2:23" x14ac:dyDescent="0.2">
      <c r="B70" s="3">
        <f t="shared" si="11"/>
        <v>67</v>
      </c>
      <c r="C70" s="20"/>
      <c r="D70" s="3" t="str">
        <f t="shared" si="13"/>
        <v/>
      </c>
      <c r="E70" s="124"/>
      <c r="F70" s="252" t="str">
        <f>IF(E70="","",AE$3/E70)</f>
        <v/>
      </c>
      <c r="G70" s="124"/>
      <c r="H70" s="3" t="str">
        <f t="shared" si="14"/>
        <v/>
      </c>
      <c r="I70" s="252" t="str">
        <f t="shared" si="10"/>
        <v/>
      </c>
      <c r="J70" s="252" t="str">
        <f>IF(I70="","",I70*F70)</f>
        <v/>
      </c>
      <c r="K70" s="259" t="str">
        <f t="shared" ref="K70:K103" si="16">IF(J70="","",K69*(J70/100+1))</f>
        <v/>
      </c>
      <c r="L70" s="3" t="str">
        <f>IF(I70="","",L69+1)</f>
        <v/>
      </c>
      <c r="M70" s="259" t="str">
        <f>IF(J70="","",100*(((G70-G$3)/G$3+1)^(1/L70)-1))</f>
        <v/>
      </c>
      <c r="N70" s="124"/>
      <c r="O70" s="252" t="str">
        <f>IF(N70="","",N70*F70)</f>
        <v/>
      </c>
      <c r="P70" s="259" t="str">
        <f t="shared" ref="P70:P103" si="17">IF(O70="","",P69*(O70/100+1))</f>
        <v/>
      </c>
      <c r="Q70" s="3" t="str">
        <f>IF(N70="","",Q69+1)</f>
        <v/>
      </c>
      <c r="R70" s="259" t="str">
        <f>IF(O70="","",100*(((L70-L$3)/L$3+1)^(1/Q70)-1))</f>
        <v/>
      </c>
      <c r="S70" s="3" t="str">
        <f t="shared" si="15"/>
        <v/>
      </c>
      <c r="T70" s="3" t="str">
        <f>IF(G70="","",IF(C70="",T69,C70-C$3))</f>
        <v/>
      </c>
      <c r="U70" s="3" t="str">
        <f t="shared" si="12"/>
        <v/>
      </c>
      <c r="V70" s="3" t="str">
        <f t="shared" si="12"/>
        <v/>
      </c>
      <c r="W70" s="124"/>
    </row>
    <row r="71" spans="2:23" x14ac:dyDescent="0.2">
      <c r="B71" s="3">
        <f t="shared" si="11"/>
        <v>68</v>
      </c>
      <c r="C71" s="20"/>
      <c r="D71" s="3" t="str">
        <f t="shared" si="13"/>
        <v/>
      </c>
      <c r="E71" s="124"/>
      <c r="F71" s="252" t="str">
        <f>IF(E71="","",AE$3/E71)</f>
        <v/>
      </c>
      <c r="G71" s="124"/>
      <c r="H71" s="3" t="str">
        <f t="shared" si="14"/>
        <v/>
      </c>
      <c r="I71" s="252" t="str">
        <f t="shared" si="10"/>
        <v/>
      </c>
      <c r="J71" s="252" t="str">
        <f>IF(I71="","",I71*F71)</f>
        <v/>
      </c>
      <c r="K71" s="259" t="str">
        <f t="shared" si="16"/>
        <v/>
      </c>
      <c r="L71" s="3" t="str">
        <f>IF(I71="","",L70+1)</f>
        <v/>
      </c>
      <c r="M71" s="259" t="str">
        <f>IF(J71="","",100*(((G71-G$3)/G$3+1)^(1/L71)-1))</f>
        <v/>
      </c>
      <c r="N71" s="124"/>
      <c r="O71" s="252" t="str">
        <f>IF(N71="","",N71*F71)</f>
        <v/>
      </c>
      <c r="P71" s="259" t="str">
        <f t="shared" si="17"/>
        <v/>
      </c>
      <c r="Q71" s="3" t="str">
        <f>IF(N71="","",Q70+1)</f>
        <v/>
      </c>
      <c r="R71" s="259" t="str">
        <f>IF(O71="","",100*(((L71-L$3)/L$3+1)^(1/Q71)-1))</f>
        <v/>
      </c>
      <c r="S71" s="3" t="str">
        <f t="shared" si="15"/>
        <v/>
      </c>
      <c r="T71" s="3" t="str">
        <f>IF(G71="","",IF(C71="",T70,C71-C$3))</f>
        <v/>
      </c>
      <c r="U71" s="3" t="str">
        <f t="shared" si="12"/>
        <v/>
      </c>
      <c r="V71" s="3" t="str">
        <f t="shared" si="12"/>
        <v/>
      </c>
      <c r="W71" s="124"/>
    </row>
    <row r="72" spans="2:23" x14ac:dyDescent="0.2">
      <c r="B72" s="3">
        <f t="shared" si="11"/>
        <v>69</v>
      </c>
      <c r="C72" s="20"/>
      <c r="D72" s="3" t="str">
        <f t="shared" si="13"/>
        <v/>
      </c>
      <c r="E72" s="124"/>
      <c r="F72" s="252" t="str">
        <f>IF(E72="","",AE$3/E72)</f>
        <v/>
      </c>
      <c r="G72" s="124"/>
      <c r="H72" s="3" t="str">
        <f t="shared" si="14"/>
        <v/>
      </c>
      <c r="I72" s="252" t="str">
        <f t="shared" si="10"/>
        <v/>
      </c>
      <c r="J72" s="252" t="str">
        <f>IF(I72="","",I72*F72)</f>
        <v/>
      </c>
      <c r="K72" s="259" t="str">
        <f t="shared" si="16"/>
        <v/>
      </c>
      <c r="L72" s="3" t="str">
        <f>IF(I72="","",L71+1)</f>
        <v/>
      </c>
      <c r="M72" s="259" t="str">
        <f>IF(J72="","",100*(((G72-G$3)/G$3+1)^(1/L72)-1))</f>
        <v/>
      </c>
      <c r="N72" s="124"/>
      <c r="O72" s="252" t="str">
        <f>IF(N72="","",N72*F72)</f>
        <v/>
      </c>
      <c r="P72" s="259" t="str">
        <f t="shared" si="17"/>
        <v/>
      </c>
      <c r="Q72" s="3" t="str">
        <f>IF(N72="","",Q71+1)</f>
        <v/>
      </c>
      <c r="R72" s="259" t="str">
        <f>IF(O72="","",100*(((L72-L$3)/L$3+1)^(1/Q72)-1))</f>
        <v/>
      </c>
      <c r="S72" s="3" t="str">
        <f t="shared" si="15"/>
        <v/>
      </c>
      <c r="T72" s="3" t="str">
        <f>IF(G72="","",IF(C72="",T71,C72-C$3))</f>
        <v/>
      </c>
      <c r="U72" s="3" t="str">
        <f t="shared" si="12"/>
        <v/>
      </c>
      <c r="V72" s="3" t="str">
        <f t="shared" si="12"/>
        <v/>
      </c>
      <c r="W72" s="124"/>
    </row>
    <row r="73" spans="2:23" x14ac:dyDescent="0.2">
      <c r="B73" s="3">
        <f t="shared" si="11"/>
        <v>70</v>
      </c>
      <c r="C73" s="20"/>
      <c r="D73" s="3" t="str">
        <f t="shared" si="13"/>
        <v/>
      </c>
      <c r="E73" s="124"/>
      <c r="F73" s="252" t="str">
        <f>IF(E73="","",AE$3/E73)</f>
        <v/>
      </c>
      <c r="G73" s="124"/>
      <c r="H73" s="3" t="str">
        <f t="shared" si="14"/>
        <v/>
      </c>
      <c r="I73" s="252" t="str">
        <f t="shared" si="10"/>
        <v/>
      </c>
      <c r="J73" s="252" t="str">
        <f>IF(I73="","",I73*F73)</f>
        <v/>
      </c>
      <c r="K73" s="259" t="str">
        <f t="shared" si="16"/>
        <v/>
      </c>
      <c r="L73" s="3" t="str">
        <f>IF(I73="","",L72+1)</f>
        <v/>
      </c>
      <c r="M73" s="259" t="str">
        <f>IF(J73="","",100*(((G73-G$3)/G$3+1)^(1/L73)-1))</f>
        <v/>
      </c>
      <c r="N73" s="124"/>
      <c r="O73" s="252" t="str">
        <f>IF(N73="","",N73*F73)</f>
        <v/>
      </c>
      <c r="P73" s="259" t="str">
        <f t="shared" si="17"/>
        <v/>
      </c>
      <c r="Q73" s="3" t="str">
        <f>IF(N73="","",Q72+1)</f>
        <v/>
      </c>
      <c r="R73" s="259" t="str">
        <f>IF(O73="","",100*(((L73-L$3)/L$3+1)^(1/Q73)-1))</f>
        <v/>
      </c>
      <c r="S73" s="3" t="str">
        <f t="shared" si="15"/>
        <v/>
      </c>
      <c r="T73" s="3" t="str">
        <f>IF(G73="","",IF(C73="",T72,C73-C$3))</f>
        <v/>
      </c>
      <c r="U73" s="3" t="str">
        <f t="shared" si="12"/>
        <v/>
      </c>
      <c r="V73" s="3" t="str">
        <f t="shared" si="12"/>
        <v/>
      </c>
      <c r="W73" s="124"/>
    </row>
    <row r="74" spans="2:23" x14ac:dyDescent="0.2">
      <c r="B74" s="3">
        <f t="shared" si="11"/>
        <v>71</v>
      </c>
      <c r="C74" s="20"/>
      <c r="D74" s="3" t="str">
        <f t="shared" si="13"/>
        <v/>
      </c>
      <c r="E74" s="124"/>
      <c r="F74" s="252" t="str">
        <f>IF(E74="","",AE$3/E74)</f>
        <v/>
      </c>
      <c r="G74" s="124"/>
      <c r="H74" s="3" t="str">
        <f t="shared" si="14"/>
        <v/>
      </c>
      <c r="I74" s="252" t="str">
        <f t="shared" si="10"/>
        <v/>
      </c>
      <c r="J74" s="252" t="str">
        <f>IF(I74="","",I74*F74)</f>
        <v/>
      </c>
      <c r="K74" s="259" t="str">
        <f t="shared" si="16"/>
        <v/>
      </c>
      <c r="L74" s="3" t="str">
        <f>IF(I74="","",L73+1)</f>
        <v/>
      </c>
      <c r="M74" s="259" t="str">
        <f>IF(J74="","",100*(((G74-G$3)/G$3+1)^(1/L74)-1))</f>
        <v/>
      </c>
      <c r="N74" s="124"/>
      <c r="O74" s="252" t="str">
        <f>IF(N74="","",N74*F74)</f>
        <v/>
      </c>
      <c r="P74" s="259" t="str">
        <f t="shared" si="17"/>
        <v/>
      </c>
      <c r="Q74" s="3" t="str">
        <f>IF(N74="","",Q73+1)</f>
        <v/>
      </c>
      <c r="R74" s="259" t="str">
        <f>IF(O74="","",100*(((L74-L$3)/L$3+1)^(1/Q74)-1))</f>
        <v/>
      </c>
      <c r="S74" s="3" t="str">
        <f t="shared" si="15"/>
        <v/>
      </c>
      <c r="T74" s="3" t="str">
        <f>IF(G74="","",IF(C74="",T73,C74-C$3))</f>
        <v/>
      </c>
      <c r="U74" s="3" t="str">
        <f t="shared" si="12"/>
        <v/>
      </c>
      <c r="V74" s="3" t="str">
        <f t="shared" si="12"/>
        <v/>
      </c>
      <c r="W74" s="124"/>
    </row>
    <row r="75" spans="2:23" x14ac:dyDescent="0.2">
      <c r="B75" s="3">
        <f t="shared" si="11"/>
        <v>72</v>
      </c>
      <c r="C75" s="20"/>
      <c r="D75" s="3" t="str">
        <f t="shared" si="13"/>
        <v/>
      </c>
      <c r="E75" s="124"/>
      <c r="F75" s="252" t="str">
        <f>IF(E75="","",AE$3/E75)</f>
        <v/>
      </c>
      <c r="G75" s="124"/>
      <c r="H75" s="3" t="str">
        <f t="shared" si="14"/>
        <v/>
      </c>
      <c r="I75" s="252" t="str">
        <f t="shared" si="10"/>
        <v/>
      </c>
      <c r="J75" s="252" t="str">
        <f>IF(I75="","",I75*F75)</f>
        <v/>
      </c>
      <c r="K75" s="259" t="str">
        <f t="shared" si="16"/>
        <v/>
      </c>
      <c r="L75" s="3" t="str">
        <f>IF(I75="","",L74+1)</f>
        <v/>
      </c>
      <c r="M75" s="259" t="str">
        <f>IF(J75="","",100*(((G75-G$3)/G$3+1)^(1/L75)-1))</f>
        <v/>
      </c>
      <c r="N75" s="124"/>
      <c r="O75" s="252" t="str">
        <f>IF(N75="","",N75*F75)</f>
        <v/>
      </c>
      <c r="P75" s="259" t="str">
        <f t="shared" si="17"/>
        <v/>
      </c>
      <c r="Q75" s="3" t="str">
        <f>IF(N75="","",Q74+1)</f>
        <v/>
      </c>
      <c r="R75" s="259" t="str">
        <f>IF(O75="","",100*(((L75-L$3)/L$3+1)^(1/Q75)-1))</f>
        <v/>
      </c>
      <c r="S75" s="3" t="str">
        <f t="shared" si="15"/>
        <v/>
      </c>
      <c r="T75" s="3" t="str">
        <f>IF(G75="","",IF(C75="",T74,C75-C$3))</f>
        <v/>
      </c>
      <c r="U75" s="3" t="str">
        <f t="shared" si="12"/>
        <v/>
      </c>
      <c r="V75" s="3" t="str">
        <f t="shared" si="12"/>
        <v/>
      </c>
      <c r="W75" s="124"/>
    </row>
    <row r="76" spans="2:23" x14ac:dyDescent="0.2">
      <c r="B76" s="3">
        <f t="shared" si="11"/>
        <v>73</v>
      </c>
      <c r="C76" s="20"/>
      <c r="D76" s="3" t="str">
        <f t="shared" si="13"/>
        <v/>
      </c>
      <c r="E76" s="124"/>
      <c r="F76" s="252" t="str">
        <f>IF(E76="","",AE$3/E76)</f>
        <v/>
      </c>
      <c r="G76" s="124"/>
      <c r="H76" s="3" t="str">
        <f t="shared" si="14"/>
        <v/>
      </c>
      <c r="I76" s="252" t="str">
        <f t="shared" si="10"/>
        <v/>
      </c>
      <c r="J76" s="252" t="str">
        <f>IF(I76="","",I76*F76)</f>
        <v/>
      </c>
      <c r="K76" s="259" t="str">
        <f t="shared" si="16"/>
        <v/>
      </c>
      <c r="L76" s="3" t="str">
        <f>IF(I76="","",L75+1)</f>
        <v/>
      </c>
      <c r="M76" s="259" t="str">
        <f>IF(J76="","",100*(((G76-G$3)/G$3+1)^(1/L76)-1))</f>
        <v/>
      </c>
      <c r="N76" s="124"/>
      <c r="O76" s="252" t="str">
        <f>IF(N76="","",N76*F76)</f>
        <v/>
      </c>
      <c r="P76" s="259" t="str">
        <f t="shared" si="17"/>
        <v/>
      </c>
      <c r="Q76" s="3" t="str">
        <f>IF(N76="","",Q75+1)</f>
        <v/>
      </c>
      <c r="R76" s="259" t="str">
        <f>IF(O76="","",100*(((L76-L$3)/L$3+1)^(1/Q76)-1))</f>
        <v/>
      </c>
      <c r="S76" s="3" t="str">
        <f t="shared" si="15"/>
        <v/>
      </c>
      <c r="T76" s="3" t="str">
        <f>IF(G76="","",IF(C76="",T75,C76-C$3))</f>
        <v/>
      </c>
      <c r="U76" s="3" t="str">
        <f t="shared" si="12"/>
        <v/>
      </c>
      <c r="V76" s="3" t="str">
        <f t="shared" si="12"/>
        <v/>
      </c>
      <c r="W76" s="124"/>
    </row>
    <row r="77" spans="2:23" x14ac:dyDescent="0.2">
      <c r="B77" s="3">
        <f t="shared" si="11"/>
        <v>74</v>
      </c>
      <c r="C77" s="20"/>
      <c r="D77" s="3" t="str">
        <f t="shared" si="13"/>
        <v/>
      </c>
      <c r="E77" s="124"/>
      <c r="F77" s="252" t="str">
        <f>IF(E77="","",AE$3/E77)</f>
        <v/>
      </c>
      <c r="G77" s="124"/>
      <c r="H77" s="3" t="str">
        <f t="shared" si="14"/>
        <v/>
      </c>
      <c r="I77" s="252" t="str">
        <f t="shared" si="10"/>
        <v/>
      </c>
      <c r="J77" s="252" t="str">
        <f>IF(I77="","",I77*F77)</f>
        <v/>
      </c>
      <c r="K77" s="259" t="str">
        <f t="shared" si="16"/>
        <v/>
      </c>
      <c r="L77" s="3" t="str">
        <f>IF(I77="","",L76+1)</f>
        <v/>
      </c>
      <c r="M77" s="259" t="str">
        <f>IF(J77="","",100*(((G77-G$3)/G$3+1)^(1/L77)-1))</f>
        <v/>
      </c>
      <c r="N77" s="124"/>
      <c r="O77" s="252" t="str">
        <f>IF(N77="","",N77*F77)</f>
        <v/>
      </c>
      <c r="P77" s="259" t="str">
        <f t="shared" si="17"/>
        <v/>
      </c>
      <c r="Q77" s="3" t="str">
        <f>IF(N77="","",Q76+1)</f>
        <v/>
      </c>
      <c r="R77" s="259" t="str">
        <f>IF(O77="","",100*(((L77-L$3)/L$3+1)^(1/Q77)-1))</f>
        <v/>
      </c>
      <c r="S77" s="3" t="str">
        <f t="shared" si="15"/>
        <v/>
      </c>
      <c r="T77" s="3" t="str">
        <f>IF(G77="","",IF(C77="",T76,C77-C$3))</f>
        <v/>
      </c>
      <c r="U77" s="3" t="str">
        <f t="shared" si="12"/>
        <v/>
      </c>
      <c r="V77" s="3" t="str">
        <f t="shared" si="12"/>
        <v/>
      </c>
      <c r="W77" s="124"/>
    </row>
    <row r="78" spans="2:23" x14ac:dyDescent="0.2">
      <c r="B78" s="3">
        <f t="shared" si="11"/>
        <v>75</v>
      </c>
      <c r="C78" s="20"/>
      <c r="D78" s="3" t="str">
        <f t="shared" si="13"/>
        <v/>
      </c>
      <c r="E78" s="124"/>
      <c r="F78" s="252" t="str">
        <f>IF(E78="","",AE$3/E78)</f>
        <v/>
      </c>
      <c r="G78" s="124"/>
      <c r="H78" s="3" t="str">
        <f t="shared" si="14"/>
        <v/>
      </c>
      <c r="I78" s="252" t="str">
        <f t="shared" si="10"/>
        <v/>
      </c>
      <c r="J78" s="252" t="str">
        <f>IF(I78="","",I78*F78)</f>
        <v/>
      </c>
      <c r="K78" s="259" t="str">
        <f t="shared" si="16"/>
        <v/>
      </c>
      <c r="L78" s="3" t="str">
        <f>IF(I78="","",L77+1)</f>
        <v/>
      </c>
      <c r="M78" s="259" t="str">
        <f>IF(J78="","",100*(((G78-G$3)/G$3+1)^(1/L78)-1))</f>
        <v/>
      </c>
      <c r="N78" s="124"/>
      <c r="O78" s="252" t="str">
        <f>IF(N78="","",N78*F78)</f>
        <v/>
      </c>
      <c r="P78" s="259" t="str">
        <f t="shared" si="17"/>
        <v/>
      </c>
      <c r="Q78" s="3" t="str">
        <f>IF(N78="","",Q77+1)</f>
        <v/>
      </c>
      <c r="R78" s="259" t="str">
        <f>IF(O78="","",100*(((L78-L$3)/L$3+1)^(1/Q78)-1))</f>
        <v/>
      </c>
      <c r="S78" s="3" t="str">
        <f t="shared" si="15"/>
        <v/>
      </c>
      <c r="T78" s="3" t="str">
        <f>IF(G78="","",IF(C78="",T77,C78-C$3))</f>
        <v/>
      </c>
      <c r="U78" s="3" t="str">
        <f t="shared" si="12"/>
        <v/>
      </c>
      <c r="V78" s="3" t="str">
        <f t="shared" si="12"/>
        <v/>
      </c>
      <c r="W78" s="124"/>
    </row>
    <row r="79" spans="2:23" x14ac:dyDescent="0.2">
      <c r="B79" s="3">
        <f t="shared" si="11"/>
        <v>76</v>
      </c>
      <c r="C79" s="20"/>
      <c r="D79" s="3" t="str">
        <f t="shared" si="13"/>
        <v/>
      </c>
      <c r="E79" s="124"/>
      <c r="F79" s="252" t="str">
        <f>IF(E79="","",AE$3/E79)</f>
        <v/>
      </c>
      <c r="G79" s="124"/>
      <c r="H79" s="3" t="str">
        <f t="shared" si="14"/>
        <v/>
      </c>
      <c r="I79" s="252" t="str">
        <f t="shared" si="10"/>
        <v/>
      </c>
      <c r="J79" s="252" t="str">
        <f>IF(I79="","",I79*F79)</f>
        <v/>
      </c>
      <c r="K79" s="259" t="str">
        <f t="shared" si="16"/>
        <v/>
      </c>
      <c r="L79" s="3" t="str">
        <f>IF(I79="","",L78+1)</f>
        <v/>
      </c>
      <c r="M79" s="259" t="str">
        <f>IF(J79="","",100*(((G79-G$3)/G$3+1)^(1/L79)-1))</f>
        <v/>
      </c>
      <c r="N79" s="124"/>
      <c r="O79" s="252" t="str">
        <f>IF(N79="","",N79*F79)</f>
        <v/>
      </c>
      <c r="P79" s="259" t="str">
        <f t="shared" si="17"/>
        <v/>
      </c>
      <c r="Q79" s="3" t="str">
        <f>IF(N79="","",Q78+1)</f>
        <v/>
      </c>
      <c r="R79" s="259" t="str">
        <f>IF(O79="","",100*(((L79-L$3)/L$3+1)^(1/Q79)-1))</f>
        <v/>
      </c>
      <c r="S79" s="3" t="str">
        <f t="shared" si="15"/>
        <v/>
      </c>
      <c r="T79" s="3" t="str">
        <f>IF(G79="","",IF(C79="",T78,C79-C$3))</f>
        <v/>
      </c>
      <c r="U79" s="3" t="str">
        <f t="shared" si="12"/>
        <v/>
      </c>
      <c r="V79" s="3" t="str">
        <f t="shared" si="12"/>
        <v/>
      </c>
      <c r="W79" s="124"/>
    </row>
    <row r="80" spans="2:23" x14ac:dyDescent="0.2">
      <c r="B80" s="3">
        <f t="shared" si="11"/>
        <v>77</v>
      </c>
      <c r="C80" s="20"/>
      <c r="D80" s="3" t="str">
        <f t="shared" si="13"/>
        <v/>
      </c>
      <c r="E80" s="124"/>
      <c r="F80" s="252" t="str">
        <f>IF(E80="","",AE$3/E80)</f>
        <v/>
      </c>
      <c r="G80" s="124"/>
      <c r="H80" s="3" t="str">
        <f t="shared" si="14"/>
        <v/>
      </c>
      <c r="I80" s="252" t="str">
        <f t="shared" si="10"/>
        <v/>
      </c>
      <c r="J80" s="252" t="str">
        <f>IF(I80="","",I80*F80)</f>
        <v/>
      </c>
      <c r="K80" s="259" t="str">
        <f t="shared" si="16"/>
        <v/>
      </c>
      <c r="L80" s="3" t="str">
        <f>IF(I80="","",L79+1)</f>
        <v/>
      </c>
      <c r="M80" s="259" t="str">
        <f>IF(J80="","",100*(((G80-G$3)/G$3+1)^(1/L80)-1))</f>
        <v/>
      </c>
      <c r="N80" s="124"/>
      <c r="O80" s="252" t="str">
        <f>IF(N80="","",N80*F80)</f>
        <v/>
      </c>
      <c r="P80" s="259" t="str">
        <f t="shared" si="17"/>
        <v/>
      </c>
      <c r="Q80" s="3" t="str">
        <f>IF(N80="","",Q79+1)</f>
        <v/>
      </c>
      <c r="R80" s="259" t="str">
        <f>IF(O80="","",100*(((L80-L$3)/L$3+1)^(1/Q80)-1))</f>
        <v/>
      </c>
      <c r="S80" s="3" t="str">
        <f t="shared" si="15"/>
        <v/>
      </c>
      <c r="T80" s="3" t="str">
        <f>IF(G80="","",IF(C80="",T79,C80-C$3))</f>
        <v/>
      </c>
      <c r="U80" s="3" t="str">
        <f t="shared" si="12"/>
        <v/>
      </c>
      <c r="V80" s="3" t="str">
        <f t="shared" si="12"/>
        <v/>
      </c>
      <c r="W80" s="124"/>
    </row>
    <row r="81" spans="2:23" x14ac:dyDescent="0.2">
      <c r="B81" s="3">
        <f t="shared" si="11"/>
        <v>78</v>
      </c>
      <c r="C81" s="20"/>
      <c r="D81" s="3" t="str">
        <f t="shared" si="13"/>
        <v/>
      </c>
      <c r="E81" s="124"/>
      <c r="F81" s="252" t="str">
        <f>IF(E81="","",AE$3/E81)</f>
        <v/>
      </c>
      <c r="G81" s="124"/>
      <c r="H81" s="3" t="str">
        <f t="shared" si="14"/>
        <v/>
      </c>
      <c r="I81" s="252" t="str">
        <f t="shared" si="10"/>
        <v/>
      </c>
      <c r="J81" s="252" t="str">
        <f>IF(I81="","",I81*F81)</f>
        <v/>
      </c>
      <c r="K81" s="259" t="str">
        <f t="shared" si="16"/>
        <v/>
      </c>
      <c r="L81" s="3" t="str">
        <f>IF(I81="","",L80+1)</f>
        <v/>
      </c>
      <c r="M81" s="259" t="str">
        <f>IF(J81="","",100*(((G81-G$3)/G$3+1)^(1/L81)-1))</f>
        <v/>
      </c>
      <c r="N81" s="124"/>
      <c r="O81" s="252" t="str">
        <f>IF(N81="","",N81*F81)</f>
        <v/>
      </c>
      <c r="P81" s="259" t="str">
        <f t="shared" si="17"/>
        <v/>
      </c>
      <c r="Q81" s="3" t="str">
        <f>IF(N81="","",Q80+1)</f>
        <v/>
      </c>
      <c r="R81" s="259" t="str">
        <f>IF(O81="","",100*(((L81-L$3)/L$3+1)^(1/Q81)-1))</f>
        <v/>
      </c>
      <c r="S81" s="3" t="str">
        <f t="shared" si="15"/>
        <v/>
      </c>
      <c r="T81" s="3" t="str">
        <f>IF(G81="","",IF(C81="",T80,C81-C$3))</f>
        <v/>
      </c>
      <c r="U81" s="3" t="str">
        <f t="shared" si="12"/>
        <v/>
      </c>
      <c r="V81" s="3" t="str">
        <f t="shared" si="12"/>
        <v/>
      </c>
      <c r="W81" s="124"/>
    </row>
    <row r="82" spans="2:23" x14ac:dyDescent="0.2">
      <c r="B82" s="3">
        <f t="shared" si="11"/>
        <v>79</v>
      </c>
      <c r="C82" s="20"/>
      <c r="D82" s="3" t="str">
        <f t="shared" si="13"/>
        <v/>
      </c>
      <c r="E82" s="124"/>
      <c r="F82" s="252" t="str">
        <f>IF(E82="","",AE$3/E82)</f>
        <v/>
      </c>
      <c r="G82" s="124"/>
      <c r="H82" s="3" t="str">
        <f t="shared" si="14"/>
        <v/>
      </c>
      <c r="I82" s="252" t="str">
        <f t="shared" si="10"/>
        <v/>
      </c>
      <c r="J82" s="252" t="str">
        <f>IF(I82="","",I82*F82)</f>
        <v/>
      </c>
      <c r="K82" s="259" t="str">
        <f t="shared" si="16"/>
        <v/>
      </c>
      <c r="L82" s="3" t="str">
        <f>IF(I82="","",L81+1)</f>
        <v/>
      </c>
      <c r="M82" s="259" t="str">
        <f>IF(J82="","",100*(((G82-G$3)/G$3+1)^(1/L82)-1))</f>
        <v/>
      </c>
      <c r="N82" s="124"/>
      <c r="O82" s="252" t="str">
        <f>IF(N82="","",N82*F82)</f>
        <v/>
      </c>
      <c r="P82" s="259" t="str">
        <f t="shared" si="17"/>
        <v/>
      </c>
      <c r="Q82" s="3" t="str">
        <f>IF(N82="","",Q81+1)</f>
        <v/>
      </c>
      <c r="R82" s="259" t="str">
        <f>IF(O82="","",100*(((L82-L$3)/L$3+1)^(1/Q82)-1))</f>
        <v/>
      </c>
      <c r="S82" s="3" t="str">
        <f t="shared" si="15"/>
        <v/>
      </c>
      <c r="T82" s="3" t="str">
        <f>IF(G82="","",IF(C82="",T81,C82-C$3))</f>
        <v/>
      </c>
      <c r="U82" s="3" t="str">
        <f t="shared" si="12"/>
        <v/>
      </c>
      <c r="V82" s="3" t="str">
        <f t="shared" si="12"/>
        <v/>
      </c>
      <c r="W82" s="124"/>
    </row>
    <row r="83" spans="2:23" x14ac:dyDescent="0.2">
      <c r="B83" s="3">
        <f t="shared" si="11"/>
        <v>80</v>
      </c>
      <c r="C83" s="20"/>
      <c r="D83" s="3" t="str">
        <f t="shared" si="13"/>
        <v/>
      </c>
      <c r="E83" s="124"/>
      <c r="F83" s="252" t="str">
        <f>IF(E83="","",AE$3/E83)</f>
        <v/>
      </c>
      <c r="G83" s="124"/>
      <c r="H83" s="3" t="str">
        <f t="shared" si="14"/>
        <v/>
      </c>
      <c r="I83" s="252" t="str">
        <f t="shared" si="10"/>
        <v/>
      </c>
      <c r="J83" s="252" t="str">
        <f>IF(I83="","",I83*F83)</f>
        <v/>
      </c>
      <c r="K83" s="259" t="str">
        <f t="shared" si="16"/>
        <v/>
      </c>
      <c r="L83" s="3" t="str">
        <f>IF(I83="","",L82+1)</f>
        <v/>
      </c>
      <c r="M83" s="259" t="str">
        <f>IF(J83="","",100*(((G83-G$3)/G$3+1)^(1/L83)-1))</f>
        <v/>
      </c>
      <c r="N83" s="124"/>
      <c r="O83" s="252" t="str">
        <f>IF(N83="","",N83*F83)</f>
        <v/>
      </c>
      <c r="P83" s="259" t="str">
        <f t="shared" si="17"/>
        <v/>
      </c>
      <c r="Q83" s="3" t="str">
        <f>IF(N83="","",Q82+1)</f>
        <v/>
      </c>
      <c r="R83" s="259" t="str">
        <f>IF(O83="","",100*(((L83-L$3)/L$3+1)^(1/Q83)-1))</f>
        <v/>
      </c>
      <c r="S83" s="3" t="str">
        <f t="shared" si="15"/>
        <v/>
      </c>
      <c r="T83" s="3" t="str">
        <f>IF(G83="","",IF(C83="",T82,C83-C$3))</f>
        <v/>
      </c>
      <c r="U83" s="3" t="str">
        <f t="shared" si="12"/>
        <v/>
      </c>
      <c r="V83" s="3" t="str">
        <f t="shared" si="12"/>
        <v/>
      </c>
      <c r="W83" s="124"/>
    </row>
    <row r="84" spans="2:23" x14ac:dyDescent="0.2">
      <c r="B84" s="3">
        <f t="shared" si="11"/>
        <v>81</v>
      </c>
      <c r="C84" s="20"/>
      <c r="D84" s="3" t="str">
        <f t="shared" si="13"/>
        <v/>
      </c>
      <c r="E84" s="124"/>
      <c r="F84" s="252" t="str">
        <f>IF(E84="","",AE$3/E84)</f>
        <v/>
      </c>
      <c r="G84" s="124"/>
      <c r="H84" s="3" t="str">
        <f t="shared" si="14"/>
        <v/>
      </c>
      <c r="I84" s="252" t="str">
        <f t="shared" si="10"/>
        <v/>
      </c>
      <c r="J84" s="252" t="str">
        <f>IF(I84="","",I84*F84)</f>
        <v/>
      </c>
      <c r="K84" s="259" t="str">
        <f t="shared" si="16"/>
        <v/>
      </c>
      <c r="L84" s="3" t="str">
        <f>IF(I84="","",L83+1)</f>
        <v/>
      </c>
      <c r="M84" s="259" t="str">
        <f>IF(J84="","",100*(((G84-G$3)/G$3+1)^(1/L84)-1))</f>
        <v/>
      </c>
      <c r="N84" s="124"/>
      <c r="O84" s="252" t="str">
        <f>IF(N84="","",N84*F84)</f>
        <v/>
      </c>
      <c r="P84" s="259" t="str">
        <f t="shared" si="17"/>
        <v/>
      </c>
      <c r="Q84" s="3" t="str">
        <f>IF(N84="","",Q83+1)</f>
        <v/>
      </c>
      <c r="R84" s="259" t="str">
        <f>IF(O84="","",100*(((L84-L$3)/L$3+1)^(1/Q84)-1))</f>
        <v/>
      </c>
      <c r="S84" s="3" t="str">
        <f t="shared" si="15"/>
        <v/>
      </c>
      <c r="T84" s="3" t="str">
        <f>IF(G84="","",IF(C84="",T83,C84-C$3))</f>
        <v/>
      </c>
      <c r="U84" s="3" t="str">
        <f t="shared" si="12"/>
        <v/>
      </c>
      <c r="V84" s="3" t="str">
        <f t="shared" si="12"/>
        <v/>
      </c>
      <c r="W84" s="124"/>
    </row>
    <row r="85" spans="2:23" x14ac:dyDescent="0.2">
      <c r="B85" s="3">
        <f t="shared" si="11"/>
        <v>82</v>
      </c>
      <c r="C85" s="20"/>
      <c r="D85" s="3" t="str">
        <f t="shared" si="13"/>
        <v/>
      </c>
      <c r="E85" s="124"/>
      <c r="F85" s="252" t="str">
        <f>IF(E85="","",AE$3/E85)</f>
        <v/>
      </c>
      <c r="G85" s="124"/>
      <c r="H85" s="3" t="str">
        <f t="shared" si="14"/>
        <v/>
      </c>
      <c r="I85" s="252" t="str">
        <f t="shared" si="10"/>
        <v/>
      </c>
      <c r="J85" s="252" t="str">
        <f>IF(I85="","",I85*F85)</f>
        <v/>
      </c>
      <c r="K85" s="259" t="str">
        <f t="shared" si="16"/>
        <v/>
      </c>
      <c r="L85" s="3" t="str">
        <f>IF(I85="","",L84+1)</f>
        <v/>
      </c>
      <c r="M85" s="259" t="str">
        <f>IF(J85="","",100*(((G85-G$3)/G$3+1)^(1/L85)-1))</f>
        <v/>
      </c>
      <c r="N85" s="124"/>
      <c r="O85" s="252" t="str">
        <f>IF(N85="","",N85*F85)</f>
        <v/>
      </c>
      <c r="P85" s="259" t="str">
        <f t="shared" si="17"/>
        <v/>
      </c>
      <c r="Q85" s="3" t="str">
        <f>IF(N85="","",Q84+1)</f>
        <v/>
      </c>
      <c r="R85" s="259" t="str">
        <f>IF(O85="","",100*(((L85-L$3)/L$3+1)^(1/Q85)-1))</f>
        <v/>
      </c>
      <c r="S85" s="3" t="str">
        <f t="shared" si="15"/>
        <v/>
      </c>
      <c r="T85" s="3" t="str">
        <f>IF(G85="","",IF(C85="",T84,C85-C$3))</f>
        <v/>
      </c>
      <c r="U85" s="3" t="str">
        <f t="shared" si="12"/>
        <v/>
      </c>
      <c r="V85" s="3" t="str">
        <f t="shared" si="12"/>
        <v/>
      </c>
      <c r="W85" s="124"/>
    </row>
    <row r="86" spans="2:23" x14ac:dyDescent="0.2">
      <c r="B86" s="3">
        <f t="shared" si="11"/>
        <v>83</v>
      </c>
      <c r="C86" s="20"/>
      <c r="D86" s="3" t="str">
        <f t="shared" si="13"/>
        <v/>
      </c>
      <c r="E86" s="124"/>
      <c r="F86" s="252" t="str">
        <f>IF(E86="","",AE$3/E86)</f>
        <v/>
      </c>
      <c r="G86" s="124"/>
      <c r="H86" s="3" t="str">
        <f t="shared" si="14"/>
        <v/>
      </c>
      <c r="I86" s="252" t="str">
        <f t="shared" si="10"/>
        <v/>
      </c>
      <c r="J86" s="252" t="str">
        <f>IF(I86="","",I86*F86)</f>
        <v/>
      </c>
      <c r="K86" s="259" t="str">
        <f t="shared" si="16"/>
        <v/>
      </c>
      <c r="L86" s="3" t="str">
        <f>IF(I86="","",L85+1)</f>
        <v/>
      </c>
      <c r="M86" s="259" t="str">
        <f>IF(J86="","",100*(((G86-G$3)/G$3+1)^(1/L86)-1))</f>
        <v/>
      </c>
      <c r="N86" s="124"/>
      <c r="O86" s="252" t="str">
        <f>IF(N86="","",N86*F86)</f>
        <v/>
      </c>
      <c r="P86" s="259" t="str">
        <f t="shared" si="17"/>
        <v/>
      </c>
      <c r="Q86" s="3" t="str">
        <f>IF(N86="","",Q85+1)</f>
        <v/>
      </c>
      <c r="R86" s="259" t="str">
        <f>IF(O86="","",100*(((L86-L$3)/L$3+1)^(1/Q86)-1))</f>
        <v/>
      </c>
      <c r="S86" s="3" t="str">
        <f t="shared" si="15"/>
        <v/>
      </c>
      <c r="T86" s="3" t="str">
        <f>IF(G86="","",IF(C86="",T85,C86-C$3))</f>
        <v/>
      </c>
      <c r="U86" s="3" t="str">
        <f t="shared" si="12"/>
        <v/>
      </c>
      <c r="V86" s="3" t="str">
        <f t="shared" si="12"/>
        <v/>
      </c>
      <c r="W86" s="124"/>
    </row>
    <row r="87" spans="2:23" x14ac:dyDescent="0.2">
      <c r="B87" s="3">
        <f t="shared" si="11"/>
        <v>84</v>
      </c>
      <c r="C87" s="20"/>
      <c r="D87" s="3" t="str">
        <f t="shared" si="13"/>
        <v/>
      </c>
      <c r="E87" s="124"/>
      <c r="F87" s="252" t="str">
        <f>IF(E87="","",AE$3/E87)</f>
        <v/>
      </c>
      <c r="G87" s="124"/>
      <c r="H87" s="3" t="str">
        <f t="shared" si="14"/>
        <v/>
      </c>
      <c r="I87" s="252" t="str">
        <f t="shared" si="10"/>
        <v/>
      </c>
      <c r="J87" s="252" t="str">
        <f>IF(I87="","",I87*F87)</f>
        <v/>
      </c>
      <c r="K87" s="259" t="str">
        <f t="shared" si="16"/>
        <v/>
      </c>
      <c r="L87" s="3" t="str">
        <f>IF(I87="","",L86+1)</f>
        <v/>
      </c>
      <c r="M87" s="259" t="str">
        <f>IF(J87="","",100*(((G87-G$3)/G$3+1)^(1/L87)-1))</f>
        <v/>
      </c>
      <c r="N87" s="124"/>
      <c r="O87" s="252" t="str">
        <f>IF(N87="","",N87*F87)</f>
        <v/>
      </c>
      <c r="P87" s="259" t="str">
        <f t="shared" si="17"/>
        <v/>
      </c>
      <c r="Q87" s="3" t="str">
        <f>IF(N87="","",Q86+1)</f>
        <v/>
      </c>
      <c r="R87" s="259" t="str">
        <f>IF(O87="","",100*(((L87-L$3)/L$3+1)^(1/Q87)-1))</f>
        <v/>
      </c>
      <c r="S87" s="3" t="str">
        <f t="shared" si="15"/>
        <v/>
      </c>
      <c r="T87" s="3" t="str">
        <f>IF(G87="","",IF(C87="",T86,C87-C$3))</f>
        <v/>
      </c>
      <c r="U87" s="3" t="str">
        <f t="shared" si="12"/>
        <v/>
      </c>
      <c r="V87" s="3" t="str">
        <f t="shared" si="12"/>
        <v/>
      </c>
      <c r="W87" s="124"/>
    </row>
    <row r="88" spans="2:23" x14ac:dyDescent="0.2">
      <c r="B88" s="3">
        <f t="shared" si="11"/>
        <v>85</v>
      </c>
      <c r="C88" s="20"/>
      <c r="D88" s="3" t="str">
        <f t="shared" si="13"/>
        <v/>
      </c>
      <c r="E88" s="124"/>
      <c r="F88" s="252" t="str">
        <f>IF(E88="","",AE$3/E88)</f>
        <v/>
      </c>
      <c r="G88" s="124"/>
      <c r="H88" s="3" t="str">
        <f t="shared" si="14"/>
        <v/>
      </c>
      <c r="I88" s="252" t="str">
        <f t="shared" si="10"/>
        <v/>
      </c>
      <c r="J88" s="252" t="str">
        <f>IF(I88="","",I88*F88)</f>
        <v/>
      </c>
      <c r="K88" s="259" t="str">
        <f t="shared" si="16"/>
        <v/>
      </c>
      <c r="L88" s="3" t="str">
        <f>IF(I88="","",L87+1)</f>
        <v/>
      </c>
      <c r="M88" s="259" t="str">
        <f>IF(J88="","",100*(((G88-G$3)/G$3+1)^(1/L88)-1))</f>
        <v/>
      </c>
      <c r="N88" s="124"/>
      <c r="O88" s="252" t="str">
        <f>IF(N88="","",N88*F88)</f>
        <v/>
      </c>
      <c r="P88" s="259" t="str">
        <f t="shared" si="17"/>
        <v/>
      </c>
      <c r="Q88" s="3" t="str">
        <f>IF(N88="","",Q87+1)</f>
        <v/>
      </c>
      <c r="R88" s="259" t="str">
        <f>IF(O88="","",100*(((L88-L$3)/L$3+1)^(1/Q88)-1))</f>
        <v/>
      </c>
      <c r="S88" s="3" t="str">
        <f t="shared" si="15"/>
        <v/>
      </c>
      <c r="T88" s="3" t="str">
        <f>IF(G88="","",IF(C88="",T87,C88-C$3))</f>
        <v/>
      </c>
      <c r="U88" s="3" t="str">
        <f t="shared" si="12"/>
        <v/>
      </c>
      <c r="V88" s="3" t="str">
        <f t="shared" si="12"/>
        <v/>
      </c>
      <c r="W88" s="124"/>
    </row>
    <row r="89" spans="2:23" x14ac:dyDescent="0.2">
      <c r="B89" s="3">
        <f t="shared" si="11"/>
        <v>86</v>
      </c>
      <c r="C89" s="20"/>
      <c r="D89" s="3" t="str">
        <f t="shared" si="13"/>
        <v/>
      </c>
      <c r="E89" s="124"/>
      <c r="F89" s="252" t="str">
        <f>IF(E89="","",AE$3/E89)</f>
        <v/>
      </c>
      <c r="G89" s="124"/>
      <c r="H89" s="3" t="str">
        <f t="shared" si="14"/>
        <v/>
      </c>
      <c r="I89" s="252" t="str">
        <f t="shared" si="10"/>
        <v/>
      </c>
      <c r="J89" s="252" t="str">
        <f>IF(I89="","",I89*F89)</f>
        <v/>
      </c>
      <c r="K89" s="259" t="str">
        <f t="shared" si="16"/>
        <v/>
      </c>
      <c r="L89" s="3" t="str">
        <f>IF(I89="","",L88+1)</f>
        <v/>
      </c>
      <c r="M89" s="259" t="str">
        <f>IF(J89="","",100*(((G89-G$3)/G$3+1)^(1/L89)-1))</f>
        <v/>
      </c>
      <c r="N89" s="124"/>
      <c r="O89" s="252" t="str">
        <f>IF(N89="","",N89*F89)</f>
        <v/>
      </c>
      <c r="P89" s="259" t="str">
        <f t="shared" si="17"/>
        <v/>
      </c>
      <c r="Q89" s="3" t="str">
        <f>IF(N89="","",Q88+1)</f>
        <v/>
      </c>
      <c r="R89" s="259" t="str">
        <f>IF(O89="","",100*(((L89-L$3)/L$3+1)^(1/Q89)-1))</f>
        <v/>
      </c>
      <c r="S89" s="3" t="str">
        <f t="shared" si="15"/>
        <v/>
      </c>
      <c r="T89" s="3" t="str">
        <f>IF(G89="","",IF(C89="",T88,C89-C$3))</f>
        <v/>
      </c>
      <c r="U89" s="3" t="str">
        <f t="shared" si="12"/>
        <v/>
      </c>
      <c r="V89" s="3" t="str">
        <f t="shared" si="12"/>
        <v/>
      </c>
      <c r="W89" s="124"/>
    </row>
    <row r="90" spans="2:23" x14ac:dyDescent="0.2">
      <c r="B90" s="3">
        <f t="shared" si="11"/>
        <v>87</v>
      </c>
      <c r="C90" s="20"/>
      <c r="D90" s="3" t="str">
        <f t="shared" si="13"/>
        <v/>
      </c>
      <c r="E90" s="124"/>
      <c r="F90" s="252" t="str">
        <f>IF(E90="","",AE$3/E90)</f>
        <v/>
      </c>
      <c r="G90" s="124"/>
      <c r="H90" s="3" t="str">
        <f t="shared" si="14"/>
        <v/>
      </c>
      <c r="I90" s="252" t="str">
        <f t="shared" si="10"/>
        <v/>
      </c>
      <c r="J90" s="252" t="str">
        <f>IF(I90="","",I90*F90)</f>
        <v/>
      </c>
      <c r="K90" s="259" t="str">
        <f t="shared" si="16"/>
        <v/>
      </c>
      <c r="L90" s="3" t="str">
        <f>IF(I90="","",L89+1)</f>
        <v/>
      </c>
      <c r="M90" s="259" t="str">
        <f>IF(J90="","",100*(((G90-G$3)/G$3+1)^(1/L90)-1))</f>
        <v/>
      </c>
      <c r="N90" s="124"/>
      <c r="O90" s="252" t="str">
        <f>IF(N90="","",N90*F90)</f>
        <v/>
      </c>
      <c r="P90" s="259" t="str">
        <f t="shared" si="17"/>
        <v/>
      </c>
      <c r="Q90" s="3" t="str">
        <f>IF(N90="","",Q89+1)</f>
        <v/>
      </c>
      <c r="R90" s="259" t="str">
        <f>IF(O90="","",100*(((L90-L$3)/L$3+1)^(1/Q90)-1))</f>
        <v/>
      </c>
      <c r="S90" s="3" t="str">
        <f t="shared" si="15"/>
        <v/>
      </c>
      <c r="T90" s="3" t="str">
        <f>IF(G90="","",IF(C90="",T89,C90-C$3))</f>
        <v/>
      </c>
      <c r="U90" s="3" t="str">
        <f t="shared" si="12"/>
        <v/>
      </c>
      <c r="V90" s="3" t="str">
        <f t="shared" si="12"/>
        <v/>
      </c>
      <c r="W90" s="124"/>
    </row>
    <row r="91" spans="2:23" x14ac:dyDescent="0.2">
      <c r="B91" s="3">
        <f t="shared" si="11"/>
        <v>88</v>
      </c>
      <c r="C91" s="20"/>
      <c r="D91" s="3" t="str">
        <f t="shared" si="13"/>
        <v/>
      </c>
      <c r="E91" s="124"/>
      <c r="F91" s="252" t="str">
        <f>IF(E91="","",AE$3/E91)</f>
        <v/>
      </c>
      <c r="G91" s="124"/>
      <c r="H91" s="3" t="str">
        <f t="shared" si="14"/>
        <v/>
      </c>
      <c r="I91" s="252" t="str">
        <f t="shared" si="10"/>
        <v/>
      </c>
      <c r="J91" s="252" t="str">
        <f>IF(I91="","",I91*F91)</f>
        <v/>
      </c>
      <c r="K91" s="259" t="str">
        <f t="shared" si="16"/>
        <v/>
      </c>
      <c r="L91" s="3" t="str">
        <f>IF(I91="","",L90+1)</f>
        <v/>
      </c>
      <c r="M91" s="259" t="str">
        <f>IF(J91="","",100*(((G91-G$3)/G$3+1)^(1/L91)-1))</f>
        <v/>
      </c>
      <c r="N91" s="124"/>
      <c r="O91" s="252" t="str">
        <f>IF(N91="","",N91*F91)</f>
        <v/>
      </c>
      <c r="P91" s="259" t="str">
        <f t="shared" si="17"/>
        <v/>
      </c>
      <c r="Q91" s="3" t="str">
        <f>IF(N91="","",Q90+1)</f>
        <v/>
      </c>
      <c r="R91" s="259" t="str">
        <f>IF(O91="","",100*(((L91-L$3)/L$3+1)^(1/Q91)-1))</f>
        <v/>
      </c>
      <c r="S91" s="3" t="str">
        <f t="shared" si="15"/>
        <v/>
      </c>
      <c r="T91" s="3" t="str">
        <f>IF(G91="","",IF(C91="",T90,C91-C$3))</f>
        <v/>
      </c>
      <c r="U91" s="3" t="str">
        <f t="shared" si="12"/>
        <v/>
      </c>
      <c r="V91" s="3" t="str">
        <f t="shared" si="12"/>
        <v/>
      </c>
      <c r="W91" s="124"/>
    </row>
    <row r="92" spans="2:23" x14ac:dyDescent="0.2">
      <c r="B92" s="3">
        <f t="shared" si="11"/>
        <v>89</v>
      </c>
      <c r="C92" s="20"/>
      <c r="D92" s="3" t="str">
        <f t="shared" si="13"/>
        <v/>
      </c>
      <c r="E92" s="124"/>
      <c r="F92" s="252" t="str">
        <f>IF(E92="","",AE$3/E92)</f>
        <v/>
      </c>
      <c r="G92" s="124"/>
      <c r="H92" s="3" t="str">
        <f t="shared" si="14"/>
        <v/>
      </c>
      <c r="I92" s="252" t="str">
        <f t="shared" si="10"/>
        <v/>
      </c>
      <c r="J92" s="252" t="str">
        <f>IF(I92="","",I92*F92)</f>
        <v/>
      </c>
      <c r="K92" s="259" t="str">
        <f t="shared" si="16"/>
        <v/>
      </c>
      <c r="L92" s="3" t="str">
        <f>IF(I92="","",L91+1)</f>
        <v/>
      </c>
      <c r="M92" s="259" t="str">
        <f>IF(J92="","",100*(((G92-G$3)/G$3+1)^(1/L92)-1))</f>
        <v/>
      </c>
      <c r="N92" s="124"/>
      <c r="O92" s="252" t="str">
        <f>IF(N92="","",N92*F92)</f>
        <v/>
      </c>
      <c r="P92" s="259" t="str">
        <f t="shared" si="17"/>
        <v/>
      </c>
      <c r="Q92" s="3" t="str">
        <f>IF(N92="","",Q91+1)</f>
        <v/>
      </c>
      <c r="R92" s="259" t="str">
        <f>IF(O92="","",100*(((L92-L$3)/L$3+1)^(1/Q92)-1))</f>
        <v/>
      </c>
      <c r="S92" s="3" t="str">
        <f t="shared" si="15"/>
        <v/>
      </c>
      <c r="T92" s="3" t="str">
        <f>IF(G92="","",IF(C92="",T91,C92-C$3))</f>
        <v/>
      </c>
      <c r="U92" s="3" t="str">
        <f t="shared" si="12"/>
        <v/>
      </c>
      <c r="V92" s="3" t="str">
        <f t="shared" si="12"/>
        <v/>
      </c>
      <c r="W92" s="124"/>
    </row>
    <row r="93" spans="2:23" x14ac:dyDescent="0.2">
      <c r="B93" s="3">
        <f t="shared" si="11"/>
        <v>90</v>
      </c>
      <c r="C93" s="20"/>
      <c r="D93" s="3" t="str">
        <f t="shared" si="13"/>
        <v/>
      </c>
      <c r="E93" s="124"/>
      <c r="F93" s="252" t="str">
        <f>IF(E93="","",AE$3/E93)</f>
        <v/>
      </c>
      <c r="G93" s="124"/>
      <c r="H93" s="3" t="str">
        <f t="shared" si="14"/>
        <v/>
      </c>
      <c r="I93" s="252" t="str">
        <f t="shared" ref="I93:I103" si="18">IF(G93="","",100*(G93-G92)/G92)</f>
        <v/>
      </c>
      <c r="J93" s="252" t="str">
        <f>IF(I93="","",I93*F93)</f>
        <v/>
      </c>
      <c r="K93" s="259" t="str">
        <f t="shared" si="16"/>
        <v/>
      </c>
      <c r="L93" s="3" t="str">
        <f>IF(I93="","",L92+1)</f>
        <v/>
      </c>
      <c r="M93" s="259" t="str">
        <f>IF(J93="","",100*(((G93-G$3)/G$3+1)^(1/L93)-1))</f>
        <v/>
      </c>
      <c r="N93" s="124"/>
      <c r="O93" s="252" t="str">
        <f>IF(N93="","",N93*F93)</f>
        <v/>
      </c>
      <c r="P93" s="259" t="str">
        <f t="shared" si="17"/>
        <v/>
      </c>
      <c r="Q93" s="3" t="str">
        <f>IF(N93="","",Q92+1)</f>
        <v/>
      </c>
      <c r="R93" s="259" t="str">
        <f>IF(O93="","",100*(((L93-L$3)/L$3+1)^(1/Q93)-1))</f>
        <v/>
      </c>
      <c r="S93" s="3" t="str">
        <f t="shared" si="15"/>
        <v/>
      </c>
      <c r="T93" s="3" t="str">
        <f>IF(G93="","",IF(C93="",T92,C93-C$3))</f>
        <v/>
      </c>
      <c r="U93" s="3" t="str">
        <f t="shared" si="12"/>
        <v/>
      </c>
      <c r="V93" s="3" t="str">
        <f t="shared" si="12"/>
        <v/>
      </c>
      <c r="W93" s="124"/>
    </row>
    <row r="94" spans="2:23" x14ac:dyDescent="0.2">
      <c r="B94" s="3">
        <f t="shared" si="11"/>
        <v>91</v>
      </c>
      <c r="C94" s="20"/>
      <c r="D94" s="3" t="str">
        <f t="shared" si="13"/>
        <v/>
      </c>
      <c r="E94" s="124"/>
      <c r="F94" s="252" t="str">
        <f>IF(E94="","",AE$3/E94)</f>
        <v/>
      </c>
      <c r="G94" s="124"/>
      <c r="H94" s="3" t="str">
        <f t="shared" si="14"/>
        <v/>
      </c>
      <c r="I94" s="252" t="str">
        <f t="shared" si="18"/>
        <v/>
      </c>
      <c r="J94" s="252" t="str">
        <f>IF(I94="","",I94*F94)</f>
        <v/>
      </c>
      <c r="K94" s="259" t="str">
        <f t="shared" si="16"/>
        <v/>
      </c>
      <c r="L94" s="3" t="str">
        <f>IF(I94="","",L93+1)</f>
        <v/>
      </c>
      <c r="M94" s="259" t="str">
        <f>IF(J94="","",100*(((G94-G$3)/G$3+1)^(1/L94)-1))</f>
        <v/>
      </c>
      <c r="N94" s="124"/>
      <c r="O94" s="252" t="str">
        <f>IF(N94="","",N94*F94)</f>
        <v/>
      </c>
      <c r="P94" s="259" t="str">
        <f t="shared" si="17"/>
        <v/>
      </c>
      <c r="Q94" s="3" t="str">
        <f>IF(N94="","",Q93+1)</f>
        <v/>
      </c>
      <c r="R94" s="259" t="str">
        <f>IF(O94="","",100*(((L94-L$3)/L$3+1)^(1/Q94)-1))</f>
        <v/>
      </c>
      <c r="S94" s="3" t="str">
        <f t="shared" si="15"/>
        <v/>
      </c>
      <c r="T94" s="3" t="str">
        <f>IF(G94="","",IF(C94="",T93,C94-C$3))</f>
        <v/>
      </c>
      <c r="U94" s="3" t="str">
        <f t="shared" si="12"/>
        <v/>
      </c>
      <c r="V94" s="3" t="str">
        <f t="shared" si="12"/>
        <v/>
      </c>
      <c r="W94" s="124"/>
    </row>
    <row r="95" spans="2:23" x14ac:dyDescent="0.2">
      <c r="B95" s="3">
        <f t="shared" si="11"/>
        <v>92</v>
      </c>
      <c r="C95" s="20"/>
      <c r="D95" s="3" t="str">
        <f t="shared" si="13"/>
        <v/>
      </c>
      <c r="E95" s="124"/>
      <c r="F95" s="252" t="str">
        <f>IF(E95="","",AE$3/E95)</f>
        <v/>
      </c>
      <c r="G95" s="124"/>
      <c r="H95" s="3" t="str">
        <f t="shared" si="14"/>
        <v/>
      </c>
      <c r="I95" s="252" t="str">
        <f t="shared" si="18"/>
        <v/>
      </c>
      <c r="J95" s="252" t="str">
        <f>IF(I95="","",I95*F95)</f>
        <v/>
      </c>
      <c r="K95" s="259" t="str">
        <f t="shared" si="16"/>
        <v/>
      </c>
      <c r="L95" s="3" t="str">
        <f>IF(I95="","",L94+1)</f>
        <v/>
      </c>
      <c r="M95" s="259" t="str">
        <f>IF(J95="","",100*(((G95-G$3)/G$3+1)^(1/L95)-1))</f>
        <v/>
      </c>
      <c r="N95" s="124"/>
      <c r="O95" s="252" t="str">
        <f>IF(N95="","",N95*F95)</f>
        <v/>
      </c>
      <c r="P95" s="259" t="str">
        <f t="shared" si="17"/>
        <v/>
      </c>
      <c r="Q95" s="3" t="str">
        <f>IF(N95="","",Q94+1)</f>
        <v/>
      </c>
      <c r="R95" s="259" t="str">
        <f>IF(O95="","",100*(((L95-L$3)/L$3+1)^(1/Q95)-1))</f>
        <v/>
      </c>
      <c r="S95" s="3" t="str">
        <f t="shared" si="15"/>
        <v/>
      </c>
      <c r="T95" s="3" t="str">
        <f>IF(G95="","",IF(C95="",T94,C95-C$3))</f>
        <v/>
      </c>
      <c r="U95" s="3" t="str">
        <f t="shared" si="12"/>
        <v/>
      </c>
      <c r="V95" s="3" t="str">
        <f t="shared" si="12"/>
        <v/>
      </c>
      <c r="W95" s="124"/>
    </row>
    <row r="96" spans="2:23" x14ac:dyDescent="0.2">
      <c r="B96" s="3">
        <f t="shared" si="11"/>
        <v>93</v>
      </c>
      <c r="C96" s="20"/>
      <c r="D96" s="3" t="str">
        <f t="shared" si="13"/>
        <v/>
      </c>
      <c r="E96" s="124"/>
      <c r="F96" s="252" t="str">
        <f>IF(E96="","",AE$3/E96)</f>
        <v/>
      </c>
      <c r="G96" s="124"/>
      <c r="H96" s="3" t="str">
        <f t="shared" si="14"/>
        <v/>
      </c>
      <c r="I96" s="252" t="str">
        <f t="shared" si="18"/>
        <v/>
      </c>
      <c r="J96" s="252" t="str">
        <f>IF(I96="","",I96*F96)</f>
        <v/>
      </c>
      <c r="K96" s="259" t="str">
        <f t="shared" si="16"/>
        <v/>
      </c>
      <c r="L96" s="3" t="str">
        <f>IF(I96="","",L95+1)</f>
        <v/>
      </c>
      <c r="M96" s="259" t="str">
        <f>IF(J96="","",100*(((G96-G$3)/G$3+1)^(1/L96)-1))</f>
        <v/>
      </c>
      <c r="N96" s="124"/>
      <c r="O96" s="252" t="str">
        <f>IF(N96="","",N96*F96)</f>
        <v/>
      </c>
      <c r="P96" s="259" t="str">
        <f t="shared" si="17"/>
        <v/>
      </c>
      <c r="Q96" s="3" t="str">
        <f>IF(N96="","",Q95+1)</f>
        <v/>
      </c>
      <c r="R96" s="259" t="str">
        <f>IF(O96="","",100*(((L96-L$3)/L$3+1)^(1/Q96)-1))</f>
        <v/>
      </c>
      <c r="S96" s="3" t="str">
        <f t="shared" si="15"/>
        <v/>
      </c>
      <c r="T96" s="3" t="str">
        <f>IF(G96="","",IF(C96="",T95,C96-C$3))</f>
        <v/>
      </c>
      <c r="U96" s="3" t="str">
        <f t="shared" si="12"/>
        <v/>
      </c>
      <c r="V96" s="3" t="str">
        <f t="shared" si="12"/>
        <v/>
      </c>
      <c r="W96" s="124"/>
    </row>
    <row r="97" spans="2:23" x14ac:dyDescent="0.2">
      <c r="B97" s="3">
        <f t="shared" si="11"/>
        <v>94</v>
      </c>
      <c r="C97" s="20"/>
      <c r="D97" s="3" t="str">
        <f t="shared" si="13"/>
        <v/>
      </c>
      <c r="E97" s="124"/>
      <c r="F97" s="252" t="str">
        <f>IF(E97="","",AE$3/E97)</f>
        <v/>
      </c>
      <c r="G97" s="124"/>
      <c r="H97" s="3" t="str">
        <f t="shared" si="14"/>
        <v/>
      </c>
      <c r="I97" s="252" t="str">
        <f t="shared" si="18"/>
        <v/>
      </c>
      <c r="J97" s="252" t="str">
        <f>IF(I97="","",I97*F97)</f>
        <v/>
      </c>
      <c r="K97" s="259" t="str">
        <f t="shared" si="16"/>
        <v/>
      </c>
      <c r="L97" s="3" t="str">
        <f>IF(I97="","",L96+1)</f>
        <v/>
      </c>
      <c r="M97" s="259" t="str">
        <f>IF(J97="","",100*(((G97-G$3)/G$3+1)^(1/L97)-1))</f>
        <v/>
      </c>
      <c r="N97" s="124"/>
      <c r="O97" s="252" t="str">
        <f>IF(N97="","",N97*F97)</f>
        <v/>
      </c>
      <c r="P97" s="259" t="str">
        <f t="shared" si="17"/>
        <v/>
      </c>
      <c r="Q97" s="3" t="str">
        <f>IF(N97="","",Q96+1)</f>
        <v/>
      </c>
      <c r="R97" s="259" t="str">
        <f>IF(O97="","",100*(((L97-L$3)/L$3+1)^(1/Q97)-1))</f>
        <v/>
      </c>
      <c r="S97" s="3" t="str">
        <f t="shared" si="15"/>
        <v/>
      </c>
      <c r="T97" s="3" t="str">
        <f>IF(G97="","",IF(C97="",T96,C97-C$3))</f>
        <v/>
      </c>
      <c r="U97" s="3" t="str">
        <f t="shared" si="12"/>
        <v/>
      </c>
      <c r="V97" s="3" t="str">
        <f t="shared" si="12"/>
        <v/>
      </c>
      <c r="W97" s="124"/>
    </row>
    <row r="98" spans="2:23" x14ac:dyDescent="0.2">
      <c r="B98" s="3">
        <f t="shared" si="11"/>
        <v>95</v>
      </c>
      <c r="C98" s="20"/>
      <c r="D98" s="3" t="str">
        <f t="shared" si="13"/>
        <v/>
      </c>
      <c r="E98" s="124"/>
      <c r="F98" s="252" t="str">
        <f>IF(E98="","",AE$3/E98)</f>
        <v/>
      </c>
      <c r="G98" s="124"/>
      <c r="H98" s="3" t="str">
        <f t="shared" si="14"/>
        <v/>
      </c>
      <c r="I98" s="252" t="str">
        <f t="shared" si="18"/>
        <v/>
      </c>
      <c r="J98" s="252" t="str">
        <f>IF(I98="","",I98*F98)</f>
        <v/>
      </c>
      <c r="K98" s="259" t="str">
        <f t="shared" si="16"/>
        <v/>
      </c>
      <c r="L98" s="3" t="str">
        <f>IF(I98="","",L97+1)</f>
        <v/>
      </c>
      <c r="M98" s="259" t="str">
        <f>IF(J98="","",100*(((G98-G$3)/G$3+1)^(1/L98)-1))</f>
        <v/>
      </c>
      <c r="N98" s="124"/>
      <c r="O98" s="252" t="str">
        <f>IF(N98="","",N98*F98)</f>
        <v/>
      </c>
      <c r="P98" s="259" t="str">
        <f t="shared" si="17"/>
        <v/>
      </c>
      <c r="Q98" s="3" t="str">
        <f>IF(N98="","",Q97+1)</f>
        <v/>
      </c>
      <c r="R98" s="259" t="str">
        <f>IF(O98="","",100*(((L98-L$3)/L$3+1)^(1/Q98)-1))</f>
        <v/>
      </c>
      <c r="S98" s="3" t="str">
        <f t="shared" si="15"/>
        <v/>
      </c>
      <c r="T98" s="3" t="str">
        <f>IF(G98="","",IF(C98="",T97,C98-C$3))</f>
        <v/>
      </c>
      <c r="U98" s="3" t="str">
        <f t="shared" si="12"/>
        <v/>
      </c>
      <c r="V98" s="3" t="str">
        <f t="shared" si="12"/>
        <v/>
      </c>
      <c r="W98" s="124"/>
    </row>
    <row r="99" spans="2:23" x14ac:dyDescent="0.2">
      <c r="B99" s="3">
        <f t="shared" si="11"/>
        <v>96</v>
      </c>
      <c r="C99" s="20"/>
      <c r="D99" s="3" t="str">
        <f t="shared" si="13"/>
        <v/>
      </c>
      <c r="E99" s="124"/>
      <c r="F99" s="252" t="str">
        <f>IF(E99="","",AE$3/E99)</f>
        <v/>
      </c>
      <c r="G99" s="124"/>
      <c r="H99" s="3" t="str">
        <f t="shared" si="14"/>
        <v/>
      </c>
      <c r="I99" s="252" t="str">
        <f t="shared" si="18"/>
        <v/>
      </c>
      <c r="J99" s="252" t="str">
        <f>IF(I99="","",I99*F99)</f>
        <v/>
      </c>
      <c r="K99" s="259" t="str">
        <f t="shared" si="16"/>
        <v/>
      </c>
      <c r="L99" s="3" t="str">
        <f>IF(I99="","",L98+1)</f>
        <v/>
      </c>
      <c r="M99" s="259" t="str">
        <f>IF(J99="","",100*(((G99-G$3)/G$3+1)^(1/L99)-1))</f>
        <v/>
      </c>
      <c r="N99" s="124"/>
      <c r="O99" s="252" t="str">
        <f>IF(N99="","",N99*F99)</f>
        <v/>
      </c>
      <c r="P99" s="259" t="str">
        <f t="shared" si="17"/>
        <v/>
      </c>
      <c r="Q99" s="3" t="str">
        <f>IF(N99="","",Q98+1)</f>
        <v/>
      </c>
      <c r="R99" s="259" t="str">
        <f>IF(O99="","",100*(((L99-L$3)/L$3+1)^(1/Q99)-1))</f>
        <v/>
      </c>
      <c r="S99" s="3" t="str">
        <f t="shared" si="15"/>
        <v/>
      </c>
      <c r="T99" s="3" t="str">
        <f>IF(G99="","",IF(C99="",T98,C99-C$3))</f>
        <v/>
      </c>
      <c r="U99" s="3" t="str">
        <f t="shared" si="12"/>
        <v/>
      </c>
      <c r="V99" s="3" t="str">
        <f t="shared" si="12"/>
        <v/>
      </c>
      <c r="W99" s="124"/>
    </row>
    <row r="100" spans="2:23" x14ac:dyDescent="0.2">
      <c r="B100" s="3">
        <f t="shared" si="11"/>
        <v>97</v>
      </c>
      <c r="C100" s="20"/>
      <c r="D100" s="3" t="str">
        <f t="shared" si="13"/>
        <v/>
      </c>
      <c r="E100" s="124"/>
      <c r="F100" s="252" t="str">
        <f>IF(E100="","",AE$3/E100)</f>
        <v/>
      </c>
      <c r="G100" s="124"/>
      <c r="H100" s="3" t="str">
        <f t="shared" si="14"/>
        <v/>
      </c>
      <c r="I100" s="252" t="str">
        <f t="shared" si="18"/>
        <v/>
      </c>
      <c r="J100" s="252" t="str">
        <f>IF(I100="","",I100*F100)</f>
        <v/>
      </c>
      <c r="K100" s="259" t="str">
        <f t="shared" si="16"/>
        <v/>
      </c>
      <c r="L100" s="3" t="str">
        <f>IF(I100="","",L99+1)</f>
        <v/>
      </c>
      <c r="M100" s="259" t="str">
        <f>IF(J100="","",100*(((G100-G$3)/G$3+1)^(1/L100)-1))</f>
        <v/>
      </c>
      <c r="N100" s="124"/>
      <c r="O100" s="252" t="str">
        <f>IF(N100="","",N100*F100)</f>
        <v/>
      </c>
      <c r="P100" s="259" t="str">
        <f t="shared" si="17"/>
        <v/>
      </c>
      <c r="Q100" s="3" t="str">
        <f>IF(N100="","",Q99+1)</f>
        <v/>
      </c>
      <c r="R100" s="259" t="str">
        <f>IF(O100="","",100*(((L100-L$3)/L$3+1)^(1/Q100)-1))</f>
        <v/>
      </c>
      <c r="S100" s="3" t="str">
        <f t="shared" si="15"/>
        <v/>
      </c>
      <c r="T100" s="3" t="str">
        <f>IF(G100="","",IF(C100="",T99,C100-C$3))</f>
        <v/>
      </c>
      <c r="U100" s="3" t="str">
        <f t="shared" si="12"/>
        <v/>
      </c>
      <c r="V100" s="3" t="str">
        <f t="shared" si="12"/>
        <v/>
      </c>
      <c r="W100" s="124"/>
    </row>
    <row r="101" spans="2:23" x14ac:dyDescent="0.2">
      <c r="B101" s="3">
        <f t="shared" si="11"/>
        <v>98</v>
      </c>
      <c r="C101" s="20"/>
      <c r="D101" s="3" t="str">
        <f t="shared" si="13"/>
        <v/>
      </c>
      <c r="E101" s="124"/>
      <c r="F101" s="252" t="str">
        <f>IF(E101="","",AE$3/E101)</f>
        <v/>
      </c>
      <c r="G101" s="124"/>
      <c r="H101" s="3" t="str">
        <f t="shared" si="14"/>
        <v/>
      </c>
      <c r="I101" s="252" t="str">
        <f t="shared" si="18"/>
        <v/>
      </c>
      <c r="J101" s="252" t="str">
        <f>IF(I101="","",I101*F101)</f>
        <v/>
      </c>
      <c r="K101" s="259" t="str">
        <f t="shared" si="16"/>
        <v/>
      </c>
      <c r="L101" s="3" t="str">
        <f>IF(I101="","",L100+1)</f>
        <v/>
      </c>
      <c r="M101" s="259" t="str">
        <f>IF(J101="","",100*(((G101-G$3)/G$3+1)^(1/L101)-1))</f>
        <v/>
      </c>
      <c r="N101" s="124"/>
      <c r="O101" s="252" t="str">
        <f>IF(N101="","",N101*F101)</f>
        <v/>
      </c>
      <c r="P101" s="259" t="str">
        <f t="shared" si="17"/>
        <v/>
      </c>
      <c r="Q101" s="3" t="str">
        <f>IF(N101="","",Q100+1)</f>
        <v/>
      </c>
      <c r="R101" s="259" t="str">
        <f>IF(O101="","",100*(((L101-L$3)/L$3+1)^(1/Q101)-1))</f>
        <v/>
      </c>
      <c r="S101" s="3" t="str">
        <f t="shared" si="15"/>
        <v/>
      </c>
      <c r="T101" s="3" t="str">
        <f>IF(G101="","",IF(C101="",T100,C101-C$3))</f>
        <v/>
      </c>
      <c r="U101" s="3" t="str">
        <f t="shared" si="12"/>
        <v/>
      </c>
      <c r="V101" s="3" t="str">
        <f t="shared" si="12"/>
        <v/>
      </c>
      <c r="W101" s="124"/>
    </row>
    <row r="102" spans="2:23" x14ac:dyDescent="0.2">
      <c r="B102" s="3">
        <f t="shared" si="11"/>
        <v>99</v>
      </c>
      <c r="C102" s="20"/>
      <c r="D102" s="3" t="str">
        <f t="shared" si="13"/>
        <v/>
      </c>
      <c r="E102" s="124"/>
      <c r="F102" s="252" t="str">
        <f>IF(E102="","",AE$3/E102)</f>
        <v/>
      </c>
      <c r="G102" s="124"/>
      <c r="H102" s="3" t="str">
        <f t="shared" si="14"/>
        <v/>
      </c>
      <c r="I102" s="252" t="str">
        <f t="shared" si="18"/>
        <v/>
      </c>
      <c r="J102" s="252" t="str">
        <f>IF(I102="","",I102*F102)</f>
        <v/>
      </c>
      <c r="K102" s="259" t="str">
        <f t="shared" si="16"/>
        <v/>
      </c>
      <c r="L102" s="3" t="str">
        <f>IF(I102="","",L101+1)</f>
        <v/>
      </c>
      <c r="M102" s="259" t="str">
        <f>IF(J102="","",100*(((G102-G$3)/G$3+1)^(1/L102)-1))</f>
        <v/>
      </c>
      <c r="N102" s="124"/>
      <c r="O102" s="252" t="str">
        <f>IF(N102="","",N102*F102)</f>
        <v/>
      </c>
      <c r="P102" s="259" t="str">
        <f t="shared" si="17"/>
        <v/>
      </c>
      <c r="Q102" s="3" t="str">
        <f>IF(N102="","",Q101+1)</f>
        <v/>
      </c>
      <c r="R102" s="259" t="str">
        <f>IF(O102="","",100*(((L102-L$3)/L$3+1)^(1/Q102)-1))</f>
        <v/>
      </c>
      <c r="S102" s="3" t="str">
        <f t="shared" si="15"/>
        <v/>
      </c>
      <c r="T102" s="3" t="str">
        <f>IF(G102="","",IF(C102="",T101,C102-C$3))</f>
        <v/>
      </c>
      <c r="U102" s="3" t="str">
        <f t="shared" si="12"/>
        <v/>
      </c>
      <c r="V102" s="3" t="str">
        <f t="shared" si="12"/>
        <v/>
      </c>
      <c r="W102" s="124"/>
    </row>
    <row r="103" spans="2:23" x14ac:dyDescent="0.2">
      <c r="B103" s="3">
        <f t="shared" si="11"/>
        <v>100</v>
      </c>
      <c r="C103" s="20"/>
      <c r="D103" s="3" t="str">
        <f t="shared" si="13"/>
        <v/>
      </c>
      <c r="E103" s="124"/>
      <c r="F103" s="252" t="str">
        <f>IF(E103="","",AE$3/E103)</f>
        <v/>
      </c>
      <c r="G103" s="124"/>
      <c r="H103" s="3" t="str">
        <f t="shared" si="14"/>
        <v/>
      </c>
      <c r="I103" s="252" t="str">
        <f t="shared" si="18"/>
        <v/>
      </c>
      <c r="J103" s="252" t="str">
        <f>IF(I103="","",I103*F103)</f>
        <v/>
      </c>
      <c r="K103" s="259" t="str">
        <f t="shared" si="16"/>
        <v/>
      </c>
      <c r="L103" s="3" t="str">
        <f>IF(I103="","",L102+1)</f>
        <v/>
      </c>
      <c r="M103" s="259" t="str">
        <f>IF(J103="","",100*(((G103-G$3)/G$3+1)^(1/L103)-1))</f>
        <v/>
      </c>
      <c r="N103" s="124"/>
      <c r="O103" s="252" t="str">
        <f>IF(N103="","",N103*F103)</f>
        <v/>
      </c>
      <c r="P103" s="259" t="str">
        <f t="shared" si="17"/>
        <v/>
      </c>
      <c r="Q103" s="3" t="str">
        <f>IF(N103="","",Q102+1)</f>
        <v/>
      </c>
      <c r="R103" s="259" t="str">
        <f>IF(O103="","",100*(((L103-L$3)/L$3+1)^(1/Q103)-1))</f>
        <v/>
      </c>
      <c r="S103" s="3" t="str">
        <f t="shared" si="15"/>
        <v/>
      </c>
      <c r="T103" s="3" t="str">
        <f>IF(G103="","",IF(C103="",T102,C103-C$3))</f>
        <v/>
      </c>
      <c r="U103" s="3" t="str">
        <f t="shared" si="12"/>
        <v/>
      </c>
      <c r="V103" s="3" t="str">
        <f t="shared" si="12"/>
        <v/>
      </c>
      <c r="W103" s="124"/>
    </row>
  </sheetData>
  <mergeCells count="7">
    <mergeCell ref="AD9:AG10"/>
    <mergeCell ref="AD11:AE11"/>
    <mergeCell ref="AD5:AG6"/>
    <mergeCell ref="AD7:AE7"/>
    <mergeCell ref="Y6:Z6"/>
    <mergeCell ref="AA6:AB6"/>
    <mergeCell ref="Y5:AB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tabSelected="1" zoomScale="90" zoomScaleNormal="90" workbookViewId="0">
      <selection activeCell="D3" sqref="D3"/>
    </sheetView>
  </sheetViews>
  <sheetFormatPr defaultRowHeight="12.75" x14ac:dyDescent="0.2"/>
  <cols>
    <col min="1" max="1" width="2.85546875" customWidth="1"/>
    <col min="2" max="2" width="4.42578125" customWidth="1"/>
    <col min="3" max="3" width="7.28515625" bestFit="1" customWidth="1"/>
    <col min="4" max="4" width="6.5703125" bestFit="1" customWidth="1"/>
    <col min="5" max="5" width="7.7109375" bestFit="1" customWidth="1"/>
    <col min="6" max="7" width="6" bestFit="1" customWidth="1"/>
    <col min="8" max="8" width="4.42578125" hidden="1" customWidth="1"/>
    <col min="9" max="9" width="5.5703125" style="358" bestFit="1" customWidth="1"/>
    <col min="10" max="10" width="6.140625" bestFit="1" customWidth="1"/>
    <col min="11" max="11" width="2.85546875" customWidth="1"/>
    <col min="12" max="12" width="12.7109375" customWidth="1"/>
    <col min="13" max="13" width="6" bestFit="1" customWidth="1"/>
    <col min="14" max="14" width="8.28515625" bestFit="1" customWidth="1"/>
    <col min="15" max="15" width="5.5703125" customWidth="1"/>
    <col min="16" max="16" width="8.5703125" customWidth="1"/>
    <col min="17" max="17" width="8.28515625" bestFit="1" customWidth="1"/>
    <col min="23" max="23" width="2.85546875" customWidth="1"/>
  </cols>
  <sheetData>
    <row r="1" spans="1:25" ht="13.5" thickBot="1" x14ac:dyDescent="0.25"/>
    <row r="2" spans="1:25" ht="13.5" thickBot="1" x14ac:dyDescent="0.25">
      <c r="A2" s="25"/>
      <c r="B2" s="338" t="s">
        <v>0</v>
      </c>
      <c r="C2" s="339" t="s">
        <v>239</v>
      </c>
      <c r="D2" s="346" t="s">
        <v>228</v>
      </c>
      <c r="E2" s="346" t="s">
        <v>250</v>
      </c>
      <c r="F2" s="346" t="s">
        <v>242</v>
      </c>
      <c r="G2" s="346" t="s">
        <v>173</v>
      </c>
      <c r="H2" s="306" t="s">
        <v>0</v>
      </c>
      <c r="I2" s="359" t="s">
        <v>213</v>
      </c>
      <c r="J2" s="199" t="s">
        <v>198</v>
      </c>
      <c r="K2" s="25"/>
      <c r="L2" s="179" t="s">
        <v>176</v>
      </c>
      <c r="M2" s="234" t="s">
        <v>159</v>
      </c>
      <c r="N2" s="234" t="s">
        <v>174</v>
      </c>
      <c r="O2" s="240" t="s">
        <v>175</v>
      </c>
      <c r="P2" s="331" t="s">
        <v>206</v>
      </c>
      <c r="Q2" s="199" t="s">
        <v>207</v>
      </c>
      <c r="W2" s="25"/>
      <c r="Y2" s="25"/>
    </row>
    <row r="3" spans="1:25" x14ac:dyDescent="0.2">
      <c r="A3" s="25"/>
      <c r="B3" s="345">
        <v>1</v>
      </c>
      <c r="C3" s="256">
        <f>IF(Cy!O4="","",Cy!O4)</f>
        <v>0.2646</v>
      </c>
      <c r="D3" s="53">
        <f>E3+0.53</f>
        <v>0.26253246953272419</v>
      </c>
      <c r="E3" s="257">
        <f>IF(Cy!J4="","",Cy!J4)</f>
        <v>-0.26746753046727584</v>
      </c>
      <c r="F3" s="53"/>
      <c r="G3" s="266"/>
      <c r="H3" s="371">
        <v>1</v>
      </c>
      <c r="I3" s="360">
        <v>30</v>
      </c>
      <c r="J3" s="267"/>
      <c r="K3" s="25"/>
      <c r="L3" s="202">
        <v>3</v>
      </c>
      <c r="M3" s="235">
        <f>IF(L3="","",FREQUENCY(C$3:C$102,L3))</f>
        <v>18</v>
      </c>
      <c r="N3" s="237">
        <v>0</v>
      </c>
      <c r="O3" s="241">
        <f>IF(M3="",N3,M3+N3)</f>
        <v>18</v>
      </c>
      <c r="P3" s="334">
        <f>O3/O$13</f>
        <v>0.78260869565217395</v>
      </c>
      <c r="Q3" s="217">
        <f>IF(L3="","",IF(O3&gt;0,O3/O$13,M$17*L3^N$17))</f>
        <v>0.78260869565217395</v>
      </c>
      <c r="W3" s="25"/>
      <c r="Y3" s="25"/>
    </row>
    <row r="4" spans="1:25" x14ac:dyDescent="0.2">
      <c r="A4" s="25"/>
      <c r="B4" s="210">
        <f t="shared" ref="B4:B67" si="0">B3+1</f>
        <v>2</v>
      </c>
      <c r="C4" s="348">
        <f>IF(Cy!O5="","",Cy!O5)</f>
        <v>0.189</v>
      </c>
      <c r="D4" s="347">
        <f t="shared" ref="D4:D35" si="1">IF(E4="","",E4+D$3-E$3)</f>
        <v>0.69210207877803231</v>
      </c>
      <c r="E4" s="347">
        <f>IF(Cy!J5="","",Cy!J5)</f>
        <v>0.16210207877803237</v>
      </c>
      <c r="F4" s="48"/>
      <c r="G4" s="370"/>
      <c r="H4" s="372">
        <f>IF(I4="","",H3+1)</f>
        <v>2</v>
      </c>
      <c r="I4" s="361">
        <v>30</v>
      </c>
      <c r="J4" s="233"/>
      <c r="K4" s="25"/>
      <c r="L4" s="245">
        <f>IF(L3="","",IF(L3+L$3&lt;L$12,L3+L$3,""))</f>
        <v>6</v>
      </c>
      <c r="M4" s="203">
        <f t="shared" ref="M4:M11" si="2">IF(L4="","",FREQUENCY(C$3:C$102,L4)-FREQUENCY(C$3:C$102,L3))</f>
        <v>3</v>
      </c>
      <c r="N4" s="238">
        <v>0</v>
      </c>
      <c r="O4" s="242">
        <f t="shared" ref="O4:O12" si="3">IF(M4="",N4,M4+N4)</f>
        <v>3</v>
      </c>
      <c r="P4" s="335">
        <f>O4/O$13</f>
        <v>0.13043478260869565</v>
      </c>
      <c r="Q4" s="336">
        <f>IF(L4="","",IF(O4&gt;0,O4/O$13,M$17*L4^N$17))</f>
        <v>0.13043478260869565</v>
      </c>
      <c r="W4" s="25"/>
      <c r="Y4" s="25"/>
    </row>
    <row r="5" spans="1:25" x14ac:dyDescent="0.2">
      <c r="A5" s="25"/>
      <c r="B5" s="210">
        <f t="shared" si="0"/>
        <v>3</v>
      </c>
      <c r="C5" s="348">
        <f>IF(Cy!O6="","",Cy!O6)</f>
        <v>0.5292</v>
      </c>
      <c r="D5" s="347">
        <f t="shared" si="1"/>
        <v>0.84276058548782484</v>
      </c>
      <c r="E5" s="347">
        <f>IF(Cy!J6="","",Cy!J6)</f>
        <v>0.31276058548782482</v>
      </c>
      <c r="F5" s="48"/>
      <c r="G5" s="370"/>
      <c r="H5" s="372">
        <f t="shared" ref="H5:H68" si="4">IF(I5="","",H4+1)</f>
        <v>3</v>
      </c>
      <c r="I5" s="361">
        <v>30</v>
      </c>
      <c r="J5" s="233"/>
      <c r="K5" s="25"/>
      <c r="L5" s="245">
        <f t="shared" ref="L5:L11" si="5">IF(L4="","",IF(L4+L$3&lt;L$12,L4+L$3,""))</f>
        <v>9</v>
      </c>
      <c r="M5" s="203">
        <f t="shared" si="2"/>
        <v>2</v>
      </c>
      <c r="N5" s="238">
        <v>0</v>
      </c>
      <c r="O5" s="242">
        <f t="shared" si="3"/>
        <v>2</v>
      </c>
      <c r="P5" s="335">
        <f>O5/O$13</f>
        <v>8.6956521739130432E-2</v>
      </c>
      <c r="Q5" s="336">
        <f>IF(L5="","",IF(O5&gt;0,O5/O$13,M$17*((L5+L4)/2)^N$17))</f>
        <v>8.6956521739130432E-2</v>
      </c>
      <c r="W5" s="25"/>
      <c r="Y5" s="25"/>
    </row>
    <row r="6" spans="1:25" x14ac:dyDescent="0.2">
      <c r="A6" s="25"/>
      <c r="B6" s="210">
        <f t="shared" si="0"/>
        <v>4</v>
      </c>
      <c r="C6" s="348">
        <f>IF(Cy!O7="","",Cy!O7)</f>
        <v>0.56699999999999995</v>
      </c>
      <c r="D6" s="347">
        <f t="shared" si="1"/>
        <v>6.6532460950607941E-3</v>
      </c>
      <c r="E6" s="347">
        <f>IF(Cy!J7="","",Cy!J7)</f>
        <v>-0.52334675390493923</v>
      </c>
      <c r="F6" s="48"/>
      <c r="G6" s="370"/>
      <c r="H6" s="372">
        <f t="shared" si="4"/>
        <v>4</v>
      </c>
      <c r="I6" s="361">
        <v>30</v>
      </c>
      <c r="J6" s="233"/>
      <c r="K6" s="25"/>
      <c r="L6" s="245">
        <f t="shared" si="5"/>
        <v>12</v>
      </c>
      <c r="M6" s="203">
        <f t="shared" si="2"/>
        <v>0</v>
      </c>
      <c r="N6" s="238">
        <v>0</v>
      </c>
      <c r="O6" s="242">
        <f t="shared" si="3"/>
        <v>0</v>
      </c>
      <c r="P6" s="335"/>
      <c r="Q6" s="336">
        <f t="shared" ref="Q6:Q11" si="6">IF(L6="","",IF(O6&gt;0,O6/O$13,M$17*((L6+L5)/2)^N$17))</f>
        <v>5.3553369830759215E-2</v>
      </c>
      <c r="W6" s="25"/>
      <c r="Y6" s="25"/>
    </row>
    <row r="7" spans="1:25" x14ac:dyDescent="0.2">
      <c r="A7" s="25"/>
      <c r="B7" s="210">
        <f t="shared" si="0"/>
        <v>5</v>
      </c>
      <c r="C7" s="348">
        <f>IF(Cy!O8="","",Cy!O8)</f>
        <v>7.900199999999999</v>
      </c>
      <c r="D7" s="347">
        <f t="shared" si="1"/>
        <v>1.270236470699901</v>
      </c>
      <c r="E7" s="347">
        <f>IF(Cy!J8="","",Cy!J8)</f>
        <v>0.74023647069990106</v>
      </c>
      <c r="F7" s="48"/>
      <c r="G7" s="370"/>
      <c r="H7" s="372">
        <f t="shared" si="4"/>
        <v>5</v>
      </c>
      <c r="I7" s="361">
        <v>30</v>
      </c>
      <c r="J7" s="233"/>
      <c r="K7" s="25"/>
      <c r="L7" s="245">
        <f t="shared" si="5"/>
        <v>15</v>
      </c>
      <c r="M7" s="203">
        <f t="shared" si="2"/>
        <v>0</v>
      </c>
      <c r="N7" s="238">
        <v>0</v>
      </c>
      <c r="O7" s="242">
        <f t="shared" si="3"/>
        <v>0</v>
      </c>
      <c r="P7" s="335"/>
      <c r="Q7" s="336">
        <f t="shared" si="6"/>
        <v>3.1887594852104489E-2</v>
      </c>
      <c r="W7" s="25"/>
      <c r="Y7" s="25"/>
    </row>
    <row r="8" spans="1:25" x14ac:dyDescent="0.2">
      <c r="A8" s="25"/>
      <c r="B8" s="210">
        <f t="shared" si="0"/>
        <v>6</v>
      </c>
      <c r="C8" s="348">
        <f>IF(Cy!O9="","",Cy!O9)</f>
        <v>8.504999999999999</v>
      </c>
      <c r="D8" s="347">
        <f t="shared" si="1"/>
        <v>1.1569278861163981</v>
      </c>
      <c r="E8" s="347">
        <f>IF(Cy!J9="","",Cy!J9)</f>
        <v>0.62692788611639816</v>
      </c>
      <c r="F8" s="48"/>
      <c r="G8" s="370"/>
      <c r="H8" s="372">
        <f t="shared" si="4"/>
        <v>6</v>
      </c>
      <c r="I8" s="361">
        <v>30</v>
      </c>
      <c r="J8" s="233"/>
      <c r="K8" s="25"/>
      <c r="L8" s="245">
        <f t="shared" si="5"/>
        <v>18</v>
      </c>
      <c r="M8" s="203">
        <f t="shared" si="2"/>
        <v>0</v>
      </c>
      <c r="N8" s="238">
        <v>0</v>
      </c>
      <c r="O8" s="242">
        <f t="shared" si="3"/>
        <v>0</v>
      </c>
      <c r="P8" s="335"/>
      <c r="Q8" s="336">
        <f t="shared" si="6"/>
        <v>2.1078075265438562E-2</v>
      </c>
      <c r="W8" s="25"/>
      <c r="Y8" s="25"/>
    </row>
    <row r="9" spans="1:25" x14ac:dyDescent="0.2">
      <c r="A9" s="25"/>
      <c r="B9" s="210">
        <f t="shared" si="0"/>
        <v>7</v>
      </c>
      <c r="C9" s="348">
        <f>IF(Cy!O10="","",Cy!O10)</f>
        <v>0.3024</v>
      </c>
      <c r="D9" s="347">
        <f t="shared" si="1"/>
        <v>0.90191379635918523</v>
      </c>
      <c r="E9" s="347">
        <f>IF(Cy!J10="","",Cy!J10)</f>
        <v>0.37191379635918514</v>
      </c>
      <c r="F9" s="48"/>
      <c r="G9" s="370"/>
      <c r="H9" s="372">
        <f t="shared" si="4"/>
        <v>7</v>
      </c>
      <c r="I9" s="361">
        <v>30</v>
      </c>
      <c r="J9" s="233"/>
      <c r="K9" s="25"/>
      <c r="L9" s="245">
        <f t="shared" si="5"/>
        <v>21</v>
      </c>
      <c r="M9" s="203">
        <f t="shared" si="2"/>
        <v>0</v>
      </c>
      <c r="N9" s="238">
        <v>0</v>
      </c>
      <c r="O9" s="242">
        <f t="shared" si="3"/>
        <v>0</v>
      </c>
      <c r="P9" s="335"/>
      <c r="Q9" s="336">
        <f t="shared" si="6"/>
        <v>1.4933407789594847E-2</v>
      </c>
      <c r="W9" s="25"/>
      <c r="Y9" s="25"/>
    </row>
    <row r="10" spans="1:25" x14ac:dyDescent="0.2">
      <c r="A10" s="25"/>
      <c r="B10" s="210">
        <f t="shared" si="0"/>
        <v>8</v>
      </c>
      <c r="C10" s="348">
        <f>IF(Cy!O11="","",Cy!O11)</f>
        <v>0.15365853658536588</v>
      </c>
      <c r="D10" s="347">
        <f t="shared" si="1"/>
        <v>0.61654396731618477</v>
      </c>
      <c r="E10" s="347">
        <f>IF(Cy!J11="","",Cy!J11)</f>
        <v>8.6543967316184758E-2</v>
      </c>
      <c r="F10" s="48"/>
      <c r="G10" s="370"/>
      <c r="H10" s="372">
        <f t="shared" si="4"/>
        <v>8</v>
      </c>
      <c r="I10" s="361">
        <v>30</v>
      </c>
      <c r="J10" s="233"/>
      <c r="K10" s="25"/>
      <c r="L10" s="245">
        <f t="shared" si="5"/>
        <v>24</v>
      </c>
      <c r="M10" s="203">
        <f t="shared" si="2"/>
        <v>0</v>
      </c>
      <c r="N10" s="238">
        <v>0</v>
      </c>
      <c r="O10" s="242">
        <f t="shared" si="3"/>
        <v>0</v>
      </c>
      <c r="P10" s="335"/>
      <c r="Q10" s="336">
        <f t="shared" si="6"/>
        <v>1.1115980928737616E-2</v>
      </c>
      <c r="W10" s="25"/>
      <c r="Y10" s="25"/>
    </row>
    <row r="11" spans="1:25" x14ac:dyDescent="0.2">
      <c r="A11" s="25"/>
      <c r="B11" s="210">
        <f t="shared" si="0"/>
        <v>9</v>
      </c>
      <c r="C11" s="348">
        <f>IF(Cy!O12="","",Cy!O12)</f>
        <v>0.36878048780487804</v>
      </c>
      <c r="D11" s="347">
        <f t="shared" si="1"/>
        <v>0.77236580933346999</v>
      </c>
      <c r="E11" s="347">
        <f>IF(Cy!J12="","",Cy!J12)</f>
        <v>0.24236580933347007</v>
      </c>
      <c r="F11" s="48"/>
      <c r="G11" s="370"/>
      <c r="H11" s="372">
        <f t="shared" si="4"/>
        <v>9</v>
      </c>
      <c r="I11" s="361">
        <v>30</v>
      </c>
      <c r="J11" s="233"/>
      <c r="K11" s="25"/>
      <c r="L11" s="245">
        <f t="shared" si="5"/>
        <v>27</v>
      </c>
      <c r="M11" s="203">
        <f t="shared" si="2"/>
        <v>0</v>
      </c>
      <c r="N11" s="238">
        <v>0</v>
      </c>
      <c r="O11" s="242">
        <f t="shared" si="3"/>
        <v>0</v>
      </c>
      <c r="P11" s="335"/>
      <c r="Q11" s="336">
        <f t="shared" si="6"/>
        <v>8.5863371144736488E-3</v>
      </c>
      <c r="W11" s="25"/>
      <c r="Y11" s="25"/>
    </row>
    <row r="12" spans="1:25" ht="13.5" thickBot="1" x14ac:dyDescent="0.25">
      <c r="A12" s="25"/>
      <c r="B12" s="210">
        <f t="shared" si="0"/>
        <v>10</v>
      </c>
      <c r="C12" s="348">
        <f>IF(Cy!O13="","",Cy!O13)</f>
        <v>0.18439024390243902</v>
      </c>
      <c r="D12" s="347">
        <f t="shared" si="1"/>
        <v>0.72451570050374747</v>
      </c>
      <c r="E12" s="347">
        <f>IF(Cy!J13="","",Cy!J13)</f>
        <v>0.19451570050374753</v>
      </c>
      <c r="F12" s="48"/>
      <c r="G12" s="370"/>
      <c r="H12" s="372">
        <f t="shared" si="4"/>
        <v>10</v>
      </c>
      <c r="I12" s="361">
        <v>30</v>
      </c>
      <c r="J12" s="233"/>
      <c r="K12" s="25"/>
      <c r="L12" s="374">
        <f>$M$19</f>
        <v>30</v>
      </c>
      <c r="M12" s="204">
        <f>IF(L12="","",IF(L11="",FREQUENCY(C$3:C$102,L12)-FREQUENCY(C$3:C$102,L12-0.01),FREQUENCY(C$3:C$102,L12)-FREQUENCY(C$3:C$102,L11)))</f>
        <v>0</v>
      </c>
      <c r="N12" s="239">
        <v>0</v>
      </c>
      <c r="O12" s="243">
        <f t="shared" si="3"/>
        <v>0</v>
      </c>
      <c r="P12" s="337"/>
      <c r="Q12" s="363">
        <f>IF(L12="","",IF(O12&gt;0,O12/O$13,M$17*L12^N$17))</f>
        <v>6.1404355784104017E-3</v>
      </c>
      <c r="W12" s="25"/>
      <c r="Y12" s="25"/>
    </row>
    <row r="13" spans="1:25" ht="13.5" thickBot="1" x14ac:dyDescent="0.25">
      <c r="B13" s="210">
        <f t="shared" si="0"/>
        <v>11</v>
      </c>
      <c r="C13" s="348">
        <f>IF(Cy!O14="","",Cy!O14)</f>
        <v>0.46097560975609753</v>
      </c>
      <c r="D13" s="347">
        <f t="shared" si="1"/>
        <v>0.34280706807598982</v>
      </c>
      <c r="E13" s="347">
        <f>IF(Cy!J14="","",Cy!J14)</f>
        <v>-0.18719293192401024</v>
      </c>
      <c r="F13" s="48"/>
      <c r="G13" s="370"/>
      <c r="H13" s="372">
        <f t="shared" si="4"/>
        <v>11</v>
      </c>
      <c r="I13" s="361">
        <v>30</v>
      </c>
      <c r="J13" s="233"/>
      <c r="L13" s="197" t="s">
        <v>48</v>
      </c>
      <c r="M13" s="205">
        <f>SUM(M3:M12)</f>
        <v>23</v>
      </c>
      <c r="N13" s="236">
        <f>SUM(N3:N12)</f>
        <v>0</v>
      </c>
      <c r="O13" s="244">
        <f>SUM(O3:O12)</f>
        <v>23</v>
      </c>
      <c r="P13" s="333">
        <f>SUM(P3:P12)</f>
        <v>1</v>
      </c>
      <c r="Q13" s="364">
        <f>SUM(Q3:Q12)</f>
        <v>1.1472952013595188</v>
      </c>
    </row>
    <row r="14" spans="1:25" ht="13.5" thickBot="1" x14ac:dyDescent="0.25">
      <c r="B14" s="210">
        <f t="shared" si="0"/>
        <v>12</v>
      </c>
      <c r="C14" s="348">
        <f>IF(Cy!O15="","",Cy!O15)</f>
        <v>0.15365853658536588</v>
      </c>
      <c r="D14" s="347">
        <f t="shared" si="1"/>
        <v>0.63713814016191916</v>
      </c>
      <c r="E14" s="347">
        <f>IF(Cy!J15="","",Cy!J15)</f>
        <v>0.10713814016191907</v>
      </c>
      <c r="F14" s="48"/>
      <c r="G14" s="370"/>
      <c r="H14" s="372">
        <f t="shared" si="4"/>
        <v>12</v>
      </c>
      <c r="I14" s="361">
        <v>30</v>
      </c>
      <c r="J14" s="233"/>
      <c r="L14" s="198"/>
      <c r="M14" s="198"/>
      <c r="N14" s="198"/>
    </row>
    <row r="15" spans="1:25" ht="13.5" thickBot="1" x14ac:dyDescent="0.25">
      <c r="B15" s="210">
        <f t="shared" si="0"/>
        <v>13</v>
      </c>
      <c r="C15" s="348">
        <f>IF(Cy!O16="","",Cy!O16)</f>
        <v>1.372191780821918</v>
      </c>
      <c r="D15" s="347">
        <f t="shared" si="1"/>
        <v>0.76428363728631576</v>
      </c>
      <c r="E15" s="347">
        <f>IF(Cy!J16="","",Cy!J16)</f>
        <v>0.23428363728631568</v>
      </c>
      <c r="F15" s="48"/>
      <c r="G15" s="370"/>
      <c r="H15" s="372">
        <f t="shared" si="4"/>
        <v>13</v>
      </c>
      <c r="I15" s="361">
        <v>30</v>
      </c>
      <c r="J15" s="233"/>
      <c r="L15" s="424" t="s">
        <v>163</v>
      </c>
      <c r="M15" s="477"/>
      <c r="N15" s="478"/>
    </row>
    <row r="16" spans="1:25" ht="13.5" thickBot="1" x14ac:dyDescent="0.25">
      <c r="B16" s="210">
        <f t="shared" si="0"/>
        <v>14</v>
      </c>
      <c r="C16" s="348">
        <f>IF(Cy!O17="","",Cy!O17)</f>
        <v>0.42497041420118342</v>
      </c>
      <c r="D16" s="347">
        <f t="shared" si="1"/>
        <v>0.41922435990888601</v>
      </c>
      <c r="E16" s="347">
        <f>IF(Cy!J17="","",Cy!J17)</f>
        <v>-0.11077564009111403</v>
      </c>
      <c r="F16" s="48"/>
      <c r="G16" s="370"/>
      <c r="H16" s="372">
        <f t="shared" si="4"/>
        <v>14</v>
      </c>
      <c r="I16" s="361">
        <v>30</v>
      </c>
      <c r="J16" s="233"/>
      <c r="L16" s="479" t="s">
        <v>162</v>
      </c>
      <c r="M16" s="200" t="s">
        <v>160</v>
      </c>
      <c r="N16" s="199" t="s">
        <v>161</v>
      </c>
    </row>
    <row r="17" spans="2:14" ht="13.5" thickBot="1" x14ac:dyDescent="0.25">
      <c r="B17" s="210">
        <f t="shared" si="0"/>
        <v>15</v>
      </c>
      <c r="C17" s="348">
        <f>IF(Cy!O18="","",Cy!O18)</f>
        <v>0.82259067357512949</v>
      </c>
      <c r="D17" s="347">
        <f t="shared" si="1"/>
        <v>0.81902806583371279</v>
      </c>
      <c r="E17" s="347">
        <f>IF(Cy!J18="","",Cy!J18)</f>
        <v>0.28902806583371277</v>
      </c>
      <c r="F17" s="48"/>
      <c r="G17" s="370"/>
      <c r="H17" s="372">
        <f t="shared" si="4"/>
        <v>15</v>
      </c>
      <c r="I17" s="361">
        <v>30</v>
      </c>
      <c r="J17" s="233"/>
      <c r="L17" s="480"/>
      <c r="M17" s="215">
        <v>6.8470000000000004</v>
      </c>
      <c r="N17" s="216">
        <v>-2.0630000000000002</v>
      </c>
    </row>
    <row r="18" spans="2:14" x14ac:dyDescent="0.2">
      <c r="B18" s="210">
        <f t="shared" si="0"/>
        <v>16</v>
      </c>
      <c r="C18" s="348">
        <f>IF(Cy!O19="","",Cy!O19)</f>
        <v>6.9999999999999993E-2</v>
      </c>
      <c r="D18" s="347">
        <f t="shared" si="1"/>
        <v>0.67530847708500863</v>
      </c>
      <c r="E18" s="347">
        <f>IF(Cy!J19="","",Cy!J19)</f>
        <v>0.14530847708500857</v>
      </c>
      <c r="F18" s="48"/>
      <c r="G18" s="370"/>
      <c r="H18" s="372">
        <f t="shared" si="4"/>
        <v>16</v>
      </c>
      <c r="I18" s="361">
        <v>30</v>
      </c>
      <c r="J18" s="233"/>
      <c r="L18" s="213" t="s">
        <v>203</v>
      </c>
      <c r="M18" s="214">
        <f>Risk!$C$28</f>
        <v>38.428896917511558</v>
      </c>
      <c r="N18" s="229">
        <f>IF(M18=0,100,100*M17*M18^N17/Q13)</f>
        <v>0.32112629231205952</v>
      </c>
    </row>
    <row r="19" spans="2:14" ht="13.5" thickBot="1" x14ac:dyDescent="0.25">
      <c r="B19" s="210">
        <f t="shared" si="0"/>
        <v>17</v>
      </c>
      <c r="C19" s="348">
        <f>IF(Cy!O20="","",Cy!O20)</f>
        <v>1.2336401673640167</v>
      </c>
      <c r="D19" s="347">
        <f t="shared" si="1"/>
        <v>0.95677142038864638</v>
      </c>
      <c r="E19" s="347">
        <f>IF(Cy!J20="","",Cy!J20)</f>
        <v>0.42677142038864629</v>
      </c>
      <c r="F19" s="48"/>
      <c r="G19" s="370"/>
      <c r="H19" s="372">
        <f t="shared" si="4"/>
        <v>17</v>
      </c>
      <c r="I19" s="361">
        <v>30</v>
      </c>
      <c r="J19" s="233"/>
      <c r="L19" s="201" t="s">
        <v>199</v>
      </c>
      <c r="M19" s="374">
        <f>IF(I3="","",VLOOKUP(MAX(H3:H102),H3:I102,2,FALSE))</f>
        <v>30</v>
      </c>
      <c r="N19" s="230">
        <f>100*M17*M19^N17/Q13</f>
        <v>0.53520973251994131</v>
      </c>
    </row>
    <row r="20" spans="2:14" x14ac:dyDescent="0.2">
      <c r="B20" s="210">
        <f t="shared" si="0"/>
        <v>18</v>
      </c>
      <c r="C20" s="348">
        <f>IF(Cy!O21="","",Cy!O21)</f>
        <v>0.25969465648854956</v>
      </c>
      <c r="D20" s="347">
        <f t="shared" si="1"/>
        <v>0.99508317042202865</v>
      </c>
      <c r="E20" s="347">
        <f>IF(Cy!J21="","",Cy!J21)</f>
        <v>0.46508317042202862</v>
      </c>
      <c r="F20" s="48"/>
      <c r="G20" s="370"/>
      <c r="H20" s="372">
        <f t="shared" si="4"/>
        <v>18</v>
      </c>
      <c r="I20" s="361">
        <v>30</v>
      </c>
      <c r="J20" s="233"/>
      <c r="N20" s="25"/>
    </row>
    <row r="21" spans="2:14" x14ac:dyDescent="0.2">
      <c r="B21" s="210">
        <f t="shared" si="0"/>
        <v>19</v>
      </c>
      <c r="C21" s="348">
        <f>IF(Cy!O22="","",Cy!O22)</f>
        <v>3.2096842105263153</v>
      </c>
      <c r="D21" s="347">
        <f t="shared" si="1"/>
        <v>1.088200913670768</v>
      </c>
      <c r="E21" s="347">
        <f>IF(Cy!J22="","",Cy!J22)</f>
        <v>0.55820091367076796</v>
      </c>
      <c r="F21" s="48"/>
      <c r="G21" s="370"/>
      <c r="H21" s="372">
        <f t="shared" si="4"/>
        <v>19</v>
      </c>
      <c r="I21" s="361">
        <v>30</v>
      </c>
      <c r="J21" s="233"/>
      <c r="N21" s="25"/>
    </row>
    <row r="22" spans="2:14" x14ac:dyDescent="0.2">
      <c r="B22" s="210">
        <f t="shared" si="0"/>
        <v>20</v>
      </c>
      <c r="C22" s="348">
        <f>IF(Cy!O23="","",Cy!O23)</f>
        <v>3.0804545454545447</v>
      </c>
      <c r="D22" s="347">
        <f t="shared" si="1"/>
        <v>1.2455067033251817</v>
      </c>
      <c r="E22" s="347">
        <f>IF(Cy!J23="","",Cy!J23)</f>
        <v>0.71550670332518163</v>
      </c>
      <c r="F22" s="48"/>
      <c r="G22" s="370"/>
      <c r="H22" s="372">
        <f t="shared" si="4"/>
        <v>20</v>
      </c>
      <c r="I22" s="361">
        <v>30</v>
      </c>
      <c r="J22" s="233"/>
    </row>
    <row r="23" spans="2:14" ht="12.75" customHeight="1" x14ac:dyDescent="0.2">
      <c r="B23" s="210">
        <f t="shared" si="0"/>
        <v>21</v>
      </c>
      <c r="C23" s="348">
        <f>IF(Cy!O24="","",Cy!O24)</f>
        <v>0.38827794561933532</v>
      </c>
      <c r="D23" s="347">
        <f t="shared" si="1"/>
        <v>0.97128641932347937</v>
      </c>
      <c r="E23" s="347">
        <f>IF(Cy!J24="","",Cy!J24)</f>
        <v>0.44128641932347934</v>
      </c>
      <c r="F23" s="48"/>
      <c r="G23" s="370"/>
      <c r="H23" s="372">
        <f t="shared" si="4"/>
        <v>21</v>
      </c>
      <c r="I23" s="361">
        <v>30</v>
      </c>
      <c r="J23" s="233"/>
    </row>
    <row r="24" spans="2:14" x14ac:dyDescent="0.2">
      <c r="B24" s="210">
        <f t="shared" si="0"/>
        <v>22</v>
      </c>
      <c r="C24" s="348">
        <f>IF(Cy!O25="","",Cy!O25)</f>
        <v>6.4067796610169495E-2</v>
      </c>
      <c r="D24" s="347">
        <f t="shared" si="1"/>
        <v>0.90194429334433646</v>
      </c>
      <c r="E24" s="347">
        <f>IF(Cy!J25="","",Cy!J25)</f>
        <v>0.37194429334433637</v>
      </c>
      <c r="F24" s="48"/>
      <c r="G24" s="370"/>
      <c r="H24" s="372">
        <f t="shared" si="4"/>
        <v>22</v>
      </c>
      <c r="I24" s="361">
        <v>30</v>
      </c>
      <c r="J24" s="233"/>
    </row>
    <row r="25" spans="2:14" x14ac:dyDescent="0.2">
      <c r="B25" s="210">
        <f t="shared" si="0"/>
        <v>23</v>
      </c>
      <c r="C25" s="348">
        <f>IF(Cy!O26="","",Cy!O26)</f>
        <v>5.58</v>
      </c>
      <c r="D25" s="347">
        <f t="shared" si="1"/>
        <v>1.1886140446759379</v>
      </c>
      <c r="E25" s="347">
        <f>IF(Cy!J26="","",Cy!J26)</f>
        <v>0.65861404467593798</v>
      </c>
      <c r="F25" s="48">
        <v>38.43</v>
      </c>
      <c r="G25" s="232">
        <v>0.32100000000000001</v>
      </c>
      <c r="H25" s="372">
        <f t="shared" si="4"/>
        <v>23</v>
      </c>
      <c r="I25" s="361">
        <v>30</v>
      </c>
      <c r="J25" s="233">
        <v>0.53500000000000003</v>
      </c>
      <c r="L25" s="25"/>
    </row>
    <row r="26" spans="2:14" x14ac:dyDescent="0.2">
      <c r="B26" s="210">
        <f t="shared" si="0"/>
        <v>24</v>
      </c>
      <c r="C26" s="348" t="str">
        <f>IF(Cy!O27="","",Cy!O27)</f>
        <v/>
      </c>
      <c r="D26" s="347" t="str">
        <f t="shared" si="1"/>
        <v/>
      </c>
      <c r="E26" s="347" t="str">
        <f>IF(Cy!J27="","",Cy!J27)</f>
        <v/>
      </c>
      <c r="F26" s="48"/>
      <c r="G26" s="232"/>
      <c r="H26" s="372" t="str">
        <f t="shared" si="4"/>
        <v/>
      </c>
      <c r="I26" s="361"/>
      <c r="J26" s="233"/>
      <c r="L26" s="25"/>
    </row>
    <row r="27" spans="2:14" x14ac:dyDescent="0.2">
      <c r="B27" s="210">
        <f t="shared" si="0"/>
        <v>25</v>
      </c>
      <c r="C27" s="348" t="str">
        <f>IF(Cy!O28="","",Cy!O28)</f>
        <v/>
      </c>
      <c r="D27" s="347" t="str">
        <f t="shared" si="1"/>
        <v/>
      </c>
      <c r="E27" s="347" t="str">
        <f>IF(Cy!J28="","",Cy!J28)</f>
        <v/>
      </c>
      <c r="F27" s="48"/>
      <c r="G27" s="232"/>
      <c r="H27" s="372" t="str">
        <f t="shared" si="4"/>
        <v/>
      </c>
      <c r="I27" s="361"/>
      <c r="J27" s="233"/>
    </row>
    <row r="28" spans="2:14" x14ac:dyDescent="0.2">
      <c r="B28" s="210">
        <f t="shared" si="0"/>
        <v>26</v>
      </c>
      <c r="C28" s="348" t="str">
        <f>IF(Cy!O29="","",Cy!O29)</f>
        <v/>
      </c>
      <c r="D28" s="347" t="str">
        <f t="shared" si="1"/>
        <v/>
      </c>
      <c r="E28" s="347" t="str">
        <f>IF(Cy!J29="","",Cy!J29)</f>
        <v/>
      </c>
      <c r="F28" s="48"/>
      <c r="G28" s="232"/>
      <c r="H28" s="372" t="str">
        <f t="shared" si="4"/>
        <v/>
      </c>
      <c r="I28" s="361"/>
      <c r="J28" s="233"/>
    </row>
    <row r="29" spans="2:14" x14ac:dyDescent="0.2">
      <c r="B29" s="210">
        <f t="shared" si="0"/>
        <v>27</v>
      </c>
      <c r="C29" s="348" t="str">
        <f>IF(Cy!O30="","",Cy!O30)</f>
        <v/>
      </c>
      <c r="D29" s="347" t="str">
        <f t="shared" si="1"/>
        <v/>
      </c>
      <c r="E29" s="347" t="str">
        <f>IF(Cy!J30="","",Cy!J30)</f>
        <v/>
      </c>
      <c r="F29" s="48"/>
      <c r="G29" s="232"/>
      <c r="H29" s="372" t="str">
        <f t="shared" si="4"/>
        <v/>
      </c>
      <c r="I29" s="361"/>
      <c r="J29" s="233"/>
    </row>
    <row r="30" spans="2:14" x14ac:dyDescent="0.2">
      <c r="B30" s="210">
        <f t="shared" si="0"/>
        <v>28</v>
      </c>
      <c r="C30" s="348" t="str">
        <f>IF(Cy!O31="","",Cy!O31)</f>
        <v/>
      </c>
      <c r="D30" s="347" t="str">
        <f t="shared" si="1"/>
        <v/>
      </c>
      <c r="E30" s="347" t="str">
        <f>IF(Cy!J31="","",Cy!J31)</f>
        <v/>
      </c>
      <c r="F30" s="48"/>
      <c r="G30" s="232"/>
      <c r="H30" s="372" t="str">
        <f t="shared" si="4"/>
        <v/>
      </c>
      <c r="I30" s="361"/>
      <c r="J30" s="233"/>
    </row>
    <row r="31" spans="2:14" x14ac:dyDescent="0.2">
      <c r="B31" s="210">
        <f t="shared" si="0"/>
        <v>29</v>
      </c>
      <c r="C31" s="348" t="str">
        <f>IF(Cy!O32="","",Cy!O32)</f>
        <v/>
      </c>
      <c r="D31" s="347" t="str">
        <f t="shared" si="1"/>
        <v/>
      </c>
      <c r="E31" s="347" t="str">
        <f>IF(Cy!J32="","",Cy!J32)</f>
        <v/>
      </c>
      <c r="F31" s="48"/>
      <c r="G31" s="232"/>
      <c r="H31" s="372" t="str">
        <f t="shared" si="4"/>
        <v/>
      </c>
      <c r="I31" s="361"/>
      <c r="J31" s="233"/>
    </row>
    <row r="32" spans="2:14" x14ac:dyDescent="0.2">
      <c r="B32" s="210">
        <f t="shared" si="0"/>
        <v>30</v>
      </c>
      <c r="C32" s="348" t="str">
        <f>IF(Cy!O33="","",Cy!O33)</f>
        <v/>
      </c>
      <c r="D32" s="347" t="str">
        <f t="shared" si="1"/>
        <v/>
      </c>
      <c r="E32" s="347" t="str">
        <f>IF(Cy!J33="","",Cy!J33)</f>
        <v/>
      </c>
      <c r="F32" s="48"/>
      <c r="G32" s="232"/>
      <c r="H32" s="372" t="str">
        <f t="shared" si="4"/>
        <v/>
      </c>
      <c r="I32" s="361"/>
      <c r="J32" s="233"/>
    </row>
    <row r="33" spans="2:10" x14ac:dyDescent="0.2">
      <c r="B33" s="210">
        <f t="shared" si="0"/>
        <v>31</v>
      </c>
      <c r="C33" s="348" t="str">
        <f>IF(Cy!O34="","",Cy!O34)</f>
        <v/>
      </c>
      <c r="D33" s="347" t="str">
        <f t="shared" si="1"/>
        <v/>
      </c>
      <c r="E33" s="347" t="str">
        <f>IF(Cy!J34="","",Cy!J34)</f>
        <v/>
      </c>
      <c r="F33" s="48"/>
      <c r="G33" s="232"/>
      <c r="H33" s="372" t="str">
        <f t="shared" si="4"/>
        <v/>
      </c>
      <c r="I33" s="361"/>
      <c r="J33" s="233"/>
    </row>
    <row r="34" spans="2:10" x14ac:dyDescent="0.2">
      <c r="B34" s="210">
        <f t="shared" si="0"/>
        <v>32</v>
      </c>
      <c r="C34" s="348" t="str">
        <f>IF(Cy!O35="","",Cy!O35)</f>
        <v/>
      </c>
      <c r="D34" s="347" t="str">
        <f t="shared" si="1"/>
        <v/>
      </c>
      <c r="E34" s="347" t="str">
        <f>IF(Cy!J35="","",Cy!J35)</f>
        <v/>
      </c>
      <c r="F34" s="48"/>
      <c r="G34" s="232"/>
      <c r="H34" s="372" t="str">
        <f t="shared" si="4"/>
        <v/>
      </c>
      <c r="I34" s="361"/>
      <c r="J34" s="233"/>
    </row>
    <row r="35" spans="2:10" x14ac:dyDescent="0.2">
      <c r="B35" s="210">
        <f t="shared" si="0"/>
        <v>33</v>
      </c>
      <c r="C35" s="348" t="str">
        <f>IF(Cy!O36="","",Cy!O36)</f>
        <v/>
      </c>
      <c r="D35" s="347" t="str">
        <f t="shared" si="1"/>
        <v/>
      </c>
      <c r="E35" s="347" t="str">
        <f>IF(Cy!J36="","",Cy!J36)</f>
        <v/>
      </c>
      <c r="F35" s="48"/>
      <c r="G35" s="232"/>
      <c r="H35" s="372" t="str">
        <f t="shared" si="4"/>
        <v/>
      </c>
      <c r="I35" s="361"/>
      <c r="J35" s="233"/>
    </row>
    <row r="36" spans="2:10" x14ac:dyDescent="0.2">
      <c r="B36" s="210">
        <f t="shared" si="0"/>
        <v>34</v>
      </c>
      <c r="C36" s="348" t="str">
        <f>IF(Cy!O37="","",Cy!O37)</f>
        <v/>
      </c>
      <c r="D36" s="347" t="str">
        <f t="shared" ref="D36:D67" si="7">IF(E36="","",E36+D$3-E$3)</f>
        <v/>
      </c>
      <c r="E36" s="347" t="str">
        <f>IF(Cy!J37="","",Cy!J37)</f>
        <v/>
      </c>
      <c r="F36" s="48"/>
      <c r="G36" s="232"/>
      <c r="H36" s="372" t="str">
        <f t="shared" si="4"/>
        <v/>
      </c>
      <c r="I36" s="361"/>
      <c r="J36" s="233"/>
    </row>
    <row r="37" spans="2:10" x14ac:dyDescent="0.2">
      <c r="B37" s="210">
        <f t="shared" si="0"/>
        <v>35</v>
      </c>
      <c r="C37" s="348" t="str">
        <f>IF(Cy!O38="","",Cy!O38)</f>
        <v/>
      </c>
      <c r="D37" s="347" t="str">
        <f t="shared" si="7"/>
        <v/>
      </c>
      <c r="E37" s="347" t="str">
        <f>IF(Cy!J38="","",Cy!J38)</f>
        <v/>
      </c>
      <c r="F37" s="48"/>
      <c r="G37" s="232"/>
      <c r="H37" s="372" t="str">
        <f t="shared" si="4"/>
        <v/>
      </c>
      <c r="I37" s="361"/>
      <c r="J37" s="233"/>
    </row>
    <row r="38" spans="2:10" x14ac:dyDescent="0.2">
      <c r="B38" s="210">
        <f t="shared" si="0"/>
        <v>36</v>
      </c>
      <c r="C38" s="348" t="str">
        <f>IF(Cy!O39="","",Cy!O39)</f>
        <v/>
      </c>
      <c r="D38" s="347" t="str">
        <f t="shared" si="7"/>
        <v/>
      </c>
      <c r="E38" s="347" t="str">
        <f>IF(Cy!J39="","",Cy!J39)</f>
        <v/>
      </c>
      <c r="F38" s="48"/>
      <c r="G38" s="232"/>
      <c r="H38" s="372" t="str">
        <f t="shared" si="4"/>
        <v/>
      </c>
      <c r="I38" s="361"/>
      <c r="J38" s="233"/>
    </row>
    <row r="39" spans="2:10" x14ac:dyDescent="0.2">
      <c r="B39" s="210">
        <f t="shared" si="0"/>
        <v>37</v>
      </c>
      <c r="C39" s="348" t="str">
        <f>IF(Cy!O40="","",Cy!O40)</f>
        <v/>
      </c>
      <c r="D39" s="347" t="str">
        <f t="shared" si="7"/>
        <v/>
      </c>
      <c r="E39" s="347" t="str">
        <f>IF(Cy!J40="","",Cy!J40)</f>
        <v/>
      </c>
      <c r="F39" s="48"/>
      <c r="G39" s="232"/>
      <c r="H39" s="372" t="str">
        <f t="shared" si="4"/>
        <v/>
      </c>
      <c r="I39" s="361"/>
      <c r="J39" s="233"/>
    </row>
    <row r="40" spans="2:10" x14ac:dyDescent="0.2">
      <c r="B40" s="210">
        <f t="shared" si="0"/>
        <v>38</v>
      </c>
      <c r="C40" s="348" t="str">
        <f>IF(Cy!O41="","",Cy!O41)</f>
        <v/>
      </c>
      <c r="D40" s="347" t="str">
        <f t="shared" si="7"/>
        <v/>
      </c>
      <c r="E40" s="347" t="str">
        <f>IF(Cy!J41="","",Cy!J41)</f>
        <v/>
      </c>
      <c r="F40" s="48"/>
      <c r="G40" s="232"/>
      <c r="H40" s="372" t="str">
        <f t="shared" si="4"/>
        <v/>
      </c>
      <c r="I40" s="361"/>
      <c r="J40" s="233"/>
    </row>
    <row r="41" spans="2:10" x14ac:dyDescent="0.2">
      <c r="B41" s="210">
        <f t="shared" si="0"/>
        <v>39</v>
      </c>
      <c r="C41" s="348" t="str">
        <f>IF(Cy!O42="","",Cy!O42)</f>
        <v/>
      </c>
      <c r="D41" s="347" t="str">
        <f t="shared" si="7"/>
        <v/>
      </c>
      <c r="E41" s="347" t="str">
        <f>IF(Cy!J42="","",Cy!J42)</f>
        <v/>
      </c>
      <c r="F41" s="48"/>
      <c r="G41" s="232"/>
      <c r="H41" s="372" t="str">
        <f t="shared" si="4"/>
        <v/>
      </c>
      <c r="I41" s="361"/>
      <c r="J41" s="233"/>
    </row>
    <row r="42" spans="2:10" x14ac:dyDescent="0.2">
      <c r="B42" s="210">
        <f t="shared" si="0"/>
        <v>40</v>
      </c>
      <c r="C42" s="348" t="str">
        <f>IF(Cy!O43="","",Cy!O43)</f>
        <v/>
      </c>
      <c r="D42" s="347" t="str">
        <f t="shared" si="7"/>
        <v/>
      </c>
      <c r="E42" s="347" t="str">
        <f>IF(Cy!J43="","",Cy!J43)</f>
        <v/>
      </c>
      <c r="F42" s="48"/>
      <c r="G42" s="232"/>
      <c r="H42" s="372" t="str">
        <f t="shared" si="4"/>
        <v/>
      </c>
      <c r="I42" s="361"/>
      <c r="J42" s="233"/>
    </row>
    <row r="43" spans="2:10" x14ac:dyDescent="0.2">
      <c r="B43" s="210">
        <f t="shared" si="0"/>
        <v>41</v>
      </c>
      <c r="C43" s="348" t="str">
        <f>IF(Cy!O44="","",Cy!O44)</f>
        <v/>
      </c>
      <c r="D43" s="347" t="str">
        <f t="shared" si="7"/>
        <v/>
      </c>
      <c r="E43" s="347" t="str">
        <f>IF(Cy!J44="","",Cy!J44)</f>
        <v/>
      </c>
      <c r="F43" s="48"/>
      <c r="G43" s="232"/>
      <c r="H43" s="372" t="str">
        <f t="shared" si="4"/>
        <v/>
      </c>
      <c r="I43" s="361"/>
      <c r="J43" s="233"/>
    </row>
    <row r="44" spans="2:10" x14ac:dyDescent="0.2">
      <c r="B44" s="210">
        <f t="shared" si="0"/>
        <v>42</v>
      </c>
      <c r="C44" s="348" t="str">
        <f>IF(Cy!O45="","",Cy!O45)</f>
        <v/>
      </c>
      <c r="D44" s="347" t="str">
        <f t="shared" si="7"/>
        <v/>
      </c>
      <c r="E44" s="347" t="str">
        <f>IF(Cy!J45="","",Cy!J45)</f>
        <v/>
      </c>
      <c r="F44" s="48"/>
      <c r="G44" s="232"/>
      <c r="H44" s="372" t="str">
        <f t="shared" si="4"/>
        <v/>
      </c>
      <c r="I44" s="361"/>
      <c r="J44" s="233"/>
    </row>
    <row r="45" spans="2:10" x14ac:dyDescent="0.2">
      <c r="B45" s="210">
        <f t="shared" si="0"/>
        <v>43</v>
      </c>
      <c r="C45" s="348" t="str">
        <f>IF(Cy!O46="","",Cy!O46)</f>
        <v/>
      </c>
      <c r="D45" s="347" t="str">
        <f t="shared" si="7"/>
        <v/>
      </c>
      <c r="E45" s="347" t="str">
        <f>IF(Cy!J46="","",Cy!J46)</f>
        <v/>
      </c>
      <c r="F45" s="48"/>
      <c r="G45" s="232"/>
      <c r="H45" s="372" t="str">
        <f t="shared" si="4"/>
        <v/>
      </c>
      <c r="I45" s="361"/>
      <c r="J45" s="233"/>
    </row>
    <row r="46" spans="2:10" x14ac:dyDescent="0.2">
      <c r="B46" s="210">
        <f t="shared" si="0"/>
        <v>44</v>
      </c>
      <c r="C46" s="348" t="str">
        <f>IF(Cy!O47="","",Cy!O47)</f>
        <v/>
      </c>
      <c r="D46" s="347" t="str">
        <f t="shared" si="7"/>
        <v/>
      </c>
      <c r="E46" s="347" t="str">
        <f>IF(Cy!J47="","",Cy!J47)</f>
        <v/>
      </c>
      <c r="F46" s="48"/>
      <c r="G46" s="232"/>
      <c r="H46" s="372" t="str">
        <f t="shared" si="4"/>
        <v/>
      </c>
      <c r="I46" s="361"/>
      <c r="J46" s="233"/>
    </row>
    <row r="47" spans="2:10" x14ac:dyDescent="0.2">
      <c r="B47" s="210">
        <f t="shared" si="0"/>
        <v>45</v>
      </c>
      <c r="C47" s="348" t="str">
        <f>IF(Cy!O48="","",Cy!O48)</f>
        <v/>
      </c>
      <c r="D47" s="347" t="str">
        <f t="shared" si="7"/>
        <v/>
      </c>
      <c r="E47" s="347" t="str">
        <f>IF(Cy!J48="","",Cy!J48)</f>
        <v/>
      </c>
      <c r="F47" s="48"/>
      <c r="G47" s="232"/>
      <c r="H47" s="372" t="str">
        <f t="shared" si="4"/>
        <v/>
      </c>
      <c r="I47" s="361"/>
      <c r="J47" s="233"/>
    </row>
    <row r="48" spans="2:10" x14ac:dyDescent="0.2">
      <c r="B48" s="210">
        <f t="shared" si="0"/>
        <v>46</v>
      </c>
      <c r="C48" s="348" t="str">
        <f>IF(Cy!O49="","",Cy!O49)</f>
        <v/>
      </c>
      <c r="D48" s="347" t="str">
        <f t="shared" si="7"/>
        <v/>
      </c>
      <c r="E48" s="347" t="str">
        <f>IF(Cy!J49="","",Cy!J49)</f>
        <v/>
      </c>
      <c r="F48" s="48"/>
      <c r="G48" s="232"/>
      <c r="H48" s="372" t="str">
        <f t="shared" si="4"/>
        <v/>
      </c>
      <c r="I48" s="361"/>
      <c r="J48" s="233"/>
    </row>
    <row r="49" spans="2:10" x14ac:dyDescent="0.2">
      <c r="B49" s="210">
        <f t="shared" si="0"/>
        <v>47</v>
      </c>
      <c r="C49" s="348" t="str">
        <f>IF(Cy!O50="","",Cy!O50)</f>
        <v/>
      </c>
      <c r="D49" s="347" t="str">
        <f t="shared" si="7"/>
        <v/>
      </c>
      <c r="E49" s="347" t="str">
        <f>IF(Cy!J50="","",Cy!J50)</f>
        <v/>
      </c>
      <c r="F49" s="48"/>
      <c r="G49" s="232"/>
      <c r="H49" s="372" t="str">
        <f t="shared" si="4"/>
        <v/>
      </c>
      <c r="I49" s="361"/>
      <c r="J49" s="233"/>
    </row>
    <row r="50" spans="2:10" x14ac:dyDescent="0.2">
      <c r="B50" s="210">
        <f t="shared" si="0"/>
        <v>48</v>
      </c>
      <c r="C50" s="348" t="str">
        <f>IF(Cy!O51="","",Cy!O51)</f>
        <v/>
      </c>
      <c r="D50" s="347" t="str">
        <f t="shared" si="7"/>
        <v/>
      </c>
      <c r="E50" s="347" t="str">
        <f>IF(Cy!J51="","",Cy!J51)</f>
        <v/>
      </c>
      <c r="F50" s="48"/>
      <c r="G50" s="232"/>
      <c r="H50" s="372" t="str">
        <f t="shared" si="4"/>
        <v/>
      </c>
      <c r="I50" s="361"/>
      <c r="J50" s="233"/>
    </row>
    <row r="51" spans="2:10" x14ac:dyDescent="0.2">
      <c r="B51" s="210">
        <f t="shared" si="0"/>
        <v>49</v>
      </c>
      <c r="C51" s="348" t="str">
        <f>IF(Cy!O52="","",Cy!O52)</f>
        <v/>
      </c>
      <c r="D51" s="347" t="str">
        <f t="shared" si="7"/>
        <v/>
      </c>
      <c r="E51" s="347" t="str">
        <f>IF(Cy!J52="","",Cy!J52)</f>
        <v/>
      </c>
      <c r="F51" s="48"/>
      <c r="G51" s="232"/>
      <c r="H51" s="372" t="str">
        <f t="shared" si="4"/>
        <v/>
      </c>
      <c r="I51" s="361"/>
      <c r="J51" s="233"/>
    </row>
    <row r="52" spans="2:10" x14ac:dyDescent="0.2">
      <c r="B52" s="210">
        <f t="shared" si="0"/>
        <v>50</v>
      </c>
      <c r="C52" s="348" t="str">
        <f>IF(Cy!O53="","",Cy!O53)</f>
        <v/>
      </c>
      <c r="D52" s="347" t="str">
        <f t="shared" si="7"/>
        <v/>
      </c>
      <c r="E52" s="347" t="str">
        <f>IF(Cy!J53="","",Cy!J53)</f>
        <v/>
      </c>
      <c r="F52" s="48"/>
      <c r="G52" s="232"/>
      <c r="H52" s="372" t="str">
        <f t="shared" si="4"/>
        <v/>
      </c>
      <c r="I52" s="361"/>
      <c r="J52" s="233"/>
    </row>
    <row r="53" spans="2:10" x14ac:dyDescent="0.2">
      <c r="B53" s="210">
        <f t="shared" si="0"/>
        <v>51</v>
      </c>
      <c r="C53" s="348" t="str">
        <f>IF(Cy!O54="","",Cy!O54)</f>
        <v/>
      </c>
      <c r="D53" s="347" t="str">
        <f t="shared" si="7"/>
        <v/>
      </c>
      <c r="E53" s="347" t="str">
        <f>IF(Cy!J54="","",Cy!J54)</f>
        <v/>
      </c>
      <c r="F53" s="48"/>
      <c r="G53" s="232"/>
      <c r="H53" s="372" t="str">
        <f t="shared" si="4"/>
        <v/>
      </c>
      <c r="I53" s="361"/>
      <c r="J53" s="233"/>
    </row>
    <row r="54" spans="2:10" x14ac:dyDescent="0.2">
      <c r="B54" s="210">
        <f t="shared" si="0"/>
        <v>52</v>
      </c>
      <c r="C54" s="348" t="str">
        <f>IF(Cy!O55="","",Cy!O55)</f>
        <v/>
      </c>
      <c r="D54" s="347" t="str">
        <f t="shared" si="7"/>
        <v/>
      </c>
      <c r="E54" s="347" t="str">
        <f>IF(Cy!J55="","",Cy!J55)</f>
        <v/>
      </c>
      <c r="F54" s="48"/>
      <c r="G54" s="232"/>
      <c r="H54" s="372" t="str">
        <f t="shared" si="4"/>
        <v/>
      </c>
      <c r="I54" s="361"/>
      <c r="J54" s="233"/>
    </row>
    <row r="55" spans="2:10" x14ac:dyDescent="0.2">
      <c r="B55" s="210">
        <f t="shared" si="0"/>
        <v>53</v>
      </c>
      <c r="C55" s="348" t="str">
        <f>IF(Cy!O56="","",Cy!O56)</f>
        <v/>
      </c>
      <c r="D55" s="347" t="str">
        <f t="shared" si="7"/>
        <v/>
      </c>
      <c r="E55" s="347" t="str">
        <f>IF(Cy!J56="","",Cy!J56)</f>
        <v/>
      </c>
      <c r="F55" s="48"/>
      <c r="G55" s="232"/>
      <c r="H55" s="372" t="str">
        <f t="shared" si="4"/>
        <v/>
      </c>
      <c r="I55" s="361"/>
      <c r="J55" s="233"/>
    </row>
    <row r="56" spans="2:10" x14ac:dyDescent="0.2">
      <c r="B56" s="210">
        <f t="shared" si="0"/>
        <v>54</v>
      </c>
      <c r="C56" s="348" t="str">
        <f>IF(Cy!O57="","",Cy!O57)</f>
        <v/>
      </c>
      <c r="D56" s="347" t="str">
        <f t="shared" si="7"/>
        <v/>
      </c>
      <c r="E56" s="347" t="str">
        <f>IF(Cy!J57="","",Cy!J57)</f>
        <v/>
      </c>
      <c r="F56" s="48"/>
      <c r="G56" s="232"/>
      <c r="H56" s="372" t="str">
        <f t="shared" si="4"/>
        <v/>
      </c>
      <c r="I56" s="361"/>
      <c r="J56" s="233"/>
    </row>
    <row r="57" spans="2:10" x14ac:dyDescent="0.2">
      <c r="B57" s="210">
        <f t="shared" si="0"/>
        <v>55</v>
      </c>
      <c r="C57" s="348" t="str">
        <f>IF(Cy!O58="","",Cy!O58)</f>
        <v/>
      </c>
      <c r="D57" s="347" t="str">
        <f t="shared" si="7"/>
        <v/>
      </c>
      <c r="E57" s="347" t="str">
        <f>IF(Cy!J58="","",Cy!J58)</f>
        <v/>
      </c>
      <c r="F57" s="48"/>
      <c r="G57" s="232"/>
      <c r="H57" s="372" t="str">
        <f t="shared" si="4"/>
        <v/>
      </c>
      <c r="I57" s="361"/>
      <c r="J57" s="233"/>
    </row>
    <row r="58" spans="2:10" x14ac:dyDescent="0.2">
      <c r="B58" s="210">
        <f t="shared" si="0"/>
        <v>56</v>
      </c>
      <c r="C58" s="348" t="str">
        <f>IF(Cy!O59="","",Cy!O59)</f>
        <v/>
      </c>
      <c r="D58" s="347" t="str">
        <f t="shared" si="7"/>
        <v/>
      </c>
      <c r="E58" s="347" t="str">
        <f>IF(Cy!J59="","",Cy!J59)</f>
        <v/>
      </c>
      <c r="F58" s="48"/>
      <c r="G58" s="232"/>
      <c r="H58" s="372" t="str">
        <f t="shared" si="4"/>
        <v/>
      </c>
      <c r="I58" s="361"/>
      <c r="J58" s="233"/>
    </row>
    <row r="59" spans="2:10" x14ac:dyDescent="0.2">
      <c r="B59" s="210">
        <f t="shared" si="0"/>
        <v>57</v>
      </c>
      <c r="C59" s="348" t="str">
        <f>IF(Cy!O60="","",Cy!O60)</f>
        <v/>
      </c>
      <c r="D59" s="347" t="str">
        <f t="shared" si="7"/>
        <v/>
      </c>
      <c r="E59" s="347" t="str">
        <f>IF(Cy!J60="","",Cy!J60)</f>
        <v/>
      </c>
      <c r="F59" s="48"/>
      <c r="G59" s="232"/>
      <c r="H59" s="372" t="str">
        <f t="shared" si="4"/>
        <v/>
      </c>
      <c r="I59" s="361"/>
      <c r="J59" s="233"/>
    </row>
    <row r="60" spans="2:10" x14ac:dyDescent="0.2">
      <c r="B60" s="210">
        <f t="shared" si="0"/>
        <v>58</v>
      </c>
      <c r="C60" s="348" t="str">
        <f>IF(Cy!O61="","",Cy!O61)</f>
        <v/>
      </c>
      <c r="D60" s="347" t="str">
        <f t="shared" si="7"/>
        <v/>
      </c>
      <c r="E60" s="347" t="str">
        <f>IF(Cy!J61="","",Cy!J61)</f>
        <v/>
      </c>
      <c r="F60" s="48"/>
      <c r="G60" s="232"/>
      <c r="H60" s="372" t="str">
        <f t="shared" si="4"/>
        <v/>
      </c>
      <c r="I60" s="361"/>
      <c r="J60" s="233"/>
    </row>
    <row r="61" spans="2:10" x14ac:dyDescent="0.2">
      <c r="B61" s="210">
        <f t="shared" si="0"/>
        <v>59</v>
      </c>
      <c r="C61" s="348" t="str">
        <f>IF(Cy!O62="","",Cy!O62)</f>
        <v/>
      </c>
      <c r="D61" s="347" t="str">
        <f t="shared" si="7"/>
        <v/>
      </c>
      <c r="E61" s="347" t="str">
        <f>IF(Cy!J62="","",Cy!J62)</f>
        <v/>
      </c>
      <c r="F61" s="48"/>
      <c r="G61" s="232"/>
      <c r="H61" s="372" t="str">
        <f t="shared" si="4"/>
        <v/>
      </c>
      <c r="I61" s="361"/>
      <c r="J61" s="233"/>
    </row>
    <row r="62" spans="2:10" x14ac:dyDescent="0.2">
      <c r="B62" s="210">
        <f t="shared" si="0"/>
        <v>60</v>
      </c>
      <c r="C62" s="348" t="str">
        <f>IF(Cy!O63="","",Cy!O63)</f>
        <v/>
      </c>
      <c r="D62" s="347" t="str">
        <f t="shared" si="7"/>
        <v/>
      </c>
      <c r="E62" s="347" t="str">
        <f>IF(Cy!J63="","",Cy!J63)</f>
        <v/>
      </c>
      <c r="F62" s="48"/>
      <c r="G62" s="232"/>
      <c r="H62" s="372" t="str">
        <f t="shared" si="4"/>
        <v/>
      </c>
      <c r="I62" s="361"/>
      <c r="J62" s="233"/>
    </row>
    <row r="63" spans="2:10" x14ac:dyDescent="0.2">
      <c r="B63" s="210">
        <f t="shared" si="0"/>
        <v>61</v>
      </c>
      <c r="C63" s="348" t="str">
        <f>IF(Cy!O64="","",Cy!O64)</f>
        <v/>
      </c>
      <c r="D63" s="347" t="str">
        <f t="shared" si="7"/>
        <v/>
      </c>
      <c r="E63" s="347" t="str">
        <f>IF(Cy!J64="","",Cy!J64)</f>
        <v/>
      </c>
      <c r="F63" s="48"/>
      <c r="G63" s="232"/>
      <c r="H63" s="372" t="str">
        <f t="shared" si="4"/>
        <v/>
      </c>
      <c r="I63" s="361"/>
      <c r="J63" s="233"/>
    </row>
    <row r="64" spans="2:10" x14ac:dyDescent="0.2">
      <c r="B64" s="210">
        <f t="shared" si="0"/>
        <v>62</v>
      </c>
      <c r="C64" s="348" t="str">
        <f>IF(Cy!O65="","",Cy!O65)</f>
        <v/>
      </c>
      <c r="D64" s="347" t="str">
        <f t="shared" si="7"/>
        <v/>
      </c>
      <c r="E64" s="347" t="str">
        <f>IF(Cy!J65="","",Cy!J65)</f>
        <v/>
      </c>
      <c r="F64" s="48"/>
      <c r="G64" s="232"/>
      <c r="H64" s="372" t="str">
        <f t="shared" si="4"/>
        <v/>
      </c>
      <c r="I64" s="361"/>
      <c r="J64" s="233"/>
    </row>
    <row r="65" spans="2:10" x14ac:dyDescent="0.2">
      <c r="B65" s="210">
        <f t="shared" si="0"/>
        <v>63</v>
      </c>
      <c r="C65" s="348" t="str">
        <f>IF(Cy!O66="","",Cy!O66)</f>
        <v/>
      </c>
      <c r="D65" s="347" t="str">
        <f t="shared" si="7"/>
        <v/>
      </c>
      <c r="E65" s="347" t="str">
        <f>IF(Cy!J66="","",Cy!J66)</f>
        <v/>
      </c>
      <c r="F65" s="48"/>
      <c r="G65" s="232"/>
      <c r="H65" s="372" t="str">
        <f t="shared" si="4"/>
        <v/>
      </c>
      <c r="I65" s="361"/>
      <c r="J65" s="233"/>
    </row>
    <row r="66" spans="2:10" x14ac:dyDescent="0.2">
      <c r="B66" s="210">
        <f t="shared" si="0"/>
        <v>64</v>
      </c>
      <c r="C66" s="348" t="str">
        <f>IF(Cy!O67="","",Cy!O67)</f>
        <v/>
      </c>
      <c r="D66" s="347" t="str">
        <f t="shared" si="7"/>
        <v/>
      </c>
      <c r="E66" s="347" t="str">
        <f>IF(Cy!J67="","",Cy!J67)</f>
        <v/>
      </c>
      <c r="F66" s="48"/>
      <c r="G66" s="232"/>
      <c r="H66" s="372" t="str">
        <f t="shared" si="4"/>
        <v/>
      </c>
      <c r="I66" s="361"/>
      <c r="J66" s="233"/>
    </row>
    <row r="67" spans="2:10" x14ac:dyDescent="0.2">
      <c r="B67" s="210">
        <f t="shared" si="0"/>
        <v>65</v>
      </c>
      <c r="C67" s="348" t="str">
        <f>IF(Cy!O68="","",Cy!O68)</f>
        <v/>
      </c>
      <c r="D67" s="347" t="str">
        <f t="shared" si="7"/>
        <v/>
      </c>
      <c r="E67" s="347" t="str">
        <f>IF(Cy!J68="","",Cy!J68)</f>
        <v/>
      </c>
      <c r="F67" s="48"/>
      <c r="G67" s="232"/>
      <c r="H67" s="372" t="str">
        <f t="shared" si="4"/>
        <v/>
      </c>
      <c r="I67" s="361"/>
      <c r="J67" s="233"/>
    </row>
    <row r="68" spans="2:10" x14ac:dyDescent="0.2">
      <c r="B68" s="210">
        <f t="shared" ref="B68:B102" si="8">B67+1</f>
        <v>66</v>
      </c>
      <c r="C68" s="348" t="str">
        <f>IF(Cy!O69="","",Cy!O69)</f>
        <v/>
      </c>
      <c r="D68" s="347" t="str">
        <f t="shared" ref="D68:D99" si="9">IF(E68="","",E68+D$3-E$3)</f>
        <v/>
      </c>
      <c r="E68" s="347" t="str">
        <f>IF(Cy!J69="","",Cy!J69)</f>
        <v/>
      </c>
      <c r="F68" s="48"/>
      <c r="G68" s="232"/>
      <c r="H68" s="372" t="str">
        <f t="shared" si="4"/>
        <v/>
      </c>
      <c r="I68" s="361"/>
      <c r="J68" s="233"/>
    </row>
    <row r="69" spans="2:10" x14ac:dyDescent="0.2">
      <c r="B69" s="210">
        <f t="shared" si="8"/>
        <v>67</v>
      </c>
      <c r="C69" s="348" t="str">
        <f>IF(Cy!O70="","",Cy!O70)</f>
        <v/>
      </c>
      <c r="D69" s="347" t="str">
        <f t="shared" si="9"/>
        <v/>
      </c>
      <c r="E69" s="347" t="str">
        <f>IF(Cy!J70="","",Cy!J70)</f>
        <v/>
      </c>
      <c r="F69" s="48"/>
      <c r="G69" s="232"/>
      <c r="H69" s="372" t="str">
        <f t="shared" ref="H69:H102" si="10">IF(I69="","",H68+1)</f>
        <v/>
      </c>
      <c r="I69" s="361"/>
      <c r="J69" s="233"/>
    </row>
    <row r="70" spans="2:10" x14ac:dyDescent="0.2">
      <c r="B70" s="210">
        <f t="shared" si="8"/>
        <v>68</v>
      </c>
      <c r="C70" s="348" t="str">
        <f>IF(Cy!O71="","",Cy!O71)</f>
        <v/>
      </c>
      <c r="D70" s="347" t="str">
        <f t="shared" si="9"/>
        <v/>
      </c>
      <c r="E70" s="347" t="str">
        <f>IF(Cy!J71="","",Cy!J71)</f>
        <v/>
      </c>
      <c r="F70" s="48"/>
      <c r="G70" s="232"/>
      <c r="H70" s="372" t="str">
        <f t="shared" si="10"/>
        <v/>
      </c>
      <c r="I70" s="361"/>
      <c r="J70" s="233"/>
    </row>
    <row r="71" spans="2:10" x14ac:dyDescent="0.2">
      <c r="B71" s="210">
        <f t="shared" si="8"/>
        <v>69</v>
      </c>
      <c r="C71" s="348" t="str">
        <f>IF(Cy!O72="","",Cy!O72)</f>
        <v/>
      </c>
      <c r="D71" s="347" t="str">
        <f t="shared" si="9"/>
        <v/>
      </c>
      <c r="E71" s="347" t="str">
        <f>IF(Cy!J72="","",Cy!J72)</f>
        <v/>
      </c>
      <c r="F71" s="48"/>
      <c r="G71" s="232"/>
      <c r="H71" s="372" t="str">
        <f t="shared" si="10"/>
        <v/>
      </c>
      <c r="I71" s="361"/>
      <c r="J71" s="233"/>
    </row>
    <row r="72" spans="2:10" x14ac:dyDescent="0.2">
      <c r="B72" s="210">
        <f t="shared" si="8"/>
        <v>70</v>
      </c>
      <c r="C72" s="348" t="str">
        <f>IF(Cy!O73="","",Cy!O73)</f>
        <v/>
      </c>
      <c r="D72" s="347" t="str">
        <f t="shared" si="9"/>
        <v/>
      </c>
      <c r="E72" s="347" t="str">
        <f>IF(Cy!J73="","",Cy!J73)</f>
        <v/>
      </c>
      <c r="F72" s="48"/>
      <c r="G72" s="232"/>
      <c r="H72" s="372" t="str">
        <f t="shared" si="10"/>
        <v/>
      </c>
      <c r="I72" s="361"/>
      <c r="J72" s="233"/>
    </row>
    <row r="73" spans="2:10" x14ac:dyDescent="0.2">
      <c r="B73" s="210">
        <f t="shared" si="8"/>
        <v>71</v>
      </c>
      <c r="C73" s="348" t="str">
        <f>IF(Cy!O74="","",Cy!O74)</f>
        <v/>
      </c>
      <c r="D73" s="347" t="str">
        <f t="shared" si="9"/>
        <v/>
      </c>
      <c r="E73" s="347" t="str">
        <f>IF(Cy!J74="","",Cy!J74)</f>
        <v/>
      </c>
      <c r="F73" s="48"/>
      <c r="G73" s="232"/>
      <c r="H73" s="372" t="str">
        <f t="shared" si="10"/>
        <v/>
      </c>
      <c r="I73" s="361"/>
      <c r="J73" s="233"/>
    </row>
    <row r="74" spans="2:10" x14ac:dyDescent="0.2">
      <c r="B74" s="210">
        <f t="shared" si="8"/>
        <v>72</v>
      </c>
      <c r="C74" s="348" t="str">
        <f>IF(Cy!O75="","",Cy!O75)</f>
        <v/>
      </c>
      <c r="D74" s="347" t="str">
        <f t="shared" si="9"/>
        <v/>
      </c>
      <c r="E74" s="347" t="str">
        <f>IF(Cy!J75="","",Cy!J75)</f>
        <v/>
      </c>
      <c r="F74" s="48"/>
      <c r="G74" s="232"/>
      <c r="H74" s="372" t="str">
        <f t="shared" si="10"/>
        <v/>
      </c>
      <c r="I74" s="361"/>
      <c r="J74" s="233"/>
    </row>
    <row r="75" spans="2:10" x14ac:dyDescent="0.2">
      <c r="B75" s="210">
        <f t="shared" si="8"/>
        <v>73</v>
      </c>
      <c r="C75" s="348" t="str">
        <f>IF(Cy!O76="","",Cy!O76)</f>
        <v/>
      </c>
      <c r="D75" s="347" t="str">
        <f t="shared" si="9"/>
        <v/>
      </c>
      <c r="E75" s="347" t="str">
        <f>IF(Cy!J76="","",Cy!J76)</f>
        <v/>
      </c>
      <c r="F75" s="48"/>
      <c r="G75" s="232"/>
      <c r="H75" s="372" t="str">
        <f t="shared" si="10"/>
        <v/>
      </c>
      <c r="I75" s="361"/>
      <c r="J75" s="233"/>
    </row>
    <row r="76" spans="2:10" x14ac:dyDescent="0.2">
      <c r="B76" s="210">
        <f t="shared" si="8"/>
        <v>74</v>
      </c>
      <c r="C76" s="348" t="str">
        <f>IF(Cy!O77="","",Cy!O77)</f>
        <v/>
      </c>
      <c r="D76" s="347" t="str">
        <f t="shared" si="9"/>
        <v/>
      </c>
      <c r="E76" s="347" t="str">
        <f>IF(Cy!J77="","",Cy!J77)</f>
        <v/>
      </c>
      <c r="F76" s="48"/>
      <c r="G76" s="232"/>
      <c r="H76" s="372" t="str">
        <f t="shared" si="10"/>
        <v/>
      </c>
      <c r="I76" s="361"/>
      <c r="J76" s="233"/>
    </row>
    <row r="77" spans="2:10" x14ac:dyDescent="0.2">
      <c r="B77" s="210">
        <f t="shared" si="8"/>
        <v>75</v>
      </c>
      <c r="C77" s="348" t="str">
        <f>IF(Cy!O78="","",Cy!O78)</f>
        <v/>
      </c>
      <c r="D77" s="347" t="str">
        <f t="shared" si="9"/>
        <v/>
      </c>
      <c r="E77" s="347" t="str">
        <f>IF(Cy!J78="","",Cy!J78)</f>
        <v/>
      </c>
      <c r="F77" s="48"/>
      <c r="G77" s="232"/>
      <c r="H77" s="372" t="str">
        <f t="shared" si="10"/>
        <v/>
      </c>
      <c r="I77" s="361"/>
      <c r="J77" s="233"/>
    </row>
    <row r="78" spans="2:10" x14ac:dyDescent="0.2">
      <c r="B78" s="210">
        <f t="shared" si="8"/>
        <v>76</v>
      </c>
      <c r="C78" s="348" t="str">
        <f>IF(Cy!O79="","",Cy!O79)</f>
        <v/>
      </c>
      <c r="D78" s="347" t="str">
        <f t="shared" si="9"/>
        <v/>
      </c>
      <c r="E78" s="347" t="str">
        <f>IF(Cy!J79="","",Cy!J79)</f>
        <v/>
      </c>
      <c r="F78" s="48"/>
      <c r="G78" s="232"/>
      <c r="H78" s="372" t="str">
        <f t="shared" si="10"/>
        <v/>
      </c>
      <c r="I78" s="361"/>
      <c r="J78" s="233"/>
    </row>
    <row r="79" spans="2:10" x14ac:dyDescent="0.2">
      <c r="B79" s="210">
        <f t="shared" si="8"/>
        <v>77</v>
      </c>
      <c r="C79" s="348" t="str">
        <f>IF(Cy!O80="","",Cy!O80)</f>
        <v/>
      </c>
      <c r="D79" s="347" t="str">
        <f t="shared" si="9"/>
        <v/>
      </c>
      <c r="E79" s="347" t="str">
        <f>IF(Cy!J80="","",Cy!J80)</f>
        <v/>
      </c>
      <c r="F79" s="48"/>
      <c r="G79" s="232"/>
      <c r="H79" s="372" t="str">
        <f t="shared" si="10"/>
        <v/>
      </c>
      <c r="I79" s="361"/>
      <c r="J79" s="233"/>
    </row>
    <row r="80" spans="2:10" x14ac:dyDescent="0.2">
      <c r="B80" s="210">
        <f t="shared" si="8"/>
        <v>78</v>
      </c>
      <c r="C80" s="348" t="str">
        <f>IF(Cy!O81="","",Cy!O81)</f>
        <v/>
      </c>
      <c r="D80" s="347" t="str">
        <f t="shared" si="9"/>
        <v/>
      </c>
      <c r="E80" s="347" t="str">
        <f>IF(Cy!J81="","",Cy!J81)</f>
        <v/>
      </c>
      <c r="F80" s="48"/>
      <c r="G80" s="232"/>
      <c r="H80" s="372" t="str">
        <f t="shared" si="10"/>
        <v/>
      </c>
      <c r="I80" s="361"/>
      <c r="J80" s="233"/>
    </row>
    <row r="81" spans="2:10" x14ac:dyDescent="0.2">
      <c r="B81" s="210">
        <f t="shared" si="8"/>
        <v>79</v>
      </c>
      <c r="C81" s="348" t="str">
        <f>IF(Cy!O82="","",Cy!O82)</f>
        <v/>
      </c>
      <c r="D81" s="347" t="str">
        <f t="shared" si="9"/>
        <v/>
      </c>
      <c r="E81" s="347" t="str">
        <f>IF(Cy!J82="","",Cy!J82)</f>
        <v/>
      </c>
      <c r="F81" s="48"/>
      <c r="G81" s="232"/>
      <c r="H81" s="372" t="str">
        <f t="shared" si="10"/>
        <v/>
      </c>
      <c r="I81" s="361"/>
      <c r="J81" s="233"/>
    </row>
    <row r="82" spans="2:10" x14ac:dyDescent="0.2">
      <c r="B82" s="210">
        <f t="shared" si="8"/>
        <v>80</v>
      </c>
      <c r="C82" s="348" t="str">
        <f>IF(Cy!O83="","",Cy!O83)</f>
        <v/>
      </c>
      <c r="D82" s="347" t="str">
        <f t="shared" si="9"/>
        <v/>
      </c>
      <c r="E82" s="347" t="str">
        <f>IF(Cy!J83="","",Cy!J83)</f>
        <v/>
      </c>
      <c r="F82" s="48"/>
      <c r="G82" s="232"/>
      <c r="H82" s="372" t="str">
        <f t="shared" si="10"/>
        <v/>
      </c>
      <c r="I82" s="361"/>
      <c r="J82" s="233"/>
    </row>
    <row r="83" spans="2:10" x14ac:dyDescent="0.2">
      <c r="B83" s="210">
        <f t="shared" si="8"/>
        <v>81</v>
      </c>
      <c r="C83" s="348" t="str">
        <f>IF(Cy!O84="","",Cy!O84)</f>
        <v/>
      </c>
      <c r="D83" s="347" t="str">
        <f t="shared" si="9"/>
        <v/>
      </c>
      <c r="E83" s="347" t="str">
        <f>IF(Cy!J84="","",Cy!J84)</f>
        <v/>
      </c>
      <c r="F83" s="48"/>
      <c r="G83" s="232"/>
      <c r="H83" s="372" t="str">
        <f t="shared" si="10"/>
        <v/>
      </c>
      <c r="I83" s="361"/>
      <c r="J83" s="233"/>
    </row>
    <row r="84" spans="2:10" x14ac:dyDescent="0.2">
      <c r="B84" s="210">
        <f t="shared" si="8"/>
        <v>82</v>
      </c>
      <c r="C84" s="348" t="str">
        <f>IF(Cy!O85="","",Cy!O85)</f>
        <v/>
      </c>
      <c r="D84" s="347" t="str">
        <f t="shared" si="9"/>
        <v/>
      </c>
      <c r="E84" s="347" t="str">
        <f>IF(Cy!J85="","",Cy!J85)</f>
        <v/>
      </c>
      <c r="F84" s="48"/>
      <c r="G84" s="232"/>
      <c r="H84" s="372" t="str">
        <f t="shared" si="10"/>
        <v/>
      </c>
      <c r="I84" s="361"/>
      <c r="J84" s="233"/>
    </row>
    <row r="85" spans="2:10" x14ac:dyDescent="0.2">
      <c r="B85" s="210">
        <f t="shared" si="8"/>
        <v>83</v>
      </c>
      <c r="C85" s="348" t="str">
        <f>IF(Cy!O86="","",Cy!O86)</f>
        <v/>
      </c>
      <c r="D85" s="347" t="str">
        <f t="shared" si="9"/>
        <v/>
      </c>
      <c r="E85" s="347" t="str">
        <f>IF(Cy!J86="","",Cy!J86)</f>
        <v/>
      </c>
      <c r="F85" s="48"/>
      <c r="G85" s="232"/>
      <c r="H85" s="372" t="str">
        <f t="shared" si="10"/>
        <v/>
      </c>
      <c r="I85" s="361"/>
      <c r="J85" s="233"/>
    </row>
    <row r="86" spans="2:10" x14ac:dyDescent="0.2">
      <c r="B86" s="210">
        <f t="shared" si="8"/>
        <v>84</v>
      </c>
      <c r="C86" s="348" t="str">
        <f>IF(Cy!O87="","",Cy!O87)</f>
        <v/>
      </c>
      <c r="D86" s="347" t="str">
        <f t="shared" si="9"/>
        <v/>
      </c>
      <c r="E86" s="347" t="str">
        <f>IF(Cy!J87="","",Cy!J87)</f>
        <v/>
      </c>
      <c r="F86" s="48"/>
      <c r="G86" s="232"/>
      <c r="H86" s="372" t="str">
        <f t="shared" si="10"/>
        <v/>
      </c>
      <c r="I86" s="361"/>
      <c r="J86" s="233"/>
    </row>
    <row r="87" spans="2:10" x14ac:dyDescent="0.2">
      <c r="B87" s="210">
        <f t="shared" si="8"/>
        <v>85</v>
      </c>
      <c r="C87" s="348" t="str">
        <f>IF(Cy!O88="","",Cy!O88)</f>
        <v/>
      </c>
      <c r="D87" s="347" t="str">
        <f t="shared" si="9"/>
        <v/>
      </c>
      <c r="E87" s="347" t="str">
        <f>IF(Cy!J88="","",Cy!J88)</f>
        <v/>
      </c>
      <c r="F87" s="48"/>
      <c r="G87" s="232"/>
      <c r="H87" s="372" t="str">
        <f t="shared" si="10"/>
        <v/>
      </c>
      <c r="I87" s="361"/>
      <c r="J87" s="233"/>
    </row>
    <row r="88" spans="2:10" x14ac:dyDescent="0.2">
      <c r="B88" s="210">
        <f t="shared" si="8"/>
        <v>86</v>
      </c>
      <c r="C88" s="348" t="str">
        <f>IF(Cy!O89="","",Cy!O89)</f>
        <v/>
      </c>
      <c r="D88" s="347" t="str">
        <f t="shared" si="9"/>
        <v/>
      </c>
      <c r="E88" s="347" t="str">
        <f>IF(Cy!J89="","",Cy!J89)</f>
        <v/>
      </c>
      <c r="F88" s="48"/>
      <c r="G88" s="232"/>
      <c r="H88" s="372" t="str">
        <f t="shared" si="10"/>
        <v/>
      </c>
      <c r="I88" s="361"/>
      <c r="J88" s="233"/>
    </row>
    <row r="89" spans="2:10" x14ac:dyDescent="0.2">
      <c r="B89" s="210">
        <f t="shared" si="8"/>
        <v>87</v>
      </c>
      <c r="C89" s="348" t="str">
        <f>IF(Cy!O90="","",Cy!O90)</f>
        <v/>
      </c>
      <c r="D89" s="347" t="str">
        <f t="shared" si="9"/>
        <v/>
      </c>
      <c r="E89" s="347" t="str">
        <f>IF(Cy!J90="","",Cy!J90)</f>
        <v/>
      </c>
      <c r="F89" s="48"/>
      <c r="G89" s="232"/>
      <c r="H89" s="372" t="str">
        <f t="shared" si="10"/>
        <v/>
      </c>
      <c r="I89" s="361"/>
      <c r="J89" s="233"/>
    </row>
    <row r="90" spans="2:10" x14ac:dyDescent="0.2">
      <c r="B90" s="210">
        <f t="shared" si="8"/>
        <v>88</v>
      </c>
      <c r="C90" s="348" t="str">
        <f>IF(Cy!O91="","",Cy!O91)</f>
        <v/>
      </c>
      <c r="D90" s="347" t="str">
        <f t="shared" si="9"/>
        <v/>
      </c>
      <c r="E90" s="347" t="str">
        <f>IF(Cy!J91="","",Cy!J91)</f>
        <v/>
      </c>
      <c r="F90" s="48"/>
      <c r="G90" s="232"/>
      <c r="H90" s="372" t="str">
        <f t="shared" si="10"/>
        <v/>
      </c>
      <c r="I90" s="361"/>
      <c r="J90" s="233"/>
    </row>
    <row r="91" spans="2:10" x14ac:dyDescent="0.2">
      <c r="B91" s="210">
        <f t="shared" si="8"/>
        <v>89</v>
      </c>
      <c r="C91" s="348" t="str">
        <f>IF(Cy!O92="","",Cy!O92)</f>
        <v/>
      </c>
      <c r="D91" s="347" t="str">
        <f t="shared" si="9"/>
        <v/>
      </c>
      <c r="E91" s="347" t="str">
        <f>IF(Cy!J92="","",Cy!J92)</f>
        <v/>
      </c>
      <c r="F91" s="48"/>
      <c r="G91" s="232"/>
      <c r="H91" s="372" t="str">
        <f t="shared" si="10"/>
        <v/>
      </c>
      <c r="I91" s="361"/>
      <c r="J91" s="233"/>
    </row>
    <row r="92" spans="2:10" x14ac:dyDescent="0.2">
      <c r="B92" s="210">
        <f t="shared" si="8"/>
        <v>90</v>
      </c>
      <c r="C92" s="348" t="str">
        <f>IF(Cy!O93="","",Cy!O93)</f>
        <v/>
      </c>
      <c r="D92" s="347" t="str">
        <f t="shared" si="9"/>
        <v/>
      </c>
      <c r="E92" s="347" t="str">
        <f>IF(Cy!J93="","",Cy!J93)</f>
        <v/>
      </c>
      <c r="F92" s="48"/>
      <c r="G92" s="232"/>
      <c r="H92" s="372" t="str">
        <f t="shared" si="10"/>
        <v/>
      </c>
      <c r="I92" s="361"/>
      <c r="J92" s="233"/>
    </row>
    <row r="93" spans="2:10" x14ac:dyDescent="0.2">
      <c r="B93" s="210">
        <f t="shared" si="8"/>
        <v>91</v>
      </c>
      <c r="C93" s="348" t="str">
        <f>IF(Cy!O94="","",Cy!O94)</f>
        <v/>
      </c>
      <c r="D93" s="347" t="str">
        <f t="shared" si="9"/>
        <v/>
      </c>
      <c r="E93" s="347" t="str">
        <f>IF(Cy!J94="","",Cy!J94)</f>
        <v/>
      </c>
      <c r="F93" s="48"/>
      <c r="G93" s="232"/>
      <c r="H93" s="372" t="str">
        <f t="shared" si="10"/>
        <v/>
      </c>
      <c r="I93" s="361"/>
      <c r="J93" s="233"/>
    </row>
    <row r="94" spans="2:10" x14ac:dyDescent="0.2">
      <c r="B94" s="210">
        <f t="shared" si="8"/>
        <v>92</v>
      </c>
      <c r="C94" s="348" t="str">
        <f>IF(Cy!O95="","",Cy!O95)</f>
        <v/>
      </c>
      <c r="D94" s="347" t="str">
        <f t="shared" si="9"/>
        <v/>
      </c>
      <c r="E94" s="347" t="str">
        <f>IF(Cy!J95="","",Cy!J95)</f>
        <v/>
      </c>
      <c r="F94" s="48"/>
      <c r="G94" s="232"/>
      <c r="H94" s="372" t="str">
        <f t="shared" si="10"/>
        <v/>
      </c>
      <c r="I94" s="361"/>
      <c r="J94" s="233"/>
    </row>
    <row r="95" spans="2:10" x14ac:dyDescent="0.2">
      <c r="B95" s="210">
        <f t="shared" si="8"/>
        <v>93</v>
      </c>
      <c r="C95" s="348" t="str">
        <f>IF(Cy!O96="","",Cy!O96)</f>
        <v/>
      </c>
      <c r="D95" s="347" t="str">
        <f t="shared" si="9"/>
        <v/>
      </c>
      <c r="E95" s="347" t="str">
        <f>IF(Cy!J96="","",Cy!J96)</f>
        <v/>
      </c>
      <c r="F95" s="48"/>
      <c r="G95" s="232"/>
      <c r="H95" s="372" t="str">
        <f t="shared" si="10"/>
        <v/>
      </c>
      <c r="I95" s="361"/>
      <c r="J95" s="233"/>
    </row>
    <row r="96" spans="2:10" x14ac:dyDescent="0.2">
      <c r="B96" s="210">
        <f t="shared" si="8"/>
        <v>94</v>
      </c>
      <c r="C96" s="348" t="str">
        <f>IF(Cy!O97="","",Cy!O97)</f>
        <v/>
      </c>
      <c r="D96" s="347" t="str">
        <f t="shared" si="9"/>
        <v/>
      </c>
      <c r="E96" s="347" t="str">
        <f>IF(Cy!J97="","",Cy!J97)</f>
        <v/>
      </c>
      <c r="F96" s="48"/>
      <c r="G96" s="232"/>
      <c r="H96" s="372" t="str">
        <f t="shared" si="10"/>
        <v/>
      </c>
      <c r="I96" s="361"/>
      <c r="J96" s="233"/>
    </row>
    <row r="97" spans="2:10" x14ac:dyDescent="0.2">
      <c r="B97" s="210">
        <f t="shared" si="8"/>
        <v>95</v>
      </c>
      <c r="C97" s="348" t="str">
        <f>IF(Cy!O98="","",Cy!O98)</f>
        <v/>
      </c>
      <c r="D97" s="347" t="str">
        <f t="shared" si="9"/>
        <v/>
      </c>
      <c r="E97" s="347" t="str">
        <f>IF(Cy!J98="","",Cy!J98)</f>
        <v/>
      </c>
      <c r="F97" s="48"/>
      <c r="G97" s="232"/>
      <c r="H97" s="372" t="str">
        <f t="shared" si="10"/>
        <v/>
      </c>
      <c r="I97" s="361"/>
      <c r="J97" s="233"/>
    </row>
    <row r="98" spans="2:10" x14ac:dyDescent="0.2">
      <c r="B98" s="210">
        <f t="shared" si="8"/>
        <v>96</v>
      </c>
      <c r="C98" s="348" t="str">
        <f>IF(Cy!O99="","",Cy!O99)</f>
        <v/>
      </c>
      <c r="D98" s="347" t="str">
        <f t="shared" si="9"/>
        <v/>
      </c>
      <c r="E98" s="347" t="str">
        <f>IF(Cy!J99="","",Cy!J99)</f>
        <v/>
      </c>
      <c r="F98" s="48"/>
      <c r="G98" s="232"/>
      <c r="H98" s="372" t="str">
        <f t="shared" si="10"/>
        <v/>
      </c>
      <c r="I98" s="361"/>
      <c r="J98" s="233"/>
    </row>
    <row r="99" spans="2:10" x14ac:dyDescent="0.2">
      <c r="B99" s="210">
        <f t="shared" si="8"/>
        <v>97</v>
      </c>
      <c r="C99" s="348" t="str">
        <f>IF(Cy!O100="","",Cy!O100)</f>
        <v/>
      </c>
      <c r="D99" s="347" t="str">
        <f t="shared" si="9"/>
        <v/>
      </c>
      <c r="E99" s="347" t="str">
        <f>IF(Cy!J100="","",Cy!J100)</f>
        <v/>
      </c>
      <c r="F99" s="48"/>
      <c r="G99" s="232"/>
      <c r="H99" s="372" t="str">
        <f t="shared" si="10"/>
        <v/>
      </c>
      <c r="I99" s="361"/>
      <c r="J99" s="233"/>
    </row>
    <row r="100" spans="2:10" x14ac:dyDescent="0.2">
      <c r="B100" s="210">
        <f t="shared" si="8"/>
        <v>98</v>
      </c>
      <c r="C100" s="348" t="str">
        <f>IF(Cy!O101="","",Cy!O101)</f>
        <v/>
      </c>
      <c r="D100" s="347" t="str">
        <f t="shared" ref="D100:D102" si="11">IF(E100="","",E100+D$3-E$3)</f>
        <v/>
      </c>
      <c r="E100" s="347" t="str">
        <f>IF(Cy!J101="","",Cy!J101)</f>
        <v/>
      </c>
      <c r="F100" s="48"/>
      <c r="G100" s="232"/>
      <c r="H100" s="372" t="str">
        <f t="shared" si="10"/>
        <v/>
      </c>
      <c r="I100" s="361"/>
      <c r="J100" s="233"/>
    </row>
    <row r="101" spans="2:10" x14ac:dyDescent="0.2">
      <c r="B101" s="210">
        <f t="shared" si="8"/>
        <v>99</v>
      </c>
      <c r="C101" s="348" t="str">
        <f>IF(Cy!O102="","",Cy!O102)</f>
        <v/>
      </c>
      <c r="D101" s="347" t="str">
        <f t="shared" si="11"/>
        <v/>
      </c>
      <c r="E101" s="347" t="str">
        <f>IF(Cy!J102="","",Cy!J102)</f>
        <v/>
      </c>
      <c r="F101" s="48"/>
      <c r="G101" s="232"/>
      <c r="H101" s="372" t="str">
        <f t="shared" si="10"/>
        <v/>
      </c>
      <c r="I101" s="361"/>
      <c r="J101" s="233"/>
    </row>
    <row r="102" spans="2:10" ht="13.5" thickBot="1" x14ac:dyDescent="0.25">
      <c r="B102" s="211">
        <f t="shared" si="8"/>
        <v>100</v>
      </c>
      <c r="C102" s="349" t="str">
        <f>IF(Cy!O103="","",Cy!O103)</f>
        <v/>
      </c>
      <c r="D102" s="212" t="str">
        <f t="shared" si="11"/>
        <v/>
      </c>
      <c r="E102" s="212" t="str">
        <f>IF(Cy!J103="","",Cy!J103)</f>
        <v/>
      </c>
      <c r="F102" s="58"/>
      <c r="G102" s="268"/>
      <c r="H102" s="373" t="str">
        <f t="shared" si="10"/>
        <v/>
      </c>
      <c r="I102" s="362"/>
      <c r="J102" s="269"/>
    </row>
  </sheetData>
  <mergeCells count="2">
    <mergeCell ref="L15:N15"/>
    <mergeCell ref="L16:L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D14" sqref="D14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86" t="s">
        <v>201</v>
      </c>
      <c r="C2" s="494"/>
      <c r="N2" s="481" t="s">
        <v>19</v>
      </c>
      <c r="O2" s="482"/>
      <c r="P2" s="482"/>
      <c r="Q2" s="483"/>
    </row>
    <row r="3" spans="2:17" ht="13.5" thickBot="1" x14ac:dyDescent="0.25">
      <c r="B3" s="15" t="s">
        <v>170</v>
      </c>
      <c r="C3" s="279">
        <f>CLog!$X$4</f>
        <v>33112.58</v>
      </c>
      <c r="N3" s="43" t="s">
        <v>18</v>
      </c>
      <c r="O3" s="44" t="s">
        <v>8</v>
      </c>
      <c r="P3" s="44" t="s">
        <v>7</v>
      </c>
      <c r="Q3" s="45" t="s">
        <v>17</v>
      </c>
    </row>
    <row r="4" spans="2:17" x14ac:dyDescent="0.2">
      <c r="B4" s="9" t="s">
        <v>15</v>
      </c>
      <c r="C4" s="280">
        <f>CLog!X5</f>
        <v>1273.5400000000009</v>
      </c>
      <c r="N4" s="42">
        <v>1</v>
      </c>
      <c r="O4" s="147">
        <f t="shared" ref="O4:O35" si="0">IF(L$27="","",1+L$27*N4/100)</f>
        <v>1.0273799317297765</v>
      </c>
      <c r="P4" s="32">
        <f t="shared" ref="P4:P35" si="1">IF(O4="","",1-N4/100)</f>
        <v>0.99</v>
      </c>
      <c r="Q4" s="220">
        <f t="shared" ref="Q4:Q35" si="2">IF(O4="","",100*(O4^(L$28/100)*P4^((100-L$28)/100)-1))</f>
        <v>2.0779157860873587</v>
      </c>
    </row>
    <row r="5" spans="2:17" x14ac:dyDescent="0.2">
      <c r="B5" s="159" t="s">
        <v>122</v>
      </c>
      <c r="C5" s="280">
        <f>CLog!X6</f>
        <v>34386.120000000003</v>
      </c>
      <c r="N5" s="37">
        <f t="shared" ref="N5:N36" si="3">N4+1</f>
        <v>2</v>
      </c>
      <c r="O5" s="148">
        <f t="shared" si="0"/>
        <v>1.054759863459553</v>
      </c>
      <c r="P5" s="4">
        <f t="shared" si="1"/>
        <v>0.98</v>
      </c>
      <c r="Q5" s="221">
        <f t="shared" si="2"/>
        <v>4.1360219099528583</v>
      </c>
    </row>
    <row r="6" spans="2:17" x14ac:dyDescent="0.2">
      <c r="B6" s="9" t="str">
        <f>CLog!W13</f>
        <v>Ganhos</v>
      </c>
      <c r="C6" s="281">
        <f>CLog!X13</f>
        <v>19</v>
      </c>
      <c r="N6" s="37">
        <f t="shared" si="3"/>
        <v>3</v>
      </c>
      <c r="O6" s="148">
        <f t="shared" si="0"/>
        <v>1.0821397951893297</v>
      </c>
      <c r="P6" s="4">
        <f t="shared" si="1"/>
        <v>0.97</v>
      </c>
      <c r="Q6" s="221">
        <f t="shared" si="2"/>
        <v>6.1745613530035603</v>
      </c>
    </row>
    <row r="7" spans="2:17" x14ac:dyDescent="0.2">
      <c r="B7" s="9" t="str">
        <f>CLog!W14</f>
        <v>Perdas</v>
      </c>
      <c r="C7" s="281">
        <f>CLog!X14</f>
        <v>4</v>
      </c>
      <c r="N7" s="37">
        <f t="shared" si="3"/>
        <v>4</v>
      </c>
      <c r="O7" s="148">
        <f t="shared" si="0"/>
        <v>1.1095197269191062</v>
      </c>
      <c r="P7" s="4">
        <f t="shared" si="1"/>
        <v>0.96</v>
      </c>
      <c r="Q7" s="221">
        <f t="shared" si="2"/>
        <v>8.1937551289991362</v>
      </c>
    </row>
    <row r="8" spans="2:17" x14ac:dyDescent="0.2">
      <c r="B8" s="9" t="str">
        <f>CLog!W15</f>
        <v>Operações</v>
      </c>
      <c r="C8" s="281">
        <f>CLog!X15</f>
        <v>23</v>
      </c>
      <c r="N8" s="37">
        <f t="shared" si="3"/>
        <v>5</v>
      </c>
      <c r="O8" s="148">
        <f t="shared" si="0"/>
        <v>1.1368996586488826</v>
      </c>
      <c r="P8" s="4">
        <f t="shared" si="1"/>
        <v>0.95</v>
      </c>
      <c r="Q8" s="221">
        <f t="shared" si="2"/>
        <v>10.193803646657162</v>
      </c>
    </row>
    <row r="9" spans="2:17" x14ac:dyDescent="0.2">
      <c r="B9" s="9" t="str">
        <f>CLog!W16</f>
        <v>WinP</v>
      </c>
      <c r="C9" s="282">
        <f>CLog!X16</f>
        <v>0.82608695652173902</v>
      </c>
      <c r="N9" s="37">
        <f t="shared" si="3"/>
        <v>6</v>
      </c>
      <c r="O9" s="148">
        <f t="shared" si="0"/>
        <v>1.1642795903786591</v>
      </c>
      <c r="P9" s="4">
        <f t="shared" si="1"/>
        <v>0.94</v>
      </c>
      <c r="Q9" s="221">
        <f t="shared" si="2"/>
        <v>12.174887919495658</v>
      </c>
    </row>
    <row r="10" spans="2:17" x14ac:dyDescent="0.2">
      <c r="B10" s="484" t="str">
        <f>CLog!W17</f>
        <v>CAR</v>
      </c>
      <c r="C10" s="280">
        <f>CLog!X17</f>
        <v>26.520000000000437</v>
      </c>
      <c r="N10" s="37">
        <f t="shared" si="3"/>
        <v>7</v>
      </c>
      <c r="O10" s="148">
        <f t="shared" si="0"/>
        <v>1.1916595221084356</v>
      </c>
      <c r="P10" s="4">
        <f t="shared" si="1"/>
        <v>0.92999999999999994</v>
      </c>
      <c r="Q10" s="221">
        <f t="shared" si="2"/>
        <v>14.137170640402076</v>
      </c>
    </row>
    <row r="11" spans="2:17" x14ac:dyDescent="0.2">
      <c r="B11" s="485"/>
      <c r="C11" s="282">
        <f>CLog!X18</f>
        <v>8.0090406727595484E-4</v>
      </c>
      <c r="N11" s="37">
        <f t="shared" si="3"/>
        <v>8</v>
      </c>
      <c r="O11" s="148">
        <f t="shared" si="0"/>
        <v>1.2190394538382123</v>
      </c>
      <c r="P11" s="4">
        <f t="shared" si="1"/>
        <v>0.92</v>
      </c>
      <c r="Q11" s="221">
        <f t="shared" si="2"/>
        <v>16.080797135874271</v>
      </c>
    </row>
    <row r="12" spans="2:17" x14ac:dyDescent="0.2">
      <c r="B12" s="9" t="str">
        <f>CLog!W19</f>
        <v>FL</v>
      </c>
      <c r="C12" s="283">
        <f>CLog!X19</f>
        <v>2.737993172977653</v>
      </c>
      <c r="N12" s="37">
        <f t="shared" si="3"/>
        <v>9</v>
      </c>
      <c r="O12" s="148">
        <f t="shared" si="0"/>
        <v>1.2464193855679888</v>
      </c>
      <c r="P12" s="4">
        <f t="shared" si="1"/>
        <v>0.91</v>
      </c>
      <c r="Q12" s="221">
        <f t="shared" si="2"/>
        <v>18.005896212736982</v>
      </c>
    </row>
    <row r="13" spans="2:17" ht="13.5" thickBot="1" x14ac:dyDescent="0.25">
      <c r="B13" s="39" t="s">
        <v>21</v>
      </c>
      <c r="C13" s="284">
        <f>IF(C9="","",IF(C12="","",IF(C9-(1-C9)/C12&lt;0,0,100*(C9-(1-C9)/C12))))</f>
        <v>76.256852075839305</v>
      </c>
      <c r="N13" s="37">
        <f t="shared" si="3"/>
        <v>10</v>
      </c>
      <c r="O13" s="148">
        <f t="shared" si="0"/>
        <v>1.2737993172977653</v>
      </c>
      <c r="P13" s="4">
        <f t="shared" si="1"/>
        <v>0.9</v>
      </c>
      <c r="Q13" s="221">
        <f t="shared" si="2"/>
        <v>19.912580908327151</v>
      </c>
    </row>
    <row r="14" spans="2:17" ht="13.5" thickBot="1" x14ac:dyDescent="0.25">
      <c r="C14" s="2"/>
      <c r="N14" s="37">
        <f t="shared" si="3"/>
        <v>11</v>
      </c>
      <c r="O14" s="148">
        <f t="shared" si="0"/>
        <v>1.3011792490275418</v>
      </c>
      <c r="P14" s="4">
        <f t="shared" si="1"/>
        <v>0.89</v>
      </c>
      <c r="Q14" s="221">
        <f t="shared" si="2"/>
        <v>21.800949153600424</v>
      </c>
    </row>
    <row r="15" spans="2:17" ht="12.75" customHeight="1" thickBot="1" x14ac:dyDescent="0.25">
      <c r="B15" s="503" t="s">
        <v>219</v>
      </c>
      <c r="C15" s="487"/>
      <c r="N15" s="37">
        <f t="shared" si="3"/>
        <v>12</v>
      </c>
      <c r="O15" s="148">
        <f t="shared" si="0"/>
        <v>1.3285591807573183</v>
      </c>
      <c r="P15" s="4">
        <f t="shared" si="1"/>
        <v>0.88</v>
      </c>
      <c r="Q15" s="221">
        <f t="shared" si="2"/>
        <v>23.671084357296944</v>
      </c>
    </row>
    <row r="16" spans="2:17" x14ac:dyDescent="0.2">
      <c r="B16" s="289" t="s">
        <v>216</v>
      </c>
      <c r="C16" s="365"/>
      <c r="D16" t="s">
        <v>226</v>
      </c>
      <c r="N16" s="37">
        <f t="shared" si="3"/>
        <v>13</v>
      </c>
      <c r="O16" s="148">
        <f t="shared" si="0"/>
        <v>1.355939112487095</v>
      </c>
      <c r="P16" s="4">
        <f t="shared" si="1"/>
        <v>0.87</v>
      </c>
      <c r="Q16" s="221">
        <f t="shared" si="2"/>
        <v>25.523055918173409</v>
      </c>
    </row>
    <row r="17" spans="2:17" x14ac:dyDescent="0.2">
      <c r="B17" s="290" t="s">
        <v>217</v>
      </c>
      <c r="C17" s="366">
        <f>IF(C28="","",100*((1+C23/100)^((100-DDCy!$N$18)/100)*(1-C28/100)^(DDCy!$N$18/100)-1))</f>
        <v>0.10619135645393296</v>
      </c>
      <c r="D17" t="s">
        <v>226</v>
      </c>
      <c r="N17" s="37">
        <f t="shared" si="3"/>
        <v>14</v>
      </c>
      <c r="O17" s="148">
        <f t="shared" si="0"/>
        <v>1.3833190442168715</v>
      </c>
      <c r="P17" s="4">
        <f t="shared" si="1"/>
        <v>0.86</v>
      </c>
      <c r="Q17" s="221">
        <f t="shared" si="2"/>
        <v>27.356919671334936</v>
      </c>
    </row>
    <row r="18" spans="2:17" ht="13.5" thickBot="1" x14ac:dyDescent="0.25">
      <c r="B18" s="39" t="s">
        <v>218</v>
      </c>
      <c r="C18" s="369">
        <f>IF(C24="","",100*((1+C23/100)^(C26/100)*(1-C24/100)^((100-C26)/100)-1))</f>
        <v>7.0440511043368126E-2</v>
      </c>
      <c r="N18" s="37">
        <f t="shared" si="3"/>
        <v>15</v>
      </c>
      <c r="O18" s="148">
        <f t="shared" si="0"/>
        <v>1.4106989759466479</v>
      </c>
      <c r="P18" s="4">
        <f t="shared" si="1"/>
        <v>0.85</v>
      </c>
      <c r="Q18" s="221">
        <f t="shared" si="2"/>
        <v>29.172718273851906</v>
      </c>
    </row>
    <row r="19" spans="2:17" ht="13.5" thickBot="1" x14ac:dyDescent="0.25">
      <c r="B19" s="40" t="s">
        <v>199</v>
      </c>
      <c r="C19" s="367">
        <v>30</v>
      </c>
      <c r="I19" s="25"/>
      <c r="N19" s="37">
        <f t="shared" si="3"/>
        <v>16</v>
      </c>
      <c r="O19" s="148">
        <f t="shared" si="0"/>
        <v>1.4380789076764244</v>
      </c>
      <c r="P19" s="4">
        <f t="shared" si="1"/>
        <v>0.84</v>
      </c>
      <c r="Q19" s="221">
        <f t="shared" si="2"/>
        <v>30.970481534109307</v>
      </c>
    </row>
    <row r="20" spans="2:17" ht="13.5" thickBot="1" x14ac:dyDescent="0.25">
      <c r="B20" s="39" t="s">
        <v>214</v>
      </c>
      <c r="C20" s="375">
        <f>IF(C19="","",100*((1+C23/100)^(C26/100)*(1-C19/100)^((100-C26)/100)-1))</f>
        <v>7.0440511043368126E-2</v>
      </c>
      <c r="D20" t="s">
        <v>226</v>
      </c>
      <c r="E20" s="497" t="str">
        <f>IF(L26="CLog","Perfil de risco de Clog (não analisa drawdown)",IF(L26="CyHS","Perfil de risco de Cycle HS",IF(L26="Sim","Perfil de risco de operações hipotéticas","Gráfico de perfil de risco")))</f>
        <v>Perfil de risco de Clog (não analisa drawdown)</v>
      </c>
      <c r="F20" s="498" t="str">
        <f>IF(B26="x",IF(C27="",#REF!,""),IF(C27="x",IF(B26="",#REF!,""),""))</f>
        <v/>
      </c>
      <c r="G20" s="498" t="e">
        <f>IF(#REF!="x",IF(G28="",#REF!,""),IF(G28="x",IF(#REF!="",#REF!,""),""))</f>
        <v>#REF!</v>
      </c>
      <c r="H20" s="498" t="str">
        <f>IF(C26="x",IF(H23="",#REF!,""),IF(H23="x",IF(C26="",#REF!,""),""))</f>
        <v/>
      </c>
      <c r="I20" s="498" t="e">
        <f>IF(#REF!="x",IF(I23="",#REF!,""),IF(I23="x",IF(#REF!="",#REF!,""),""))</f>
        <v>#REF!</v>
      </c>
      <c r="J20" s="498"/>
      <c r="K20" s="498" t="e">
        <f>IF(#REF!="x",IF(K23="",#REF!,""),IF(K23="x",IF(#REF!="",#REF!,""),""))</f>
        <v>#REF!</v>
      </c>
      <c r="L20" s="499" t="e">
        <f>IF(#REF!="x",IF(L23="",#REF!,""),IF(L23="x",IF(#REF!="",#REF!,""),""))</f>
        <v>#REF!</v>
      </c>
      <c r="N20" s="37">
        <f t="shared" si="3"/>
        <v>17</v>
      </c>
      <c r="O20" s="148">
        <f t="shared" si="0"/>
        <v>1.4654588394062009</v>
      </c>
      <c r="P20" s="4">
        <f t="shared" si="1"/>
        <v>0.83</v>
      </c>
      <c r="Q20" s="221">
        <f t="shared" si="2"/>
        <v>32.750226688685323</v>
      </c>
    </row>
    <row r="21" spans="2:17" ht="13.5" thickBot="1" x14ac:dyDescent="0.25">
      <c r="E21" s="500"/>
      <c r="F21" s="501"/>
      <c r="G21" s="501"/>
      <c r="H21" s="501"/>
      <c r="I21" s="501"/>
      <c r="J21" s="501"/>
      <c r="K21" s="501"/>
      <c r="L21" s="502"/>
      <c r="N21" s="37">
        <f t="shared" si="3"/>
        <v>18</v>
      </c>
      <c r="O21" s="148">
        <f t="shared" si="0"/>
        <v>1.4928387711359776</v>
      </c>
      <c r="P21" s="4">
        <f t="shared" si="1"/>
        <v>0.82000000000000006</v>
      </c>
      <c r="Q21" s="221">
        <f t="shared" si="2"/>
        <v>34.511958629982395</v>
      </c>
    </row>
    <row r="22" spans="2:17" ht="13.5" thickBot="1" x14ac:dyDescent="0.25">
      <c r="B22" s="486" t="s">
        <v>189</v>
      </c>
      <c r="C22" s="487"/>
      <c r="N22" s="37">
        <f t="shared" si="3"/>
        <v>19</v>
      </c>
      <c r="O22" s="148">
        <f t="shared" si="0"/>
        <v>1.5202187028657541</v>
      </c>
      <c r="P22" s="4">
        <f t="shared" si="1"/>
        <v>0.81</v>
      </c>
      <c r="Q22" s="221">
        <f t="shared" si="2"/>
        <v>36.255670087319956</v>
      </c>
    </row>
    <row r="23" spans="2:17" ht="13.5" thickBot="1" x14ac:dyDescent="0.25">
      <c r="B23" s="289" t="s">
        <v>177</v>
      </c>
      <c r="C23" s="315">
        <f>Cy!$Z$2</f>
        <v>0.26306311080817046</v>
      </c>
      <c r="E23" s="486" t="s">
        <v>167</v>
      </c>
      <c r="F23" s="487"/>
      <c r="N23" s="37">
        <f t="shared" si="3"/>
        <v>20</v>
      </c>
      <c r="O23" s="148">
        <f t="shared" si="0"/>
        <v>1.5475986345955306</v>
      </c>
      <c r="P23" s="4">
        <f t="shared" si="1"/>
        <v>0.8</v>
      </c>
      <c r="Q23" s="221">
        <f t="shared" si="2"/>
        <v>37.981341763739884</v>
      </c>
    </row>
    <row r="24" spans="2:17" ht="13.5" thickBot="1" x14ac:dyDescent="0.25">
      <c r="B24" s="290" t="s">
        <v>197</v>
      </c>
      <c r="C24" s="291">
        <f>DDCy!$M$19</f>
        <v>30</v>
      </c>
      <c r="E24" s="289" t="s">
        <v>168</v>
      </c>
      <c r="F24" s="285">
        <v>1</v>
      </c>
      <c r="H24" s="492" t="s">
        <v>178</v>
      </c>
      <c r="I24" s="493"/>
      <c r="N24" s="37">
        <f t="shared" si="3"/>
        <v>21</v>
      </c>
      <c r="O24" s="148">
        <f t="shared" si="0"/>
        <v>1.5749785663253071</v>
      </c>
      <c r="P24" s="4">
        <f t="shared" si="1"/>
        <v>0.79</v>
      </c>
      <c r="Q24" s="221">
        <f t="shared" si="2"/>
        <v>39.688942430355276</v>
      </c>
    </row>
    <row r="25" spans="2:17" ht="13.5" thickBot="1" x14ac:dyDescent="0.25">
      <c r="B25" s="290" t="s">
        <v>190</v>
      </c>
      <c r="C25" s="292">
        <f>DDCy!$N$19</f>
        <v>0.53520973251994131</v>
      </c>
      <c r="E25" s="290" t="s">
        <v>169</v>
      </c>
      <c r="F25" s="286">
        <v>1</v>
      </c>
      <c r="H25" s="490" t="s">
        <v>16</v>
      </c>
      <c r="I25" s="150">
        <f>IF(L27="","",IF(L28="","",IF(L27&lt;0,0,IF(L28/100-(1-L28/100)/L27&lt;0,0,L28/100-(1-L28/100)/L27))))</f>
        <v>0.76256852075839299</v>
      </c>
      <c r="K25" s="495" t="s">
        <v>165</v>
      </c>
      <c r="L25" s="496"/>
      <c r="N25" s="37">
        <f t="shared" si="3"/>
        <v>22</v>
      </c>
      <c r="O25" s="148">
        <f t="shared" si="0"/>
        <v>1.6023584980550836</v>
      </c>
      <c r="P25" s="4">
        <f t="shared" si="1"/>
        <v>0.78</v>
      </c>
      <c r="Q25" s="221">
        <f t="shared" si="2"/>
        <v>41.378428979692771</v>
      </c>
    </row>
    <row r="26" spans="2:17" x14ac:dyDescent="0.2">
      <c r="B26" s="290" t="s">
        <v>20</v>
      </c>
      <c r="C26" s="292">
        <f>IF(C25="","",100-C25)</f>
        <v>99.464790267480055</v>
      </c>
      <c r="E26" s="290" t="s">
        <v>20</v>
      </c>
      <c r="F26" s="287">
        <v>60</v>
      </c>
      <c r="H26" s="491"/>
      <c r="I26" s="151">
        <f>IF(I25="","",IF(C5="",IF(C3="","",C3*I25),C5*I25))</f>
        <v>26221.772663020594</v>
      </c>
      <c r="K26" s="40" t="s">
        <v>166</v>
      </c>
      <c r="L26" s="41" t="s">
        <v>241</v>
      </c>
      <c r="N26" s="37">
        <f t="shared" si="3"/>
        <v>23</v>
      </c>
      <c r="O26" s="148">
        <f t="shared" si="0"/>
        <v>1.6297384297848603</v>
      </c>
      <c r="P26" s="4">
        <f t="shared" si="1"/>
        <v>0.77</v>
      </c>
      <c r="Q26" s="221">
        <f t="shared" si="2"/>
        <v>43.049746439122941</v>
      </c>
    </row>
    <row r="27" spans="2:17" x14ac:dyDescent="0.2">
      <c r="B27" s="290" t="s">
        <v>32</v>
      </c>
      <c r="C27" s="288">
        <f>IF(C23="","",IF(C24="","",IF(C26="","",C23/C24)))</f>
        <v>8.7687703602723488E-3</v>
      </c>
      <c r="E27" s="290" t="s">
        <v>32</v>
      </c>
      <c r="F27" s="288">
        <f>IF(F24="","",IF(F25="","",IF(F26="","",F24/F25)))</f>
        <v>1</v>
      </c>
      <c r="H27" s="488" t="s">
        <v>14</v>
      </c>
      <c r="I27" s="393">
        <f>IF(L27="","",IF(MAX(Q4:Q103)&lt;0,0,MAX(Q4:Q103)/100))</f>
        <v>0.97650496976773038</v>
      </c>
      <c r="K27" s="40" t="s">
        <v>32</v>
      </c>
      <c r="L27" s="224">
        <f>IF(L26="CLog",C12,IF(L26="CyHS",C27,IF(L26="Sim",F27,"")))</f>
        <v>2.737993172977653</v>
      </c>
      <c r="N27" s="37">
        <f t="shared" si="3"/>
        <v>24</v>
      </c>
      <c r="O27" s="148">
        <f t="shared" si="0"/>
        <v>1.6571183615146368</v>
      </c>
      <c r="P27" s="4">
        <f t="shared" si="1"/>
        <v>0.76</v>
      </c>
      <c r="Q27" s="221">
        <f t="shared" si="2"/>
        <v>44.702827945141685</v>
      </c>
    </row>
    <row r="28" spans="2:17" ht="13.5" thickBot="1" x14ac:dyDescent="0.25">
      <c r="B28" s="39" t="s">
        <v>21</v>
      </c>
      <c r="C28" s="284">
        <f>IF(C26="","",IF(C27="","",IF(C23&lt;0,0,IF(100*((C26/100)-(1-C26/100)/C27)&lt;0,0,100*((C26/100)-(1-C26/100)/C27)))))</f>
        <v>38.428896917511558</v>
      </c>
      <c r="E28" s="39" t="s">
        <v>21</v>
      </c>
      <c r="F28" s="284">
        <f>IF(F26="","",IF(F27="","",IF(100*((F26/100)-(1-F26/100)/F27)&lt;0,0,100*((F26/100)-(1-F26/100)/F27))))</f>
        <v>19.999999999999996</v>
      </c>
      <c r="H28" s="489"/>
      <c r="I28" s="152">
        <f>IF(I27="","",IF(C5="",IF(C3="","",C3*I27),C5*I27))</f>
        <v>33578.217071029554</v>
      </c>
      <c r="K28" s="39" t="s">
        <v>10</v>
      </c>
      <c r="L28" s="225">
        <f>IF(L26="CLog",100*C9,IF(L26="CyHS",C26,IF(L26="Sim",F26,"")))</f>
        <v>82.608695652173907</v>
      </c>
      <c r="N28" s="37">
        <f t="shared" si="3"/>
        <v>25</v>
      </c>
      <c r="O28" s="148">
        <f t="shared" si="0"/>
        <v>1.6844982932444132</v>
      </c>
      <c r="P28" s="4">
        <f t="shared" si="1"/>
        <v>0.75</v>
      </c>
      <c r="Q28" s="221">
        <f t="shared" si="2"/>
        <v>46.337594678950623</v>
      </c>
    </row>
    <row r="29" spans="2:17" x14ac:dyDescent="0.2">
      <c r="I29" s="330"/>
      <c r="L29" s="332"/>
      <c r="N29" s="37">
        <f t="shared" si="3"/>
        <v>26</v>
      </c>
      <c r="O29" s="148">
        <f t="shared" si="0"/>
        <v>1.7118782249741897</v>
      </c>
      <c r="P29" s="4">
        <f t="shared" si="1"/>
        <v>0.74</v>
      </c>
      <c r="Q29" s="221">
        <f t="shared" si="2"/>
        <v>47.95395576348114</v>
      </c>
    </row>
    <row r="30" spans="2:17" x14ac:dyDescent="0.2">
      <c r="L30" s="332"/>
      <c r="N30" s="37">
        <f t="shared" si="3"/>
        <v>27</v>
      </c>
      <c r="O30" s="148">
        <f t="shared" si="0"/>
        <v>1.7392581567039662</v>
      </c>
      <c r="P30" s="4">
        <f t="shared" si="1"/>
        <v>0.73</v>
      </c>
      <c r="Q30" s="221">
        <f t="shared" si="2"/>
        <v>49.55180812171178</v>
      </c>
    </row>
    <row r="31" spans="2:17" x14ac:dyDescent="0.2">
      <c r="N31" s="37">
        <f t="shared" si="3"/>
        <v>28</v>
      </c>
      <c r="O31" s="148">
        <f t="shared" si="0"/>
        <v>1.7666380884337429</v>
      </c>
      <c r="P31" s="4">
        <f t="shared" si="1"/>
        <v>0.72</v>
      </c>
      <c r="Q31" s="221">
        <f t="shared" si="2"/>
        <v>51.131036295837504</v>
      </c>
    </row>
    <row r="32" spans="2:17" x14ac:dyDescent="0.2">
      <c r="H32" s="25"/>
      <c r="I32" s="25"/>
      <c r="N32" s="37">
        <f t="shared" si="3"/>
        <v>29</v>
      </c>
      <c r="O32" s="148">
        <f t="shared" si="0"/>
        <v>1.7940180201635194</v>
      </c>
      <c r="P32" s="4">
        <f t="shared" si="1"/>
        <v>0.71</v>
      </c>
      <c r="Q32" s="221">
        <f t="shared" si="2"/>
        <v>52.691512226555972</v>
      </c>
    </row>
    <row r="33" spans="8:17" x14ac:dyDescent="0.2">
      <c r="H33" s="25"/>
      <c r="I33" s="25"/>
      <c r="N33" s="37">
        <f t="shared" si="3"/>
        <v>30</v>
      </c>
      <c r="O33" s="148">
        <f t="shared" si="0"/>
        <v>1.8213979518932959</v>
      </c>
      <c r="P33" s="4">
        <f t="shared" si="1"/>
        <v>0.7</v>
      </c>
      <c r="Q33" s="221">
        <f t="shared" si="2"/>
        <v>54.233094991440488</v>
      </c>
    </row>
    <row r="34" spans="8:17" x14ac:dyDescent="0.2">
      <c r="H34" s="25"/>
      <c r="I34" s="25"/>
      <c r="N34" s="37">
        <f t="shared" si="3"/>
        <v>31</v>
      </c>
      <c r="O34" s="148">
        <f t="shared" si="0"/>
        <v>1.8487778836230724</v>
      </c>
      <c r="P34" s="4">
        <f t="shared" si="1"/>
        <v>0.69</v>
      </c>
      <c r="Q34" s="221">
        <f t="shared" si="2"/>
        <v>55.755630501062889</v>
      </c>
    </row>
    <row r="35" spans="8:17" x14ac:dyDescent="0.2">
      <c r="H35" s="25"/>
      <c r="I35" s="25"/>
      <c r="N35" s="37">
        <f t="shared" si="3"/>
        <v>32</v>
      </c>
      <c r="O35" s="148">
        <f t="shared" si="0"/>
        <v>1.8761578153528489</v>
      </c>
      <c r="P35" s="4">
        <f t="shared" si="1"/>
        <v>0.67999999999999994</v>
      </c>
      <c r="Q35" s="221">
        <f t="shared" si="2"/>
        <v>57.258951151212997</v>
      </c>
    </row>
    <row r="36" spans="8:17" x14ac:dyDescent="0.2">
      <c r="N36" s="37">
        <f t="shared" si="3"/>
        <v>33</v>
      </c>
      <c r="O36" s="148">
        <f t="shared" ref="O36:O67" si="4">IF(L$27="","",1+L$27*N36/100)</f>
        <v>1.9035377470826256</v>
      </c>
      <c r="P36" s="4">
        <f t="shared" ref="P36:P67" si="5">IF(O36="","",1-N36/100)</f>
        <v>0.66999999999999993</v>
      </c>
      <c r="Q36" s="221">
        <f t="shared" ref="Q36:Q67" si="6">IF(O36="","",100*(O36^(L$28/100)*P36^((100-L$28)/100)-1))</f>
        <v>58.742875429225364</v>
      </c>
    </row>
    <row r="37" spans="8:17" x14ac:dyDescent="0.2">
      <c r="N37" s="37">
        <f t="shared" ref="N37:N68" si="7">N36+1</f>
        <v>34</v>
      </c>
      <c r="O37" s="148">
        <f t="shared" si="4"/>
        <v>1.9309176788124021</v>
      </c>
      <c r="P37" s="4">
        <f t="shared" si="5"/>
        <v>0.65999999999999992</v>
      </c>
      <c r="Q37" s="221">
        <f t="shared" si="6"/>
        <v>60.207207472069044</v>
      </c>
    </row>
    <row r="38" spans="8:17" x14ac:dyDescent="0.2">
      <c r="N38" s="37">
        <f t="shared" si="7"/>
        <v>35</v>
      </c>
      <c r="O38" s="148">
        <f t="shared" si="4"/>
        <v>1.9582976105421785</v>
      </c>
      <c r="P38" s="4">
        <f t="shared" si="5"/>
        <v>0.65</v>
      </c>
      <c r="Q38" s="221">
        <f t="shared" si="6"/>
        <v>61.651736573473379</v>
      </c>
    </row>
    <row r="39" spans="8:17" x14ac:dyDescent="0.2">
      <c r="N39" s="37">
        <f t="shared" si="7"/>
        <v>36</v>
      </c>
      <c r="O39" s="148">
        <f t="shared" si="4"/>
        <v>1.985677542271955</v>
      </c>
      <c r="P39" s="4">
        <f t="shared" si="5"/>
        <v>0.64</v>
      </c>
      <c r="Q39" s="221">
        <f t="shared" si="6"/>
        <v>63.076236636948039</v>
      </c>
    </row>
    <row r="40" spans="8:17" x14ac:dyDescent="0.2">
      <c r="N40" s="37">
        <f t="shared" si="7"/>
        <v>37</v>
      </c>
      <c r="O40" s="148">
        <f t="shared" si="4"/>
        <v>2.0130574740017315</v>
      </c>
      <c r="P40" s="4">
        <f t="shared" si="5"/>
        <v>0.63</v>
      </c>
      <c r="Q40" s="221">
        <f t="shared" si="6"/>
        <v>64.480465571105427</v>
      </c>
    </row>
    <row r="41" spans="8:17" x14ac:dyDescent="0.2">
      <c r="N41" s="37">
        <f t="shared" si="7"/>
        <v>38</v>
      </c>
      <c r="O41" s="148">
        <f t="shared" si="4"/>
        <v>2.0404374057315082</v>
      </c>
      <c r="P41" s="4">
        <f t="shared" si="5"/>
        <v>0.62</v>
      </c>
      <c r="Q41" s="221">
        <f t="shared" si="6"/>
        <v>65.864164623195734</v>
      </c>
    </row>
    <row r="42" spans="8:17" x14ac:dyDescent="0.2">
      <c r="N42" s="37">
        <f t="shared" si="7"/>
        <v>39</v>
      </c>
      <c r="O42" s="148">
        <f t="shared" si="4"/>
        <v>2.0678173374612845</v>
      </c>
      <c r="P42" s="4">
        <f t="shared" si="5"/>
        <v>0.61</v>
      </c>
      <c r="Q42" s="221">
        <f t="shared" si="6"/>
        <v>67.227057646217887</v>
      </c>
    </row>
    <row r="43" spans="8:17" x14ac:dyDescent="0.2">
      <c r="N43" s="37">
        <f t="shared" si="7"/>
        <v>40</v>
      </c>
      <c r="O43" s="148">
        <f t="shared" si="4"/>
        <v>2.0951972691910612</v>
      </c>
      <c r="P43" s="4">
        <f t="shared" si="5"/>
        <v>0.6</v>
      </c>
      <c r="Q43" s="221">
        <f t="shared" si="6"/>
        <v>68.568850294360416</v>
      </c>
    </row>
    <row r="44" spans="8:17" x14ac:dyDescent="0.2">
      <c r="N44" s="37">
        <f t="shared" si="7"/>
        <v>41</v>
      </c>
      <c r="O44" s="148">
        <f t="shared" si="4"/>
        <v>2.1225772009208379</v>
      </c>
      <c r="P44" s="4">
        <f t="shared" si="5"/>
        <v>0.59000000000000008</v>
      </c>
      <c r="Q44" s="221">
        <f t="shared" si="6"/>
        <v>69.889229140846524</v>
      </c>
    </row>
    <row r="45" spans="8:17" x14ac:dyDescent="0.2">
      <c r="N45" s="37">
        <f t="shared" si="7"/>
        <v>42</v>
      </c>
      <c r="O45" s="148">
        <f t="shared" si="4"/>
        <v>2.1499571326506142</v>
      </c>
      <c r="P45" s="4">
        <f t="shared" si="5"/>
        <v>0.58000000000000007</v>
      </c>
      <c r="Q45" s="221">
        <f t="shared" si="6"/>
        <v>71.187860711496725</v>
      </c>
    </row>
    <row r="46" spans="8:17" x14ac:dyDescent="0.2">
      <c r="N46" s="37">
        <f t="shared" si="7"/>
        <v>43</v>
      </c>
      <c r="O46" s="148">
        <f t="shared" si="4"/>
        <v>2.1773370643803909</v>
      </c>
      <c r="P46" s="4">
        <f t="shared" si="5"/>
        <v>0.57000000000000006</v>
      </c>
      <c r="Q46" s="221">
        <f t="shared" si="6"/>
        <v>72.464390426464703</v>
      </c>
    </row>
    <row r="47" spans="8:17" x14ac:dyDescent="0.2">
      <c r="N47" s="37">
        <f t="shared" si="7"/>
        <v>44</v>
      </c>
      <c r="O47" s="148">
        <f t="shared" si="4"/>
        <v>2.2047169961101671</v>
      </c>
      <c r="P47" s="4">
        <f t="shared" si="5"/>
        <v>0.56000000000000005</v>
      </c>
      <c r="Q47" s="221">
        <f t="shared" si="6"/>
        <v>73.718441441633686</v>
      </c>
    </row>
    <row r="48" spans="8:17" x14ac:dyDescent="0.2">
      <c r="N48" s="37">
        <f t="shared" si="7"/>
        <v>45</v>
      </c>
      <c r="O48" s="148">
        <f t="shared" si="4"/>
        <v>2.2320969278399438</v>
      </c>
      <c r="P48" s="4">
        <f t="shared" si="5"/>
        <v>0.55000000000000004</v>
      </c>
      <c r="Q48" s="221">
        <f t="shared" si="6"/>
        <v>74.949613380064122</v>
      </c>
    </row>
    <row r="49" spans="14:17" x14ac:dyDescent="0.2">
      <c r="N49" s="37">
        <f t="shared" si="7"/>
        <v>46</v>
      </c>
      <c r="O49" s="148">
        <f t="shared" si="4"/>
        <v>2.2594768595697206</v>
      </c>
      <c r="P49" s="4">
        <f t="shared" si="5"/>
        <v>0.54</v>
      </c>
      <c r="Q49" s="221">
        <f t="shared" si="6"/>
        <v>76.157480942634521</v>
      </c>
    </row>
    <row r="50" spans="14:17" x14ac:dyDescent="0.2">
      <c r="N50" s="37">
        <f t="shared" si="7"/>
        <v>47</v>
      </c>
      <c r="O50" s="148">
        <f t="shared" si="4"/>
        <v>2.2868567912994968</v>
      </c>
      <c r="P50" s="4">
        <f t="shared" si="5"/>
        <v>0.53</v>
      </c>
      <c r="Q50" s="221">
        <f t="shared" si="6"/>
        <v>77.341592385593572</v>
      </c>
    </row>
    <row r="51" spans="14:17" x14ac:dyDescent="0.2">
      <c r="N51" s="37">
        <f t="shared" si="7"/>
        <v>48</v>
      </c>
      <c r="O51" s="148">
        <f t="shared" si="4"/>
        <v>2.3142367230292735</v>
      </c>
      <c r="P51" s="4">
        <f t="shared" si="5"/>
        <v>0.52</v>
      </c>
      <c r="Q51" s="221">
        <f t="shared" si="6"/>
        <v>78.501467851112537</v>
      </c>
    </row>
    <row r="52" spans="14:17" x14ac:dyDescent="0.2">
      <c r="N52" s="37">
        <f t="shared" si="7"/>
        <v>49</v>
      </c>
      <c r="O52" s="148">
        <f t="shared" si="4"/>
        <v>2.3416166547590498</v>
      </c>
      <c r="P52" s="4">
        <f t="shared" si="5"/>
        <v>0.51</v>
      </c>
      <c r="Q52" s="221">
        <f t="shared" si="6"/>
        <v>79.636597535055117</v>
      </c>
    </row>
    <row r="53" spans="14:17" x14ac:dyDescent="0.2">
      <c r="N53" s="37">
        <f t="shared" si="7"/>
        <v>50</v>
      </c>
      <c r="O53" s="148">
        <f t="shared" si="4"/>
        <v>2.3689965864888265</v>
      </c>
      <c r="P53" s="4">
        <f t="shared" si="5"/>
        <v>0.5</v>
      </c>
      <c r="Q53" s="221">
        <f t="shared" si="6"/>
        <v>80.746439674028608</v>
      </c>
    </row>
    <row r="54" spans="14:17" x14ac:dyDescent="0.2">
      <c r="N54" s="37">
        <f t="shared" si="7"/>
        <v>51</v>
      </c>
      <c r="O54" s="148">
        <f t="shared" si="4"/>
        <v>2.3963765182186032</v>
      </c>
      <c r="P54" s="4">
        <f t="shared" si="5"/>
        <v>0.49</v>
      </c>
      <c r="Q54" s="221">
        <f t="shared" si="6"/>
        <v>81.830418331291639</v>
      </c>
    </row>
    <row r="55" spans="14:17" x14ac:dyDescent="0.2">
      <c r="N55" s="37">
        <f t="shared" si="7"/>
        <v>52</v>
      </c>
      <c r="O55" s="148">
        <f t="shared" si="4"/>
        <v>2.4237564499483795</v>
      </c>
      <c r="P55" s="4">
        <f t="shared" si="5"/>
        <v>0.48</v>
      </c>
      <c r="Q55" s="221">
        <f t="shared" si="6"/>
        <v>82.887920958210245</v>
      </c>
    </row>
    <row r="56" spans="14:17" x14ac:dyDescent="0.2">
      <c r="N56" s="37">
        <f t="shared" si="7"/>
        <v>53</v>
      </c>
      <c r="O56" s="148">
        <f t="shared" si="4"/>
        <v>2.4511363816781562</v>
      </c>
      <c r="P56" s="4">
        <f t="shared" si="5"/>
        <v>0.47</v>
      </c>
      <c r="Q56" s="221">
        <f t="shared" si="6"/>
        <v>83.918295704603608</v>
      </c>
    </row>
    <row r="57" spans="14:17" x14ac:dyDescent="0.2">
      <c r="N57" s="37">
        <f t="shared" si="7"/>
        <v>54</v>
      </c>
      <c r="O57" s="148">
        <f t="shared" si="4"/>
        <v>2.4785163134079324</v>
      </c>
      <c r="P57" s="4">
        <f t="shared" si="5"/>
        <v>0.45999999999999996</v>
      </c>
      <c r="Q57" s="221">
        <f t="shared" si="6"/>
        <v>84.920848447413718</v>
      </c>
    </row>
    <row r="58" spans="14:17" x14ac:dyDescent="0.2">
      <c r="N58" s="37">
        <f t="shared" si="7"/>
        <v>55</v>
      </c>
      <c r="O58" s="148">
        <f t="shared" si="4"/>
        <v>2.5058962451377091</v>
      </c>
      <c r="P58" s="4">
        <f t="shared" si="5"/>
        <v>0.44999999999999996</v>
      </c>
      <c r="Q58" s="221">
        <f t="shared" si="6"/>
        <v>85.894839502561183</v>
      </c>
    </row>
    <row r="59" spans="14:17" x14ac:dyDescent="0.2">
      <c r="N59" s="37">
        <f t="shared" si="7"/>
        <v>56</v>
      </c>
      <c r="O59" s="148">
        <f t="shared" si="4"/>
        <v>2.5332761768674859</v>
      </c>
      <c r="P59" s="4">
        <f t="shared" si="5"/>
        <v>0.43999999999999995</v>
      </c>
      <c r="Q59" s="221">
        <f t="shared" si="6"/>
        <v>86.839479979483784</v>
      </c>
    </row>
    <row r="60" spans="14:17" x14ac:dyDescent="0.2">
      <c r="N60" s="37">
        <f t="shared" si="7"/>
        <v>57</v>
      </c>
      <c r="O60" s="148">
        <f t="shared" si="4"/>
        <v>2.5606561085972626</v>
      </c>
      <c r="P60" s="4">
        <f t="shared" si="5"/>
        <v>0.43000000000000005</v>
      </c>
      <c r="Q60" s="221">
        <f t="shared" si="6"/>
        <v>87.753927731534233</v>
      </c>
    </row>
    <row r="61" spans="14:17" x14ac:dyDescent="0.2">
      <c r="N61" s="37">
        <f t="shared" si="7"/>
        <v>58</v>
      </c>
      <c r="O61" s="148">
        <f t="shared" si="4"/>
        <v>2.5880360403270388</v>
      </c>
      <c r="P61" s="4">
        <f t="shared" si="5"/>
        <v>0.42000000000000004</v>
      </c>
      <c r="Q61" s="221">
        <f t="shared" si="6"/>
        <v>88.63728284793612</v>
      </c>
    </row>
    <row r="62" spans="14:17" x14ac:dyDescent="0.2">
      <c r="N62" s="37">
        <f t="shared" si="7"/>
        <v>59</v>
      </c>
      <c r="O62" s="148">
        <f t="shared" si="4"/>
        <v>2.6154159720568151</v>
      </c>
      <c r="P62" s="4">
        <f t="shared" si="5"/>
        <v>0.41000000000000003</v>
      </c>
      <c r="Q62" s="221">
        <f t="shared" si="6"/>
        <v>89.488582624131567</v>
      </c>
    </row>
    <row r="63" spans="14:17" x14ac:dyDescent="0.2">
      <c r="N63" s="37">
        <f t="shared" si="7"/>
        <v>60</v>
      </c>
      <c r="O63" s="148">
        <f t="shared" si="4"/>
        <v>2.6427959037865918</v>
      </c>
      <c r="P63" s="4">
        <f t="shared" si="5"/>
        <v>0.4</v>
      </c>
      <c r="Q63" s="221">
        <f t="shared" si="6"/>
        <v>90.306795936779309</v>
      </c>
    </row>
    <row r="64" spans="14:17" x14ac:dyDescent="0.2">
      <c r="N64" s="37">
        <f t="shared" si="7"/>
        <v>61</v>
      </c>
      <c r="O64" s="148">
        <f t="shared" si="4"/>
        <v>2.6701758355163685</v>
      </c>
      <c r="P64" s="4">
        <f t="shared" si="5"/>
        <v>0.39</v>
      </c>
      <c r="Q64" s="221">
        <f t="shared" si="6"/>
        <v>91.090816937021174</v>
      </c>
    </row>
    <row r="65" spans="14:17" x14ac:dyDescent="0.2">
      <c r="N65" s="37">
        <f t="shared" si="7"/>
        <v>62</v>
      </c>
      <c r="O65" s="148">
        <f t="shared" si="4"/>
        <v>2.6975557672461448</v>
      </c>
      <c r="P65" s="4">
        <f t="shared" si="5"/>
        <v>0.38</v>
      </c>
      <c r="Q65" s="221">
        <f t="shared" si="6"/>
        <v>91.839457960435638</v>
      </c>
    </row>
    <row r="66" spans="14:17" x14ac:dyDescent="0.2">
      <c r="N66" s="37">
        <f t="shared" si="7"/>
        <v>63</v>
      </c>
      <c r="O66" s="148">
        <f t="shared" si="4"/>
        <v>2.724935698975921</v>
      </c>
      <c r="P66" s="4">
        <f t="shared" si="5"/>
        <v>0.37</v>
      </c>
      <c r="Q66" s="221">
        <f t="shared" si="6"/>
        <v>92.551441533759942</v>
      </c>
    </row>
    <row r="67" spans="14:17" x14ac:dyDescent="0.2">
      <c r="N67" s="37">
        <f t="shared" si="7"/>
        <v>64</v>
      </c>
      <c r="O67" s="148">
        <f t="shared" si="4"/>
        <v>2.7523156307056977</v>
      </c>
      <c r="P67" s="4">
        <f t="shared" si="5"/>
        <v>0.36</v>
      </c>
      <c r="Q67" s="221">
        <f t="shared" si="6"/>
        <v>93.225391336215296</v>
      </c>
    </row>
    <row r="68" spans="14:17" x14ac:dyDescent="0.2">
      <c r="N68" s="37">
        <f t="shared" si="7"/>
        <v>65</v>
      </c>
      <c r="O68" s="148">
        <f t="shared" ref="O68:O99" si="8">IF(L$27="","",1+L$27*N68/100)</f>
        <v>2.7796955624354744</v>
      </c>
      <c r="P68" s="4">
        <f t="shared" ref="P68:P99" si="9">IF(O68="","",1-N68/100)</f>
        <v>0.35</v>
      </c>
      <c r="Q68" s="221">
        <f t="shared" ref="Q68:Q99" si="10">IF(O68="","",100*(O68^(L$28/100)*P68^((100-L$28)/100)-1))</f>
        <v>93.859821946163265</v>
      </c>
    </row>
    <row r="69" spans="14:17" x14ac:dyDescent="0.2">
      <c r="N69" s="37">
        <f t="shared" ref="N69:N103" si="11">N68+1</f>
        <v>66</v>
      </c>
      <c r="O69" s="148">
        <f t="shared" si="8"/>
        <v>2.8070754941652512</v>
      </c>
      <c r="P69" s="4">
        <f t="shared" si="9"/>
        <v>0.33999999999999997</v>
      </c>
      <c r="Q69" s="221">
        <f t="shared" si="10"/>
        <v>94.453127170606606</v>
      </c>
    </row>
    <row r="70" spans="14:17" x14ac:dyDescent="0.2">
      <c r="N70" s="37">
        <f t="shared" si="11"/>
        <v>67</v>
      </c>
      <c r="O70" s="148">
        <f t="shared" si="8"/>
        <v>2.8344554258950274</v>
      </c>
      <c r="P70" s="4">
        <f t="shared" si="9"/>
        <v>0.32999999999999996</v>
      </c>
      <c r="Q70" s="221">
        <f t="shared" si="10"/>
        <v>95.003566714132077</v>
      </c>
    </row>
    <row r="71" spans="14:17" x14ac:dyDescent="0.2">
      <c r="N71" s="37">
        <f t="shared" si="11"/>
        <v>68</v>
      </c>
      <c r="O71" s="148">
        <f t="shared" si="8"/>
        <v>2.8618353576248041</v>
      </c>
      <c r="P71" s="4">
        <f t="shared" si="9"/>
        <v>0.31999999999999995</v>
      </c>
      <c r="Q71" s="221">
        <f t="shared" si="10"/>
        <v>95.50925089319442</v>
      </c>
    </row>
    <row r="72" spans="14:17" x14ac:dyDescent="0.2">
      <c r="N72" s="37">
        <f t="shared" si="11"/>
        <v>69</v>
      </c>
      <c r="O72" s="148">
        <f t="shared" si="8"/>
        <v>2.8892152893545804</v>
      </c>
      <c r="P72" s="4">
        <f t="shared" si="9"/>
        <v>0.31000000000000005</v>
      </c>
      <c r="Q72" s="221">
        <f t="shared" si="10"/>
        <v>95.968123038436474</v>
      </c>
    </row>
    <row r="73" spans="14:17" x14ac:dyDescent="0.2">
      <c r="N73" s="37">
        <f t="shared" si="11"/>
        <v>70</v>
      </c>
      <c r="O73" s="148">
        <f t="shared" si="8"/>
        <v>2.9165952210843571</v>
      </c>
      <c r="P73" s="4">
        <f t="shared" si="9"/>
        <v>0.30000000000000004</v>
      </c>
      <c r="Q73" s="221">
        <f t="shared" si="10"/>
        <v>96.377939148429874</v>
      </c>
    </row>
    <row r="74" spans="14:17" x14ac:dyDescent="0.2">
      <c r="N74" s="37">
        <f t="shared" si="11"/>
        <v>71</v>
      </c>
      <c r="O74" s="148">
        <f t="shared" si="8"/>
        <v>2.9439751528141338</v>
      </c>
      <c r="P74" s="4">
        <f t="shared" si="9"/>
        <v>0.29000000000000004</v>
      </c>
      <c r="Q74" s="221">
        <f t="shared" si="10"/>
        <v>96.736244258014366</v>
      </c>
    </row>
    <row r="75" spans="14:17" x14ac:dyDescent="0.2">
      <c r="N75" s="37">
        <f t="shared" si="11"/>
        <v>72</v>
      </c>
      <c r="O75" s="148">
        <f t="shared" si="8"/>
        <v>2.9713550845439101</v>
      </c>
      <c r="P75" s="4">
        <f t="shared" si="9"/>
        <v>0.28000000000000003</v>
      </c>
      <c r="Q75" s="221">
        <f t="shared" si="10"/>
        <v>97.040344856879685</v>
      </c>
    </row>
    <row r="76" spans="14:17" x14ac:dyDescent="0.2">
      <c r="N76" s="37">
        <f t="shared" si="11"/>
        <v>73</v>
      </c>
      <c r="O76" s="148">
        <f t="shared" si="8"/>
        <v>2.9987350162736868</v>
      </c>
      <c r="P76" s="4">
        <f t="shared" si="9"/>
        <v>0.27</v>
      </c>
      <c r="Q76" s="221">
        <f t="shared" si="10"/>
        <v>97.287276530443265</v>
      </c>
    </row>
    <row r="77" spans="14:17" x14ac:dyDescent="0.2">
      <c r="N77" s="37">
        <f t="shared" si="11"/>
        <v>74</v>
      </c>
      <c r="O77" s="148">
        <f t="shared" si="8"/>
        <v>3.026114948003463</v>
      </c>
      <c r="P77" s="4">
        <f t="shared" si="9"/>
        <v>0.26</v>
      </c>
      <c r="Q77" s="221">
        <f t="shared" si="10"/>
        <v>97.473765783498536</v>
      </c>
    </row>
    <row r="78" spans="14:17" x14ac:dyDescent="0.2">
      <c r="N78" s="37">
        <f t="shared" si="11"/>
        <v>75</v>
      </c>
      <c r="O78" s="148">
        <f t="shared" si="8"/>
        <v>3.0534948797332397</v>
      </c>
      <c r="P78" s="4">
        <f t="shared" si="9"/>
        <v>0.25</v>
      </c>
      <c r="Q78" s="221">
        <f t="shared" si="10"/>
        <v>97.596184731017104</v>
      </c>
    </row>
    <row r="79" spans="14:17" x14ac:dyDescent="0.2">
      <c r="N79" s="37">
        <f t="shared" si="11"/>
        <v>76</v>
      </c>
      <c r="O79" s="148">
        <f t="shared" si="8"/>
        <v>3.0808748114630164</v>
      </c>
      <c r="P79" s="4">
        <f t="shared" si="9"/>
        <v>0.24</v>
      </c>
      <c r="Q79" s="221">
        <f t="shared" si="10"/>
        <v>97.650496976773042</v>
      </c>
    </row>
    <row r="80" spans="14:17" x14ac:dyDescent="0.2">
      <c r="N80" s="37">
        <f t="shared" si="11"/>
        <v>77</v>
      </c>
      <c r="O80" s="148">
        <f t="shared" si="8"/>
        <v>3.1082547431927932</v>
      </c>
      <c r="P80" s="4">
        <f t="shared" si="9"/>
        <v>0.22999999999999998</v>
      </c>
      <c r="Q80" s="221">
        <f t="shared" si="10"/>
        <v>97.632192516389352</v>
      </c>
    </row>
    <row r="81" spans="14:17" x14ac:dyDescent="0.2">
      <c r="N81" s="37">
        <f t="shared" si="11"/>
        <v>78</v>
      </c>
      <c r="O81" s="148">
        <f t="shared" si="8"/>
        <v>3.1356346749225694</v>
      </c>
      <c r="P81" s="4">
        <f t="shared" si="9"/>
        <v>0.21999999999999997</v>
      </c>
      <c r="Q81" s="221">
        <f t="shared" si="10"/>
        <v>97.53620885003231</v>
      </c>
    </row>
    <row r="82" spans="14:17" x14ac:dyDescent="0.2">
      <c r="N82" s="37">
        <f t="shared" si="11"/>
        <v>79</v>
      </c>
      <c r="O82" s="148">
        <f t="shared" si="8"/>
        <v>3.1630146066523457</v>
      </c>
      <c r="P82" s="4">
        <f t="shared" si="9"/>
        <v>0.20999999999999996</v>
      </c>
      <c r="Q82" s="221">
        <f t="shared" si="10"/>
        <v>97.3568346029748</v>
      </c>
    </row>
    <row r="83" spans="14:17" x14ac:dyDescent="0.2">
      <c r="N83" s="37">
        <f t="shared" si="11"/>
        <v>80</v>
      </c>
      <c r="O83" s="148">
        <f t="shared" si="8"/>
        <v>3.1903945383821224</v>
      </c>
      <c r="P83" s="4">
        <f t="shared" si="9"/>
        <v>0.19999999999999996</v>
      </c>
      <c r="Q83" s="221">
        <f t="shared" si="10"/>
        <v>97.087590728714758</v>
      </c>
    </row>
    <row r="84" spans="14:17" x14ac:dyDescent="0.2">
      <c r="N84" s="37">
        <f t="shared" si="11"/>
        <v>81</v>
      </c>
      <c r="O84" s="148">
        <f t="shared" si="8"/>
        <v>3.2177744701118991</v>
      </c>
      <c r="P84" s="4">
        <f t="shared" si="9"/>
        <v>0.18999999999999995</v>
      </c>
      <c r="Q84" s="221">
        <f t="shared" si="10"/>
        <v>96.721082657739558</v>
      </c>
    </row>
    <row r="85" spans="14:17" x14ac:dyDescent="0.2">
      <c r="N85" s="37">
        <f t="shared" si="11"/>
        <v>82</v>
      </c>
      <c r="O85" s="148">
        <f t="shared" si="8"/>
        <v>3.2451544018416754</v>
      </c>
      <c r="P85" s="4">
        <f t="shared" si="9"/>
        <v>0.18000000000000005</v>
      </c>
      <c r="Q85" s="221">
        <f t="shared" si="10"/>
        <v>96.248814323723849</v>
      </c>
    </row>
    <row r="86" spans="14:17" x14ac:dyDescent="0.2">
      <c r="N86" s="37">
        <f t="shared" si="11"/>
        <v>83</v>
      </c>
      <c r="O86" s="148">
        <f t="shared" si="8"/>
        <v>3.2725343335714516</v>
      </c>
      <c r="P86" s="4">
        <f t="shared" si="9"/>
        <v>0.17000000000000004</v>
      </c>
      <c r="Q86" s="221">
        <f t="shared" si="10"/>
        <v>95.660951486815677</v>
      </c>
    </row>
    <row r="87" spans="14:17" x14ac:dyDescent="0.2">
      <c r="N87" s="37">
        <f t="shared" si="11"/>
        <v>84</v>
      </c>
      <c r="O87" s="148">
        <f t="shared" si="8"/>
        <v>3.2999142653012283</v>
      </c>
      <c r="P87" s="4">
        <f t="shared" si="9"/>
        <v>0.16000000000000003</v>
      </c>
      <c r="Q87" s="221">
        <f t="shared" si="10"/>
        <v>94.946016605441088</v>
      </c>
    </row>
    <row r="88" spans="14:17" x14ac:dyDescent="0.2">
      <c r="N88" s="37">
        <f t="shared" si="11"/>
        <v>85</v>
      </c>
      <c r="O88" s="148">
        <f t="shared" si="8"/>
        <v>3.327294197031005</v>
      </c>
      <c r="P88" s="4">
        <f t="shared" si="9"/>
        <v>0.15000000000000002</v>
      </c>
      <c r="Q88" s="221">
        <f t="shared" si="10"/>
        <v>94.090489745372281</v>
      </c>
    </row>
    <row r="89" spans="14:17" x14ac:dyDescent="0.2">
      <c r="N89" s="37">
        <f t="shared" si="11"/>
        <v>86</v>
      </c>
      <c r="O89" s="148">
        <f t="shared" si="8"/>
        <v>3.3546741287607817</v>
      </c>
      <c r="P89" s="4">
        <f t="shared" si="9"/>
        <v>0.14000000000000001</v>
      </c>
      <c r="Q89" s="221">
        <f t="shared" si="10"/>
        <v>93.078278086028917</v>
      </c>
    </row>
    <row r="90" spans="14:17" x14ac:dyDescent="0.2">
      <c r="N90" s="37">
        <f t="shared" si="11"/>
        <v>87</v>
      </c>
      <c r="O90" s="148">
        <f t="shared" si="8"/>
        <v>3.382054060490558</v>
      </c>
      <c r="P90" s="4">
        <f t="shared" si="9"/>
        <v>0.13</v>
      </c>
      <c r="Q90" s="221">
        <f t="shared" si="10"/>
        <v>91.889997778139502</v>
      </c>
    </row>
    <row r="91" spans="14:17" x14ac:dyDescent="0.2">
      <c r="N91" s="37">
        <f t="shared" si="11"/>
        <v>88</v>
      </c>
      <c r="O91" s="148">
        <f t="shared" si="8"/>
        <v>3.4094339922203347</v>
      </c>
      <c r="P91" s="4">
        <f t="shared" si="9"/>
        <v>0.12</v>
      </c>
      <c r="Q91" s="221">
        <f t="shared" si="10"/>
        <v>90.501981390074107</v>
      </c>
    </row>
    <row r="92" spans="14:17" x14ac:dyDescent="0.2">
      <c r="N92" s="37">
        <f t="shared" si="11"/>
        <v>89</v>
      </c>
      <c r="O92" s="148">
        <f t="shared" si="8"/>
        <v>3.4368139239501114</v>
      </c>
      <c r="P92" s="4">
        <f t="shared" si="9"/>
        <v>0.10999999999999999</v>
      </c>
      <c r="Q92" s="221">
        <f t="shared" si="10"/>
        <v>88.884873002896143</v>
      </c>
    </row>
    <row r="93" spans="14:17" x14ac:dyDescent="0.2">
      <c r="N93" s="37">
        <f t="shared" si="11"/>
        <v>90</v>
      </c>
      <c r="O93" s="148">
        <f t="shared" si="8"/>
        <v>3.4641938556798877</v>
      </c>
      <c r="P93" s="4">
        <f t="shared" si="9"/>
        <v>9.9999999999999978E-2</v>
      </c>
      <c r="Q93" s="221">
        <f t="shared" si="10"/>
        <v>87.001583878919746</v>
      </c>
    </row>
    <row r="94" spans="14:17" x14ac:dyDescent="0.2">
      <c r="N94" s="37">
        <f t="shared" si="11"/>
        <v>91</v>
      </c>
      <c r="O94" s="148">
        <f t="shared" si="8"/>
        <v>3.491573787409664</v>
      </c>
      <c r="P94" s="4">
        <f t="shared" si="9"/>
        <v>8.9999999999999969E-2</v>
      </c>
      <c r="Q94" s="221">
        <f t="shared" si="10"/>
        <v>84.804219395803955</v>
      </c>
    </row>
    <row r="95" spans="14:17" x14ac:dyDescent="0.2">
      <c r="N95" s="37">
        <f t="shared" si="11"/>
        <v>92</v>
      </c>
      <c r="O95" s="148">
        <f t="shared" si="8"/>
        <v>3.5189537191394407</v>
      </c>
      <c r="P95" s="4">
        <f t="shared" si="9"/>
        <v>7.999999999999996E-2</v>
      </c>
      <c r="Q95" s="221">
        <f t="shared" si="10"/>
        <v>82.229276931759415</v>
      </c>
    </row>
    <row r="96" spans="14:17" x14ac:dyDescent="0.2">
      <c r="N96" s="37">
        <f t="shared" si="11"/>
        <v>93</v>
      </c>
      <c r="O96" s="148">
        <f t="shared" si="8"/>
        <v>3.5463336508692174</v>
      </c>
      <c r="P96" s="4">
        <f t="shared" si="9"/>
        <v>6.9999999999999951E-2</v>
      </c>
      <c r="Q96" s="221">
        <f t="shared" si="10"/>
        <v>79.189779894145303</v>
      </c>
    </row>
    <row r="97" spans="14:17" x14ac:dyDescent="0.2">
      <c r="N97" s="37">
        <f t="shared" si="11"/>
        <v>94</v>
      </c>
      <c r="O97" s="148">
        <f t="shared" si="8"/>
        <v>3.5737135825989936</v>
      </c>
      <c r="P97" s="4">
        <f t="shared" si="9"/>
        <v>6.0000000000000053E-2</v>
      </c>
      <c r="Q97" s="221">
        <f t="shared" si="10"/>
        <v>75.561616171185307</v>
      </c>
    </row>
    <row r="98" spans="14:17" x14ac:dyDescent="0.2">
      <c r="N98" s="37">
        <f t="shared" si="11"/>
        <v>95</v>
      </c>
      <c r="O98" s="148">
        <f t="shared" si="8"/>
        <v>3.6010935143287703</v>
      </c>
      <c r="P98" s="4">
        <f t="shared" si="9"/>
        <v>5.0000000000000044E-2</v>
      </c>
      <c r="Q98" s="221">
        <f t="shared" si="10"/>
        <v>71.157964629036201</v>
      </c>
    </row>
    <row r="99" spans="14:17" x14ac:dyDescent="0.2">
      <c r="N99" s="37">
        <f t="shared" si="11"/>
        <v>96</v>
      </c>
      <c r="O99" s="148">
        <f t="shared" si="8"/>
        <v>3.628473446058547</v>
      </c>
      <c r="P99" s="4">
        <f t="shared" si="9"/>
        <v>4.0000000000000036E-2</v>
      </c>
      <c r="Q99" s="221">
        <f t="shared" si="10"/>
        <v>65.676401143112287</v>
      </c>
    </row>
    <row r="100" spans="14:17" x14ac:dyDescent="0.2">
      <c r="N100" s="37">
        <f t="shared" si="11"/>
        <v>97</v>
      </c>
      <c r="O100" s="148">
        <f t="shared" ref="O100:O103" si="12">IF(L$27="","",1+L$27*N100/100)</f>
        <v>3.6558533777883238</v>
      </c>
      <c r="P100" s="4">
        <f t="shared" ref="P100:P103" si="13">IF(O100="","",1-N100/100)</f>
        <v>3.0000000000000027E-2</v>
      </c>
      <c r="Q100" s="221">
        <f t="shared" ref="Q100:Q103" si="14">IF(O100="","",100*(O100^(L$28/100)*P100^((100-L$28)/100)-1))</f>
        <v>58.57298509075666</v>
      </c>
    </row>
    <row r="101" spans="14:17" x14ac:dyDescent="0.2">
      <c r="N101" s="37">
        <f t="shared" si="11"/>
        <v>98</v>
      </c>
      <c r="O101" s="148">
        <f t="shared" si="12"/>
        <v>3.6832333095181</v>
      </c>
      <c r="P101" s="4">
        <f t="shared" si="13"/>
        <v>2.0000000000000018E-2</v>
      </c>
      <c r="Q101" s="221">
        <f t="shared" si="14"/>
        <v>48.689923045595826</v>
      </c>
    </row>
    <row r="102" spans="14:17" x14ac:dyDescent="0.2">
      <c r="N102" s="37">
        <f t="shared" si="11"/>
        <v>99</v>
      </c>
      <c r="O102" s="148">
        <f t="shared" si="12"/>
        <v>3.7106132412478763</v>
      </c>
      <c r="P102" s="4">
        <f t="shared" si="13"/>
        <v>1.0000000000000009E-2</v>
      </c>
      <c r="Q102" s="221">
        <f t="shared" si="14"/>
        <v>32.612838205817177</v>
      </c>
    </row>
    <row r="103" spans="14:17" ht="13.5" thickBot="1" x14ac:dyDescent="0.25">
      <c r="N103" s="38">
        <f t="shared" si="11"/>
        <v>100</v>
      </c>
      <c r="O103" s="149">
        <f t="shared" si="12"/>
        <v>3.737993172977653</v>
      </c>
      <c r="P103" s="33">
        <f t="shared" si="13"/>
        <v>0</v>
      </c>
      <c r="Q103" s="222">
        <f t="shared" si="14"/>
        <v>-100</v>
      </c>
    </row>
  </sheetData>
  <mergeCells count="11">
    <mergeCell ref="N2:Q2"/>
    <mergeCell ref="B10:B11"/>
    <mergeCell ref="E23:F23"/>
    <mergeCell ref="B22:C22"/>
    <mergeCell ref="H27:H28"/>
    <mergeCell ref="H25:H26"/>
    <mergeCell ref="H24:I24"/>
    <mergeCell ref="B2:C2"/>
    <mergeCell ref="K25:L25"/>
    <mergeCell ref="E20:L21"/>
    <mergeCell ref="B15:C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2"/>
  <sheetViews>
    <sheetView workbookViewId="0">
      <selection activeCell="O25" sqref="O25"/>
    </sheetView>
  </sheetViews>
  <sheetFormatPr defaultRowHeight="12.75" x14ac:dyDescent="0.2"/>
  <cols>
    <col min="4" max="4" width="9.140625" bestFit="1" customWidth="1"/>
    <col min="15" max="31" width="9.140625" style="118"/>
  </cols>
  <sheetData>
    <row r="1" spans="1:31" x14ac:dyDescent="0.2">
      <c r="A1" s="261" t="s">
        <v>33</v>
      </c>
      <c r="B1" s="262" t="s">
        <v>104</v>
      </c>
      <c r="C1" s="262" t="s">
        <v>103</v>
      </c>
      <c r="D1" s="262" t="s">
        <v>63</v>
      </c>
      <c r="E1" s="262" t="s">
        <v>102</v>
      </c>
      <c r="F1" s="262" t="s">
        <v>101</v>
      </c>
      <c r="G1" s="263" t="s">
        <v>100</v>
      </c>
      <c r="H1" s="262" t="s">
        <v>99</v>
      </c>
      <c r="I1" s="262" t="s">
        <v>98</v>
      </c>
      <c r="J1" s="262" t="s">
        <v>97</v>
      </c>
      <c r="K1" s="262" t="s">
        <v>96</v>
      </c>
      <c r="L1" s="263" t="s">
        <v>95</v>
      </c>
      <c r="M1" s="262" t="s">
        <v>94</v>
      </c>
      <c r="N1" s="262" t="s">
        <v>93</v>
      </c>
      <c r="O1" s="264" t="s">
        <v>92</v>
      </c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</row>
    <row r="2" spans="1:31" x14ac:dyDescent="0.2">
      <c r="A2" s="380">
        <f>IF(Cy!C3="","",Cy!C3)</f>
        <v>42737</v>
      </c>
      <c r="B2" s="135"/>
      <c r="C2" s="128">
        <v>33112.58</v>
      </c>
      <c r="D2" s="275">
        <f>IF(Cy!G3="","",Cy!G3)</f>
        <v>33112.58</v>
      </c>
      <c r="E2" s="133"/>
      <c r="F2" s="133"/>
      <c r="G2" s="134"/>
      <c r="H2" s="133"/>
      <c r="I2" s="275">
        <f>D2</f>
        <v>33112.58</v>
      </c>
      <c r="J2" s="133"/>
      <c r="K2" s="133"/>
      <c r="L2" s="134"/>
      <c r="M2" s="133"/>
      <c r="N2" s="133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</row>
    <row r="3" spans="1:31" x14ac:dyDescent="0.2">
      <c r="A3" s="380">
        <f>IF(Cy!C4="","",Cy!C4)</f>
        <v>42737</v>
      </c>
      <c r="B3" s="128">
        <v>0</v>
      </c>
      <c r="C3" s="21">
        <f>IF(B3="","",C2+B3)</f>
        <v>33112.58</v>
      </c>
      <c r="D3" s="275">
        <f>IF(Cy!G4="","",Cy!G4)</f>
        <v>33089.15</v>
      </c>
      <c r="E3" s="21">
        <f>IF(B3="","",IF(D3="","",D3-D2-B3))</f>
        <v>-23.430000000000291</v>
      </c>
      <c r="F3" s="21">
        <f>IF(E3="","",F2+E3)</f>
        <v>-23.430000000000291</v>
      </c>
      <c r="G3" s="123">
        <f t="shared" ref="G3:G66" si="0">IF(E3="","",100*E3/(D2+0.5*B3))</f>
        <v>-7.0758605943723768E-2</v>
      </c>
      <c r="H3" s="21">
        <f>IF(F3="","",100*F3/C3)</f>
        <v>-7.0758605943723768E-2</v>
      </c>
      <c r="I3" s="275">
        <f t="shared" ref="I3:I66" si="1">D3</f>
        <v>33089.15</v>
      </c>
      <c r="J3" s="21">
        <f>IF(B3="","",IF(I3="","",I3-I2-B3))</f>
        <v>-23.430000000000291</v>
      </c>
      <c r="K3" s="21">
        <f>IF(J3="","",K2+J3)</f>
        <v>-23.430000000000291</v>
      </c>
      <c r="L3" s="123">
        <f>IF(J3="","",100*J3/(I2+0.5*B3))</f>
        <v>-7.0758605943723768E-2</v>
      </c>
      <c r="M3" s="21">
        <f>IF(K3="","",100*K3/C3)</f>
        <v>-7.0758605943723768E-2</v>
      </c>
      <c r="N3" s="21">
        <f>IF(D3="","",IF(I3="","",I3-D3))</f>
        <v>0</v>
      </c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</row>
    <row r="4" spans="1:31" x14ac:dyDescent="0.2">
      <c r="A4" s="380">
        <f>IF(Cy!C5="","",Cy!C5)</f>
        <v>42738</v>
      </c>
      <c r="B4" s="124">
        <v>0</v>
      </c>
      <c r="C4" s="21">
        <f t="shared" ref="C4:C67" si="2">IF(B4="","",C3+B4)</f>
        <v>33112.58</v>
      </c>
      <c r="D4" s="275">
        <f>IF(Cy!G5="","",Cy!G5)</f>
        <v>33103.339999999997</v>
      </c>
      <c r="E4" s="21">
        <f t="shared" ref="E4:E67" si="3">IF(B4="","",IF(D4="","",D4-D3-B4))</f>
        <v>14.189999999995052</v>
      </c>
      <c r="F4" s="21">
        <f t="shared" ref="F4:F67" si="4">IF(E4="","",F3+E4)</f>
        <v>-9.2400000000052387</v>
      </c>
      <c r="G4" s="123">
        <f t="shared" si="0"/>
        <v>4.288414782487629E-2</v>
      </c>
      <c r="H4" s="21">
        <f t="shared" ref="H4:H67" si="5">IF(F4="","",100*F4/C4)</f>
        <v>-2.7904802344019215E-2</v>
      </c>
      <c r="I4" s="275">
        <f t="shared" si="1"/>
        <v>33103.339999999997</v>
      </c>
      <c r="J4" s="21">
        <f t="shared" ref="J4:J67" si="6">IF(B4="","",IF(I4="","",I4-I3-B4))</f>
        <v>14.189999999995052</v>
      </c>
      <c r="K4" s="21">
        <f t="shared" ref="K4:K67" si="7">IF(J4="","",K3+J4)</f>
        <v>-9.2400000000052387</v>
      </c>
      <c r="L4" s="123">
        <f t="shared" ref="L4:L67" si="8">IF(J4="","",100*J4/(I3+0.5*B4))</f>
        <v>4.288414782487629E-2</v>
      </c>
      <c r="M4" s="21">
        <f t="shared" ref="M4:M67" si="9">IF(K4="","",100*K4/C4)</f>
        <v>-2.7904802344019215E-2</v>
      </c>
      <c r="N4" s="21">
        <f t="shared" ref="N4:N67" si="10">IF(D4="","",IF(I4="","",I4-D4))</f>
        <v>0</v>
      </c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</row>
    <row r="5" spans="1:31" x14ac:dyDescent="0.2">
      <c r="A5" s="380" t="str">
        <f>IF(Cy!C6="","",Cy!C6)</f>
        <v/>
      </c>
      <c r="B5" s="124">
        <v>0</v>
      </c>
      <c r="C5" s="21">
        <f t="shared" si="2"/>
        <v>33112.58</v>
      </c>
      <c r="D5" s="275">
        <f>IF(Cy!G6="","",Cy!G6)</f>
        <v>33130.730000000003</v>
      </c>
      <c r="E5" s="21">
        <f t="shared" si="3"/>
        <v>27.390000000006694</v>
      </c>
      <c r="F5" s="21">
        <f t="shared" si="4"/>
        <v>18.150000000001455</v>
      </c>
      <c r="G5" s="123">
        <f t="shared" si="0"/>
        <v>8.2740895631699687E-2</v>
      </c>
      <c r="H5" s="21">
        <f t="shared" si="5"/>
        <v>5.4813004604296778E-2</v>
      </c>
      <c r="I5" s="275">
        <f t="shared" si="1"/>
        <v>33130.730000000003</v>
      </c>
      <c r="J5" s="21">
        <f t="shared" si="6"/>
        <v>27.390000000006694</v>
      </c>
      <c r="K5" s="21">
        <f t="shared" si="7"/>
        <v>18.150000000001455</v>
      </c>
      <c r="L5" s="123">
        <f t="shared" si="8"/>
        <v>8.2740895631699687E-2</v>
      </c>
      <c r="M5" s="21">
        <f t="shared" si="9"/>
        <v>5.4813004604296778E-2</v>
      </c>
      <c r="N5" s="21">
        <f t="shared" si="10"/>
        <v>0</v>
      </c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</row>
    <row r="6" spans="1:31" x14ac:dyDescent="0.2">
      <c r="A6" s="380">
        <f>IF(Cy!C7="","",Cy!C7)</f>
        <v>42740</v>
      </c>
      <c r="B6" s="124">
        <v>0</v>
      </c>
      <c r="C6" s="21">
        <f t="shared" si="2"/>
        <v>33112.58</v>
      </c>
      <c r="D6" s="275">
        <f>IF(Cy!G7="","",Cy!G7)</f>
        <v>33084.86</v>
      </c>
      <c r="E6" s="21">
        <f t="shared" si="3"/>
        <v>-45.870000000002619</v>
      </c>
      <c r="F6" s="21">
        <f t="shared" si="4"/>
        <v>-27.720000000001164</v>
      </c>
      <c r="G6" s="123">
        <f t="shared" si="0"/>
        <v>-0.13845152219707388</v>
      </c>
      <c r="H6" s="21">
        <f t="shared" si="5"/>
        <v>-8.3714407032013702E-2</v>
      </c>
      <c r="I6" s="275">
        <f t="shared" si="1"/>
        <v>33084.86</v>
      </c>
      <c r="J6" s="21">
        <f t="shared" si="6"/>
        <v>-45.870000000002619</v>
      </c>
      <c r="K6" s="21">
        <f t="shared" si="7"/>
        <v>-27.720000000001164</v>
      </c>
      <c r="L6" s="123">
        <f t="shared" si="8"/>
        <v>-0.13845152219707388</v>
      </c>
      <c r="M6" s="21">
        <f t="shared" si="9"/>
        <v>-8.3714407032013702E-2</v>
      </c>
      <c r="N6" s="21">
        <f t="shared" si="10"/>
        <v>0</v>
      </c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</row>
    <row r="7" spans="1:31" x14ac:dyDescent="0.2">
      <c r="A7" s="380">
        <f>IF(Cy!C8="","",Cy!C8)</f>
        <v>42741</v>
      </c>
      <c r="B7" s="124">
        <v>0</v>
      </c>
      <c r="C7" s="21">
        <f t="shared" si="2"/>
        <v>33112.58</v>
      </c>
      <c r="D7" s="275">
        <f>IF(Cy!G8="","",Cy!G8)</f>
        <v>33149.65</v>
      </c>
      <c r="E7" s="21">
        <f t="shared" si="3"/>
        <v>64.790000000000873</v>
      </c>
      <c r="F7" s="21">
        <f t="shared" si="4"/>
        <v>37.069999999999709</v>
      </c>
      <c r="G7" s="123">
        <f t="shared" si="0"/>
        <v>0.195829754153413</v>
      </c>
      <c r="H7" s="21">
        <f t="shared" si="5"/>
        <v>0.1119514094039175</v>
      </c>
      <c r="I7" s="275">
        <f t="shared" si="1"/>
        <v>33149.65</v>
      </c>
      <c r="J7" s="21">
        <f t="shared" si="6"/>
        <v>64.790000000000873</v>
      </c>
      <c r="K7" s="21">
        <f t="shared" si="7"/>
        <v>37.069999999999709</v>
      </c>
      <c r="L7" s="123">
        <f t="shared" si="8"/>
        <v>0.195829754153413</v>
      </c>
      <c r="M7" s="21">
        <f t="shared" si="9"/>
        <v>0.1119514094039175</v>
      </c>
      <c r="N7" s="21">
        <f t="shared" si="10"/>
        <v>0</v>
      </c>
      <c r="O7" s="122" t="s">
        <v>200</v>
      </c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</row>
    <row r="8" spans="1:31" x14ac:dyDescent="0.2">
      <c r="A8" s="380">
        <f>IF(Cy!C9="","",Cy!C9)</f>
        <v>42744</v>
      </c>
      <c r="B8" s="124">
        <v>0</v>
      </c>
      <c r="C8" s="21">
        <f t="shared" si="2"/>
        <v>33112.58</v>
      </c>
      <c r="D8" s="275">
        <f>IF(Cy!G9="","",Cy!G9)</f>
        <v>33204.629999999997</v>
      </c>
      <c r="E8" s="21">
        <f t="shared" si="3"/>
        <v>54.979999999995925</v>
      </c>
      <c r="F8" s="21">
        <f t="shared" si="4"/>
        <v>92.049999999995634</v>
      </c>
      <c r="G8" s="123">
        <f t="shared" si="0"/>
        <v>0.16585393812603128</v>
      </c>
      <c r="H8" s="21">
        <f t="shared" si="5"/>
        <v>0.27799102335123277</v>
      </c>
      <c r="I8" s="275">
        <f t="shared" si="1"/>
        <v>33204.629999999997</v>
      </c>
      <c r="J8" s="21">
        <f t="shared" si="6"/>
        <v>54.979999999995925</v>
      </c>
      <c r="K8" s="21">
        <f t="shared" si="7"/>
        <v>92.049999999995634</v>
      </c>
      <c r="L8" s="123">
        <f t="shared" si="8"/>
        <v>0.16585393812603128</v>
      </c>
      <c r="M8" s="21">
        <f t="shared" si="9"/>
        <v>0.27799102335123277</v>
      </c>
      <c r="N8" s="21">
        <f t="shared" si="10"/>
        <v>0</v>
      </c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</row>
    <row r="9" spans="1:31" x14ac:dyDescent="0.2">
      <c r="A9" s="380">
        <f>IF(Cy!C10="","",Cy!C10)</f>
        <v>42745</v>
      </c>
      <c r="B9" s="124">
        <v>0</v>
      </c>
      <c r="C9" s="21">
        <f t="shared" si="2"/>
        <v>33112.58</v>
      </c>
      <c r="D9" s="275">
        <f>IF(Cy!G10="","",Cy!G10)</f>
        <v>33237.300000000003</v>
      </c>
      <c r="E9" s="21">
        <f t="shared" si="3"/>
        <v>32.67000000000553</v>
      </c>
      <c r="F9" s="21">
        <f t="shared" si="4"/>
        <v>124.72000000000116</v>
      </c>
      <c r="G9" s="123">
        <f t="shared" si="0"/>
        <v>9.8389893216715651E-2</v>
      </c>
      <c r="H9" s="21">
        <f t="shared" si="5"/>
        <v>0.37665443163897577</v>
      </c>
      <c r="I9" s="275">
        <f t="shared" si="1"/>
        <v>33237.300000000003</v>
      </c>
      <c r="J9" s="21">
        <f t="shared" si="6"/>
        <v>32.67000000000553</v>
      </c>
      <c r="K9" s="21">
        <f t="shared" si="7"/>
        <v>124.72000000000116</v>
      </c>
      <c r="L9" s="123">
        <f t="shared" si="8"/>
        <v>9.8389893216715651E-2</v>
      </c>
      <c r="M9" s="21">
        <f t="shared" si="9"/>
        <v>0.37665443163897577</v>
      </c>
      <c r="N9" s="21">
        <f t="shared" si="10"/>
        <v>0</v>
      </c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</row>
    <row r="10" spans="1:31" x14ac:dyDescent="0.2">
      <c r="A10" s="380">
        <f>IF(Cy!C11="","",Cy!C11)</f>
        <v>42746</v>
      </c>
      <c r="B10" s="124">
        <v>0</v>
      </c>
      <c r="C10" s="21">
        <f t="shared" si="2"/>
        <v>33112.58</v>
      </c>
      <c r="D10" s="275">
        <f>IF(Cy!G11="","",Cy!G11)</f>
        <v>33246.660000000003</v>
      </c>
      <c r="E10" s="21">
        <f t="shared" si="3"/>
        <v>9.3600000000005821</v>
      </c>
      <c r="F10" s="21">
        <f t="shared" si="4"/>
        <v>134.08000000000175</v>
      </c>
      <c r="G10" s="123">
        <f t="shared" si="0"/>
        <v>2.8161132221933134E-2</v>
      </c>
      <c r="H10" s="21">
        <f t="shared" si="5"/>
        <v>0.40492163401342252</v>
      </c>
      <c r="I10" s="275">
        <f t="shared" si="1"/>
        <v>33246.660000000003</v>
      </c>
      <c r="J10" s="21">
        <f t="shared" si="6"/>
        <v>9.3600000000005821</v>
      </c>
      <c r="K10" s="21">
        <f t="shared" si="7"/>
        <v>134.08000000000175</v>
      </c>
      <c r="L10" s="123">
        <f t="shared" si="8"/>
        <v>2.8161132221933134E-2</v>
      </c>
      <c r="M10" s="21">
        <f t="shared" si="9"/>
        <v>0.40492163401342252</v>
      </c>
      <c r="N10" s="21">
        <f t="shared" si="10"/>
        <v>0</v>
      </c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</row>
    <row r="11" spans="1:31" x14ac:dyDescent="0.2">
      <c r="A11" s="380">
        <f>IF(Cy!C12="","",Cy!C12)</f>
        <v>42747</v>
      </c>
      <c r="B11" s="124">
        <v>0</v>
      </c>
      <c r="C11" s="21">
        <f t="shared" si="2"/>
        <v>33112.58</v>
      </c>
      <c r="D11" s="275">
        <f>IF(Cy!G12="","",Cy!G12)</f>
        <v>33272.879999999997</v>
      </c>
      <c r="E11" s="21">
        <f t="shared" si="3"/>
        <v>26.219999999993888</v>
      </c>
      <c r="F11" s="21">
        <f t="shared" si="4"/>
        <v>160.29999999999563</v>
      </c>
      <c r="G11" s="123">
        <f t="shared" si="0"/>
        <v>7.8865064941843435E-2</v>
      </c>
      <c r="H11" s="21">
        <f t="shared" si="5"/>
        <v>0.48410604066489421</v>
      </c>
      <c r="I11" s="275">
        <f t="shared" si="1"/>
        <v>33272.879999999997</v>
      </c>
      <c r="J11" s="21">
        <f t="shared" si="6"/>
        <v>26.219999999993888</v>
      </c>
      <c r="K11" s="21">
        <f t="shared" si="7"/>
        <v>160.29999999999563</v>
      </c>
      <c r="L11" s="123">
        <f t="shared" si="8"/>
        <v>7.8865064941843435E-2</v>
      </c>
      <c r="M11" s="21">
        <f t="shared" si="9"/>
        <v>0.48410604066489421</v>
      </c>
      <c r="N11" s="21">
        <f t="shared" si="10"/>
        <v>0</v>
      </c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</row>
    <row r="12" spans="1:31" x14ac:dyDescent="0.2">
      <c r="A12" s="380">
        <f>IF(Cy!C13="","",Cy!C13)</f>
        <v>42748</v>
      </c>
      <c r="B12" s="124">
        <v>0</v>
      </c>
      <c r="C12" s="21">
        <f t="shared" si="2"/>
        <v>33112.58</v>
      </c>
      <c r="D12" s="275">
        <f>IF(Cy!G13="","",Cy!G13)</f>
        <v>33293.94</v>
      </c>
      <c r="E12" s="21">
        <f t="shared" si="3"/>
        <v>21.060000000004948</v>
      </c>
      <c r="F12" s="21">
        <f t="shared" si="4"/>
        <v>181.36000000000058</v>
      </c>
      <c r="G12" s="123">
        <f t="shared" si="0"/>
        <v>6.3294791433759115E-2</v>
      </c>
      <c r="H12" s="21">
        <f t="shared" si="5"/>
        <v>0.54770724600741039</v>
      </c>
      <c r="I12" s="275">
        <f t="shared" si="1"/>
        <v>33293.94</v>
      </c>
      <c r="J12" s="21">
        <f t="shared" si="6"/>
        <v>21.060000000004948</v>
      </c>
      <c r="K12" s="21">
        <f t="shared" si="7"/>
        <v>181.36000000000058</v>
      </c>
      <c r="L12" s="123">
        <f t="shared" si="8"/>
        <v>6.3294791433759115E-2</v>
      </c>
      <c r="M12" s="21">
        <f t="shared" si="9"/>
        <v>0.54770724600741039</v>
      </c>
      <c r="N12" s="21">
        <f t="shared" si="10"/>
        <v>0</v>
      </c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</row>
    <row r="13" spans="1:31" x14ac:dyDescent="0.2">
      <c r="A13" s="380" t="str">
        <f>IF(Cy!C14="","",Cy!C14)</f>
        <v/>
      </c>
      <c r="B13" s="128">
        <v>0</v>
      </c>
      <c r="C13" s="126">
        <f t="shared" si="2"/>
        <v>33112.58</v>
      </c>
      <c r="D13" s="275">
        <f>IF(Cy!G14="","",Cy!G14)</f>
        <v>33273.660000000003</v>
      </c>
      <c r="E13" s="126">
        <f t="shared" si="3"/>
        <v>-20.279999999998836</v>
      </c>
      <c r="F13" s="126">
        <f t="shared" si="4"/>
        <v>161.08000000000175</v>
      </c>
      <c r="G13" s="127">
        <f t="shared" si="0"/>
        <v>-6.0911985784796979E-2</v>
      </c>
      <c r="H13" s="126">
        <f t="shared" si="5"/>
        <v>0.4864616408627831</v>
      </c>
      <c r="I13" s="275">
        <f t="shared" si="1"/>
        <v>33273.660000000003</v>
      </c>
      <c r="J13" s="126">
        <f t="shared" si="6"/>
        <v>-20.279999999998836</v>
      </c>
      <c r="K13" s="126">
        <f t="shared" si="7"/>
        <v>161.08000000000175</v>
      </c>
      <c r="L13" s="127">
        <f t="shared" si="8"/>
        <v>-6.0911985784796979E-2</v>
      </c>
      <c r="M13" s="126">
        <f t="shared" si="9"/>
        <v>0.4864616408627831</v>
      </c>
      <c r="N13" s="126">
        <f t="shared" si="10"/>
        <v>0</v>
      </c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</row>
    <row r="14" spans="1:31" x14ac:dyDescent="0.2">
      <c r="A14" s="380">
        <f>IF(Cy!C15="","",Cy!C15)</f>
        <v>42751</v>
      </c>
      <c r="B14" s="124">
        <v>0</v>
      </c>
      <c r="C14" s="21">
        <f t="shared" si="2"/>
        <v>33112.58</v>
      </c>
      <c r="D14" s="275">
        <f>IF(Cy!G15="","",Cy!G15)</f>
        <v>33285.26</v>
      </c>
      <c r="E14" s="21">
        <f t="shared" si="3"/>
        <v>11.599999999998545</v>
      </c>
      <c r="F14" s="21">
        <f t="shared" si="4"/>
        <v>172.68000000000029</v>
      </c>
      <c r="G14" s="123">
        <f t="shared" si="0"/>
        <v>3.4862410687608585E-2</v>
      </c>
      <c r="H14" s="21">
        <f t="shared" si="5"/>
        <v>0.52149364380546692</v>
      </c>
      <c r="I14" s="275">
        <f t="shared" si="1"/>
        <v>33285.26</v>
      </c>
      <c r="J14" s="21">
        <f t="shared" si="6"/>
        <v>11.599999999998545</v>
      </c>
      <c r="K14" s="21">
        <f t="shared" si="7"/>
        <v>172.68000000000029</v>
      </c>
      <c r="L14" s="123">
        <f t="shared" si="8"/>
        <v>3.4862410687608585E-2</v>
      </c>
      <c r="M14" s="21">
        <f t="shared" si="9"/>
        <v>0.52149364380546692</v>
      </c>
      <c r="N14" s="21">
        <f t="shared" si="10"/>
        <v>0</v>
      </c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</row>
    <row r="15" spans="1:31" x14ac:dyDescent="0.2">
      <c r="A15" s="380">
        <f>IF(Cy!C16="","",Cy!C16)</f>
        <v>42752</v>
      </c>
      <c r="B15" s="124">
        <v>0</v>
      </c>
      <c r="C15" s="21">
        <f t="shared" si="2"/>
        <v>33112.58</v>
      </c>
      <c r="D15" s="275">
        <f>IF(Cy!G16="","",Cy!G16)</f>
        <v>33315.379999999997</v>
      </c>
      <c r="E15" s="21">
        <f t="shared" si="3"/>
        <v>30.119999999995343</v>
      </c>
      <c r="F15" s="21">
        <f t="shared" si="4"/>
        <v>202.79999999999563</v>
      </c>
      <c r="G15" s="123">
        <f t="shared" si="0"/>
        <v>9.0490505406883831E-2</v>
      </c>
      <c r="H15" s="21">
        <f t="shared" si="5"/>
        <v>0.61245605144629511</v>
      </c>
      <c r="I15" s="275">
        <f t="shared" si="1"/>
        <v>33315.379999999997</v>
      </c>
      <c r="J15" s="21">
        <f t="shared" si="6"/>
        <v>30.119999999995343</v>
      </c>
      <c r="K15" s="21">
        <f t="shared" si="7"/>
        <v>202.79999999999563</v>
      </c>
      <c r="L15" s="123">
        <f t="shared" si="8"/>
        <v>9.0490505406883831E-2</v>
      </c>
      <c r="M15" s="21">
        <f t="shared" si="9"/>
        <v>0.61245605144629511</v>
      </c>
      <c r="N15" s="21">
        <f t="shared" si="10"/>
        <v>0</v>
      </c>
      <c r="O15" s="125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</row>
    <row r="16" spans="1:31" x14ac:dyDescent="0.2">
      <c r="A16" s="380">
        <f>IF(Cy!C17="","",Cy!C17)</f>
        <v>42753</v>
      </c>
      <c r="B16" s="124">
        <v>0</v>
      </c>
      <c r="C16" s="21">
        <f t="shared" si="2"/>
        <v>33112.58</v>
      </c>
      <c r="D16" s="275">
        <f>IF(Cy!G17="","",Cy!G17)</f>
        <v>33298.879999999997</v>
      </c>
      <c r="E16" s="21">
        <f t="shared" si="3"/>
        <v>-16.5</v>
      </c>
      <c r="F16" s="21">
        <f t="shared" si="4"/>
        <v>186.29999999999563</v>
      </c>
      <c r="G16" s="123">
        <f t="shared" si="0"/>
        <v>-4.9526675067191196E-2</v>
      </c>
      <c r="H16" s="21">
        <f t="shared" si="5"/>
        <v>0.56262604726057475</v>
      </c>
      <c r="I16" s="275">
        <f t="shared" si="1"/>
        <v>33298.879999999997</v>
      </c>
      <c r="J16" s="21">
        <f t="shared" si="6"/>
        <v>-16.5</v>
      </c>
      <c r="K16" s="21">
        <f t="shared" si="7"/>
        <v>186.29999999999563</v>
      </c>
      <c r="L16" s="123">
        <f t="shared" si="8"/>
        <v>-4.9526675067191196E-2</v>
      </c>
      <c r="M16" s="21">
        <f t="shared" si="9"/>
        <v>0.56262604726057475</v>
      </c>
      <c r="N16" s="21">
        <f t="shared" si="10"/>
        <v>0</v>
      </c>
      <c r="O16" s="122" t="s">
        <v>204</v>
      </c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</row>
    <row r="17" spans="1:31" x14ac:dyDescent="0.2">
      <c r="A17" s="380">
        <f>IF(Cy!C18="","",Cy!C18)</f>
        <v>42754</v>
      </c>
      <c r="B17" s="124">
        <v>0</v>
      </c>
      <c r="C17" s="21">
        <f t="shared" si="2"/>
        <v>33112.58</v>
      </c>
      <c r="D17" s="275">
        <f>IF(Cy!G18="","",Cy!G18)</f>
        <v>33348.019999999997</v>
      </c>
      <c r="E17" s="21">
        <f t="shared" si="3"/>
        <v>49.139999999999418</v>
      </c>
      <c r="F17" s="21">
        <f t="shared" si="4"/>
        <v>235.43999999999505</v>
      </c>
      <c r="G17" s="123">
        <f t="shared" si="0"/>
        <v>0.14757253096800679</v>
      </c>
      <c r="H17" s="21">
        <f t="shared" si="5"/>
        <v>0.71102885972640928</v>
      </c>
      <c r="I17" s="275">
        <f t="shared" si="1"/>
        <v>33348.019999999997</v>
      </c>
      <c r="J17" s="21">
        <f t="shared" si="6"/>
        <v>49.139999999999418</v>
      </c>
      <c r="K17" s="21">
        <f t="shared" si="7"/>
        <v>235.43999999999505</v>
      </c>
      <c r="L17" s="123">
        <f t="shared" si="8"/>
        <v>0.14757253096800679</v>
      </c>
      <c r="M17" s="21">
        <f t="shared" si="9"/>
        <v>0.71102885972640928</v>
      </c>
      <c r="N17" s="21">
        <f t="shared" si="10"/>
        <v>0</v>
      </c>
      <c r="O17" s="122" t="s">
        <v>205</v>
      </c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</row>
    <row r="18" spans="1:31" x14ac:dyDescent="0.2">
      <c r="A18" s="380">
        <f>IF(Cy!C19="","",Cy!C19)</f>
        <v>42758</v>
      </c>
      <c r="B18" s="124">
        <v>0</v>
      </c>
      <c r="C18" s="21">
        <f t="shared" si="2"/>
        <v>33112.58</v>
      </c>
      <c r="D18" s="275">
        <f>IF(Cy!G19="","",Cy!G19)</f>
        <v>33375.71</v>
      </c>
      <c r="E18" s="21">
        <f t="shared" si="3"/>
        <v>27.690000000002328</v>
      </c>
      <c r="F18" s="21">
        <f t="shared" si="4"/>
        <v>263.12999999999738</v>
      </c>
      <c r="G18" s="123">
        <f t="shared" si="0"/>
        <v>8.3033415477147765E-2</v>
      </c>
      <c r="H18" s="21">
        <f t="shared" si="5"/>
        <v>0.79465266675081603</v>
      </c>
      <c r="I18" s="275">
        <f t="shared" si="1"/>
        <v>33375.71</v>
      </c>
      <c r="J18" s="21">
        <f t="shared" si="6"/>
        <v>27.690000000002328</v>
      </c>
      <c r="K18" s="21">
        <f t="shared" si="7"/>
        <v>263.12999999999738</v>
      </c>
      <c r="L18" s="123">
        <f t="shared" si="8"/>
        <v>8.3033415477147765E-2</v>
      </c>
      <c r="M18" s="21">
        <f t="shared" si="9"/>
        <v>0.79465266675081603</v>
      </c>
      <c r="N18" s="21">
        <f t="shared" si="10"/>
        <v>0</v>
      </c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</row>
    <row r="19" spans="1:31" x14ac:dyDescent="0.2">
      <c r="A19" s="380">
        <f>IF(Cy!C20="","",Cy!C20)</f>
        <v>42759</v>
      </c>
      <c r="B19" s="124">
        <v>0</v>
      </c>
      <c r="C19" s="21">
        <f t="shared" si="2"/>
        <v>33112.58</v>
      </c>
      <c r="D19" s="275">
        <f>IF(Cy!G20="","",Cy!G20)</f>
        <v>33465.769999999997</v>
      </c>
      <c r="E19" s="21">
        <f t="shared" si="3"/>
        <v>90.059999999997672</v>
      </c>
      <c r="F19" s="21">
        <f t="shared" si="4"/>
        <v>353.18999999999505</v>
      </c>
      <c r="G19" s="123">
        <f t="shared" si="0"/>
        <v>0.26983695627747745</v>
      </c>
      <c r="H19" s="21">
        <f t="shared" si="5"/>
        <v>1.0666338895972318</v>
      </c>
      <c r="I19" s="275">
        <f t="shared" si="1"/>
        <v>33465.769999999997</v>
      </c>
      <c r="J19" s="21">
        <f t="shared" si="6"/>
        <v>90.059999999997672</v>
      </c>
      <c r="K19" s="21">
        <f t="shared" si="7"/>
        <v>353.18999999999505</v>
      </c>
      <c r="L19" s="123">
        <f t="shared" si="8"/>
        <v>0.26983695627747745</v>
      </c>
      <c r="M19" s="21">
        <f t="shared" si="9"/>
        <v>1.0666338895972318</v>
      </c>
      <c r="N19" s="21">
        <f t="shared" si="10"/>
        <v>0</v>
      </c>
      <c r="O19" s="125" t="s">
        <v>212</v>
      </c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</row>
    <row r="20" spans="1:31" x14ac:dyDescent="0.2">
      <c r="A20" s="380">
        <f>IF(Cy!C21="","",Cy!C21)</f>
        <v>42760</v>
      </c>
      <c r="B20" s="124">
        <v>0</v>
      </c>
      <c r="C20" s="21">
        <f t="shared" si="2"/>
        <v>33112.58</v>
      </c>
      <c r="D20" s="275">
        <f>IF(Cy!G21="","",Cy!G21)</f>
        <v>33573.65</v>
      </c>
      <c r="E20" s="21">
        <f t="shared" si="3"/>
        <v>107.88000000000466</v>
      </c>
      <c r="F20" s="21">
        <f t="shared" si="4"/>
        <v>461.06999999999971</v>
      </c>
      <c r="G20" s="123">
        <f t="shared" si="0"/>
        <v>0.32235923452532145</v>
      </c>
      <c r="H20" s="21">
        <f t="shared" si="5"/>
        <v>1.3924315169642465</v>
      </c>
      <c r="I20" s="275">
        <f t="shared" si="1"/>
        <v>33573.65</v>
      </c>
      <c r="J20" s="21">
        <f t="shared" si="6"/>
        <v>107.88000000000466</v>
      </c>
      <c r="K20" s="21">
        <f t="shared" si="7"/>
        <v>461.06999999999971</v>
      </c>
      <c r="L20" s="123">
        <f t="shared" si="8"/>
        <v>0.32235923452532145</v>
      </c>
      <c r="M20" s="21">
        <f t="shared" si="9"/>
        <v>1.3924315169642465</v>
      </c>
      <c r="N20" s="21">
        <f t="shared" si="10"/>
        <v>0</v>
      </c>
      <c r="O20" s="368" t="s">
        <v>215</v>
      </c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</row>
    <row r="21" spans="1:31" x14ac:dyDescent="0.2">
      <c r="A21" s="380">
        <f>IF(Cy!C22="","",Cy!C22)</f>
        <v>42761</v>
      </c>
      <c r="B21" s="124">
        <v>0</v>
      </c>
      <c r="C21" s="21">
        <f t="shared" si="2"/>
        <v>33112.58</v>
      </c>
      <c r="D21" s="275">
        <f>IF(Cy!G22="","",Cy!G22)</f>
        <v>33714.949999999997</v>
      </c>
      <c r="E21" s="21">
        <f t="shared" si="3"/>
        <v>141.29999999999563</v>
      </c>
      <c r="F21" s="21">
        <f t="shared" si="4"/>
        <v>602.36999999999534</v>
      </c>
      <c r="G21" s="123">
        <f t="shared" si="0"/>
        <v>0.42086576824383298</v>
      </c>
      <c r="H21" s="21">
        <f t="shared" si="5"/>
        <v>1.8191575528092203</v>
      </c>
      <c r="I21" s="275">
        <f t="shared" si="1"/>
        <v>33714.949999999997</v>
      </c>
      <c r="J21" s="21">
        <f t="shared" si="6"/>
        <v>141.29999999999563</v>
      </c>
      <c r="K21" s="21">
        <f t="shared" si="7"/>
        <v>602.36999999999534</v>
      </c>
      <c r="L21" s="123">
        <f t="shared" si="8"/>
        <v>0.42086576824383298</v>
      </c>
      <c r="M21" s="21">
        <f t="shared" si="9"/>
        <v>1.8191575528092203</v>
      </c>
      <c r="N21" s="21">
        <f t="shared" si="10"/>
        <v>0</v>
      </c>
      <c r="O21" s="125" t="s">
        <v>227</v>
      </c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</row>
    <row r="22" spans="1:31" x14ac:dyDescent="0.2">
      <c r="A22" s="380">
        <f>IF(Cy!C23="","",Cy!C23)</f>
        <v>42762</v>
      </c>
      <c r="B22" s="124">
        <v>0</v>
      </c>
      <c r="C22" s="21">
        <f t="shared" si="2"/>
        <v>33112.58</v>
      </c>
      <c r="D22" s="275">
        <f>IF(Cy!G23="","",Cy!G23)</f>
        <v>33911.51</v>
      </c>
      <c r="E22" s="21">
        <f t="shared" si="3"/>
        <v>196.56000000000495</v>
      </c>
      <c r="F22" s="21">
        <f t="shared" si="4"/>
        <v>798.93000000000029</v>
      </c>
      <c r="G22" s="123">
        <f t="shared" si="0"/>
        <v>0.58300546196866665</v>
      </c>
      <c r="H22" s="21">
        <f t="shared" si="5"/>
        <v>2.4127688026725802</v>
      </c>
      <c r="I22" s="275">
        <f t="shared" si="1"/>
        <v>33911.51</v>
      </c>
      <c r="J22" s="21">
        <f t="shared" si="6"/>
        <v>196.56000000000495</v>
      </c>
      <c r="K22" s="21">
        <f t="shared" si="7"/>
        <v>798.93000000000029</v>
      </c>
      <c r="L22" s="123">
        <f t="shared" si="8"/>
        <v>0.58300546196866665</v>
      </c>
      <c r="M22" s="21">
        <f t="shared" si="9"/>
        <v>2.4127688026725802</v>
      </c>
      <c r="N22" s="21">
        <f t="shared" si="10"/>
        <v>0</v>
      </c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</row>
    <row r="23" spans="1:31" x14ac:dyDescent="0.2">
      <c r="A23" s="380">
        <f>IF(Cy!C24="","",Cy!C24)</f>
        <v>42765</v>
      </c>
      <c r="B23" s="128">
        <v>0</v>
      </c>
      <c r="C23" s="126">
        <f t="shared" si="2"/>
        <v>33112.58</v>
      </c>
      <c r="D23" s="275">
        <f>IF(Cy!G24="","",Cy!G24)</f>
        <v>34042.550000000003</v>
      </c>
      <c r="E23" s="126">
        <f t="shared" si="3"/>
        <v>131.04000000000087</v>
      </c>
      <c r="F23" s="126">
        <f t="shared" si="4"/>
        <v>929.97000000000116</v>
      </c>
      <c r="G23" s="127">
        <f t="shared" si="0"/>
        <v>0.38641747300548063</v>
      </c>
      <c r="H23" s="126">
        <f t="shared" si="5"/>
        <v>2.8085096359148127</v>
      </c>
      <c r="I23" s="275">
        <f t="shared" si="1"/>
        <v>34042.550000000003</v>
      </c>
      <c r="J23" s="126">
        <f t="shared" si="6"/>
        <v>131.04000000000087</v>
      </c>
      <c r="K23" s="126">
        <f t="shared" si="7"/>
        <v>929.97000000000116</v>
      </c>
      <c r="L23" s="127">
        <f t="shared" si="8"/>
        <v>0.38641747300548063</v>
      </c>
      <c r="M23" s="126">
        <f t="shared" si="9"/>
        <v>2.8085096359148127</v>
      </c>
      <c r="N23" s="126">
        <f t="shared" si="10"/>
        <v>0</v>
      </c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</row>
    <row r="24" spans="1:31" x14ac:dyDescent="0.2">
      <c r="A24" s="380">
        <f>IF(Cy!C25="","",Cy!C25)</f>
        <v>42767</v>
      </c>
      <c r="B24" s="124">
        <v>0</v>
      </c>
      <c r="C24" s="21">
        <f t="shared" si="2"/>
        <v>33112.58</v>
      </c>
      <c r="D24" s="275">
        <f>IF(Cy!G25="","",Cy!G25)</f>
        <v>34161.129999999997</v>
      </c>
      <c r="E24" s="21">
        <f t="shared" si="3"/>
        <v>118.57999999999447</v>
      </c>
      <c r="F24" s="21">
        <f t="shared" si="4"/>
        <v>1048.5499999999956</v>
      </c>
      <c r="G24" s="123">
        <f t="shared" si="0"/>
        <v>0.34832878265580708</v>
      </c>
      <c r="H24" s="21">
        <f t="shared" si="5"/>
        <v>3.1666212659961728</v>
      </c>
      <c r="I24" s="275">
        <f t="shared" si="1"/>
        <v>34161.129999999997</v>
      </c>
      <c r="J24" s="21">
        <f t="shared" si="6"/>
        <v>118.57999999999447</v>
      </c>
      <c r="K24" s="21">
        <f t="shared" si="7"/>
        <v>1048.5499999999956</v>
      </c>
      <c r="L24" s="123">
        <f t="shared" si="8"/>
        <v>0.34832878265580708</v>
      </c>
      <c r="M24" s="21">
        <f t="shared" si="9"/>
        <v>3.1666212659961728</v>
      </c>
      <c r="N24" s="21">
        <f t="shared" si="10"/>
        <v>0</v>
      </c>
      <c r="O24" s="125" t="s">
        <v>230</v>
      </c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</row>
    <row r="25" spans="1:31" x14ac:dyDescent="0.2">
      <c r="A25" s="380">
        <f>IF(Cy!C26="","",Cy!C26)</f>
        <v>42769</v>
      </c>
      <c r="B25" s="124">
        <v>0</v>
      </c>
      <c r="C25" s="21">
        <f t="shared" si="2"/>
        <v>33112.58</v>
      </c>
      <c r="D25" s="275">
        <f>IF(Cy!G26="","",Cy!G26)</f>
        <v>34386.120000000003</v>
      </c>
      <c r="E25" s="21">
        <f t="shared" si="3"/>
        <v>224.99000000000524</v>
      </c>
      <c r="F25" s="21">
        <f t="shared" si="4"/>
        <v>1273.5400000000009</v>
      </c>
      <c r="G25" s="123">
        <f t="shared" si="0"/>
        <v>0.65861404467593798</v>
      </c>
      <c r="H25" s="21">
        <f t="shared" si="5"/>
        <v>3.8460911230716568</v>
      </c>
      <c r="I25" s="275">
        <f t="shared" si="1"/>
        <v>34386.120000000003</v>
      </c>
      <c r="J25" s="21">
        <f t="shared" si="6"/>
        <v>224.99000000000524</v>
      </c>
      <c r="K25" s="21">
        <f t="shared" si="7"/>
        <v>1273.5400000000009</v>
      </c>
      <c r="L25" s="123">
        <f t="shared" si="8"/>
        <v>0.65861404467593798</v>
      </c>
      <c r="M25" s="21">
        <f t="shared" si="9"/>
        <v>3.8460911230716568</v>
      </c>
      <c r="N25" s="21">
        <f t="shared" si="10"/>
        <v>0</v>
      </c>
      <c r="O25" s="125" t="s">
        <v>231</v>
      </c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</row>
    <row r="26" spans="1:31" x14ac:dyDescent="0.2">
      <c r="A26" s="380" t="str">
        <f>IF(Cy!C27="","",Cy!C27)</f>
        <v/>
      </c>
      <c r="B26" s="124"/>
      <c r="C26" s="21" t="str">
        <f t="shared" si="2"/>
        <v/>
      </c>
      <c r="D26" s="275" t="str">
        <f>IF(Cy!G27="","",Cy!G27)</f>
        <v/>
      </c>
      <c r="E26" s="21" t="str">
        <f t="shared" si="3"/>
        <v/>
      </c>
      <c r="F26" s="21" t="str">
        <f t="shared" si="4"/>
        <v/>
      </c>
      <c r="G26" s="123" t="str">
        <f t="shared" si="0"/>
        <v/>
      </c>
      <c r="H26" s="21" t="str">
        <f t="shared" si="5"/>
        <v/>
      </c>
      <c r="I26" s="275" t="str">
        <f t="shared" si="1"/>
        <v/>
      </c>
      <c r="J26" s="21" t="str">
        <f t="shared" si="6"/>
        <v/>
      </c>
      <c r="K26" s="21" t="str">
        <f t="shared" si="7"/>
        <v/>
      </c>
      <c r="L26" s="123" t="str">
        <f t="shared" si="8"/>
        <v/>
      </c>
      <c r="M26" s="21" t="str">
        <f t="shared" si="9"/>
        <v/>
      </c>
      <c r="N26" s="21" t="str">
        <f t="shared" si="10"/>
        <v/>
      </c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</row>
    <row r="27" spans="1:31" x14ac:dyDescent="0.2">
      <c r="A27" s="380" t="str">
        <f>IF(Cy!C28="","",Cy!C28)</f>
        <v/>
      </c>
      <c r="B27" s="124"/>
      <c r="C27" s="21" t="str">
        <f t="shared" si="2"/>
        <v/>
      </c>
      <c r="D27" s="275" t="str">
        <f>IF(Cy!G28="","",Cy!G28)</f>
        <v/>
      </c>
      <c r="E27" s="21" t="str">
        <f t="shared" si="3"/>
        <v/>
      </c>
      <c r="F27" s="21" t="str">
        <f t="shared" si="4"/>
        <v/>
      </c>
      <c r="G27" s="123" t="str">
        <f t="shared" si="0"/>
        <v/>
      </c>
      <c r="H27" s="21" t="str">
        <f t="shared" si="5"/>
        <v/>
      </c>
      <c r="I27" s="275" t="str">
        <f t="shared" si="1"/>
        <v/>
      </c>
      <c r="J27" s="21" t="str">
        <f t="shared" si="6"/>
        <v/>
      </c>
      <c r="K27" s="21" t="str">
        <f t="shared" si="7"/>
        <v/>
      </c>
      <c r="L27" s="123" t="str">
        <f t="shared" si="8"/>
        <v/>
      </c>
      <c r="M27" s="21" t="str">
        <f t="shared" si="9"/>
        <v/>
      </c>
      <c r="N27" s="21" t="str">
        <f t="shared" si="10"/>
        <v/>
      </c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</row>
    <row r="28" spans="1:31" x14ac:dyDescent="0.2">
      <c r="A28" s="380" t="str">
        <f>IF(Cy!C29="","",Cy!C29)</f>
        <v/>
      </c>
      <c r="B28" s="124"/>
      <c r="C28" s="21" t="str">
        <f t="shared" si="2"/>
        <v/>
      </c>
      <c r="D28" s="275" t="str">
        <f>IF(Cy!G29="","",Cy!G29)</f>
        <v/>
      </c>
      <c r="E28" s="21" t="str">
        <f t="shared" si="3"/>
        <v/>
      </c>
      <c r="F28" s="21" t="str">
        <f t="shared" si="4"/>
        <v/>
      </c>
      <c r="G28" s="123" t="str">
        <f t="shared" si="0"/>
        <v/>
      </c>
      <c r="H28" s="21" t="str">
        <f t="shared" si="5"/>
        <v/>
      </c>
      <c r="I28" s="275" t="str">
        <f t="shared" si="1"/>
        <v/>
      </c>
      <c r="J28" s="21" t="str">
        <f t="shared" si="6"/>
        <v/>
      </c>
      <c r="K28" s="21" t="str">
        <f t="shared" si="7"/>
        <v/>
      </c>
      <c r="L28" s="123" t="str">
        <f t="shared" si="8"/>
        <v/>
      </c>
      <c r="M28" s="21" t="str">
        <f t="shared" si="9"/>
        <v/>
      </c>
      <c r="N28" s="21" t="str">
        <f t="shared" si="10"/>
        <v/>
      </c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</row>
    <row r="29" spans="1:31" x14ac:dyDescent="0.2">
      <c r="A29" s="380" t="str">
        <f>IF(Cy!C30="","",Cy!C30)</f>
        <v/>
      </c>
      <c r="B29" s="124"/>
      <c r="C29" s="21" t="str">
        <f t="shared" si="2"/>
        <v/>
      </c>
      <c r="D29" s="275" t="str">
        <f>IF(Cy!G30="","",Cy!G30)</f>
        <v/>
      </c>
      <c r="E29" s="21" t="str">
        <f t="shared" si="3"/>
        <v/>
      </c>
      <c r="F29" s="21" t="str">
        <f t="shared" si="4"/>
        <v/>
      </c>
      <c r="G29" s="123" t="str">
        <f t="shared" si="0"/>
        <v/>
      </c>
      <c r="H29" s="21" t="str">
        <f t="shared" si="5"/>
        <v/>
      </c>
      <c r="I29" s="275" t="str">
        <f t="shared" si="1"/>
        <v/>
      </c>
      <c r="J29" s="21" t="str">
        <f t="shared" si="6"/>
        <v/>
      </c>
      <c r="K29" s="21" t="str">
        <f t="shared" si="7"/>
        <v/>
      </c>
      <c r="L29" s="123" t="str">
        <f t="shared" si="8"/>
        <v/>
      </c>
      <c r="M29" s="21" t="str">
        <f t="shared" si="9"/>
        <v/>
      </c>
      <c r="N29" s="21" t="str">
        <f t="shared" si="10"/>
        <v/>
      </c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</row>
    <row r="30" spans="1:31" x14ac:dyDescent="0.2">
      <c r="A30" s="380" t="str">
        <f>IF(Cy!C31="","",Cy!C31)</f>
        <v/>
      </c>
      <c r="B30" s="124"/>
      <c r="C30" s="21" t="str">
        <f t="shared" si="2"/>
        <v/>
      </c>
      <c r="D30" s="275" t="str">
        <f>IF(Cy!G31="","",Cy!G31)</f>
        <v/>
      </c>
      <c r="E30" s="21" t="str">
        <f t="shared" si="3"/>
        <v/>
      </c>
      <c r="F30" s="21" t="str">
        <f t="shared" si="4"/>
        <v/>
      </c>
      <c r="G30" s="123" t="str">
        <f t="shared" si="0"/>
        <v/>
      </c>
      <c r="H30" s="21" t="str">
        <f t="shared" si="5"/>
        <v/>
      </c>
      <c r="I30" s="275" t="str">
        <f t="shared" si="1"/>
        <v/>
      </c>
      <c r="J30" s="21" t="str">
        <f t="shared" si="6"/>
        <v/>
      </c>
      <c r="K30" s="21" t="str">
        <f t="shared" si="7"/>
        <v/>
      </c>
      <c r="L30" s="123" t="str">
        <f t="shared" si="8"/>
        <v/>
      </c>
      <c r="M30" s="21" t="str">
        <f t="shared" si="9"/>
        <v/>
      </c>
      <c r="N30" s="21" t="str">
        <f t="shared" si="10"/>
        <v/>
      </c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</row>
    <row r="31" spans="1:31" x14ac:dyDescent="0.2">
      <c r="A31" s="380" t="str">
        <f>IF(Cy!C32="","",Cy!C32)</f>
        <v/>
      </c>
      <c r="B31" s="124"/>
      <c r="C31" s="21" t="str">
        <f t="shared" si="2"/>
        <v/>
      </c>
      <c r="D31" s="275" t="str">
        <f>IF(Cy!G32="","",Cy!G32)</f>
        <v/>
      </c>
      <c r="E31" s="21" t="str">
        <f t="shared" si="3"/>
        <v/>
      </c>
      <c r="F31" s="21" t="str">
        <f t="shared" si="4"/>
        <v/>
      </c>
      <c r="G31" s="123" t="str">
        <f t="shared" si="0"/>
        <v/>
      </c>
      <c r="H31" s="21" t="str">
        <f t="shared" si="5"/>
        <v/>
      </c>
      <c r="I31" s="275" t="str">
        <f t="shared" si="1"/>
        <v/>
      </c>
      <c r="J31" s="21" t="str">
        <f t="shared" si="6"/>
        <v/>
      </c>
      <c r="K31" s="21" t="str">
        <f t="shared" si="7"/>
        <v/>
      </c>
      <c r="L31" s="123" t="str">
        <f t="shared" si="8"/>
        <v/>
      </c>
      <c r="M31" s="21" t="str">
        <f t="shared" si="9"/>
        <v/>
      </c>
      <c r="N31" s="21" t="str">
        <f t="shared" si="10"/>
        <v/>
      </c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</row>
    <row r="32" spans="1:31" x14ac:dyDescent="0.2">
      <c r="A32" s="380" t="str">
        <f>IF(Cy!C33="","",Cy!C33)</f>
        <v/>
      </c>
      <c r="B32" s="124"/>
      <c r="C32" s="21" t="str">
        <f t="shared" si="2"/>
        <v/>
      </c>
      <c r="D32" s="275" t="str">
        <f>IF(Cy!G33="","",Cy!G33)</f>
        <v/>
      </c>
      <c r="E32" s="21" t="str">
        <f t="shared" si="3"/>
        <v/>
      </c>
      <c r="F32" s="21" t="str">
        <f t="shared" si="4"/>
        <v/>
      </c>
      <c r="G32" s="123" t="str">
        <f t="shared" si="0"/>
        <v/>
      </c>
      <c r="H32" s="21" t="str">
        <f t="shared" si="5"/>
        <v/>
      </c>
      <c r="I32" s="275" t="str">
        <f t="shared" si="1"/>
        <v/>
      </c>
      <c r="J32" s="21" t="str">
        <f t="shared" si="6"/>
        <v/>
      </c>
      <c r="K32" s="21" t="str">
        <f t="shared" si="7"/>
        <v/>
      </c>
      <c r="L32" s="123" t="str">
        <f t="shared" si="8"/>
        <v/>
      </c>
      <c r="M32" s="21" t="str">
        <f t="shared" si="9"/>
        <v/>
      </c>
      <c r="N32" s="21" t="str">
        <f t="shared" si="10"/>
        <v/>
      </c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</row>
    <row r="33" spans="1:31" x14ac:dyDescent="0.2">
      <c r="A33" s="380" t="str">
        <f>IF(Cy!C34="","",Cy!C34)</f>
        <v/>
      </c>
      <c r="B33" s="124"/>
      <c r="C33" s="21" t="str">
        <f t="shared" si="2"/>
        <v/>
      </c>
      <c r="D33" s="275" t="str">
        <f>IF(Cy!G34="","",Cy!G34)</f>
        <v/>
      </c>
      <c r="E33" s="21" t="str">
        <f t="shared" si="3"/>
        <v/>
      </c>
      <c r="F33" s="21" t="str">
        <f t="shared" si="4"/>
        <v/>
      </c>
      <c r="G33" s="123" t="str">
        <f t="shared" si="0"/>
        <v/>
      </c>
      <c r="H33" s="21" t="str">
        <f t="shared" si="5"/>
        <v/>
      </c>
      <c r="I33" s="275" t="str">
        <f t="shared" si="1"/>
        <v/>
      </c>
      <c r="J33" s="21" t="str">
        <f t="shared" si="6"/>
        <v/>
      </c>
      <c r="K33" s="21" t="str">
        <f t="shared" si="7"/>
        <v/>
      </c>
      <c r="L33" s="123" t="str">
        <f t="shared" si="8"/>
        <v/>
      </c>
      <c r="M33" s="21" t="str">
        <f t="shared" si="9"/>
        <v/>
      </c>
      <c r="N33" s="21" t="str">
        <f t="shared" si="10"/>
        <v/>
      </c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</row>
    <row r="34" spans="1:31" x14ac:dyDescent="0.2">
      <c r="A34" s="380" t="str">
        <f>IF(Cy!C35="","",Cy!C35)</f>
        <v/>
      </c>
      <c r="B34" s="124"/>
      <c r="C34" s="21" t="str">
        <f t="shared" si="2"/>
        <v/>
      </c>
      <c r="D34" s="275" t="str">
        <f>IF(Cy!G35="","",Cy!G35)</f>
        <v/>
      </c>
      <c r="E34" s="21" t="str">
        <f t="shared" si="3"/>
        <v/>
      </c>
      <c r="F34" s="21" t="str">
        <f t="shared" si="4"/>
        <v/>
      </c>
      <c r="G34" s="123" t="str">
        <f t="shared" si="0"/>
        <v/>
      </c>
      <c r="H34" s="21" t="str">
        <f t="shared" si="5"/>
        <v/>
      </c>
      <c r="I34" s="275" t="str">
        <f t="shared" si="1"/>
        <v/>
      </c>
      <c r="J34" s="21" t="str">
        <f t="shared" si="6"/>
        <v/>
      </c>
      <c r="K34" s="21" t="str">
        <f t="shared" si="7"/>
        <v/>
      </c>
      <c r="L34" s="123" t="str">
        <f t="shared" si="8"/>
        <v/>
      </c>
      <c r="M34" s="21" t="str">
        <f t="shared" si="9"/>
        <v/>
      </c>
      <c r="N34" s="21" t="str">
        <f t="shared" si="10"/>
        <v/>
      </c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</row>
    <row r="35" spans="1:31" x14ac:dyDescent="0.2">
      <c r="A35" s="380" t="str">
        <f>IF(Cy!C36="","",Cy!C36)</f>
        <v/>
      </c>
      <c r="B35" s="124"/>
      <c r="C35" s="21" t="str">
        <f t="shared" si="2"/>
        <v/>
      </c>
      <c r="D35" s="275" t="str">
        <f>IF(Cy!G36="","",Cy!G36)</f>
        <v/>
      </c>
      <c r="E35" s="21" t="str">
        <f t="shared" si="3"/>
        <v/>
      </c>
      <c r="F35" s="21" t="str">
        <f t="shared" si="4"/>
        <v/>
      </c>
      <c r="G35" s="123" t="str">
        <f t="shared" si="0"/>
        <v/>
      </c>
      <c r="H35" s="21" t="str">
        <f t="shared" si="5"/>
        <v/>
      </c>
      <c r="I35" s="275" t="str">
        <f t="shared" si="1"/>
        <v/>
      </c>
      <c r="J35" s="21" t="str">
        <f t="shared" si="6"/>
        <v/>
      </c>
      <c r="K35" s="21" t="str">
        <f t="shared" si="7"/>
        <v/>
      </c>
      <c r="L35" s="123" t="str">
        <f t="shared" si="8"/>
        <v/>
      </c>
      <c r="M35" s="21" t="str">
        <f t="shared" si="9"/>
        <v/>
      </c>
      <c r="N35" s="21" t="str">
        <f t="shared" si="10"/>
        <v/>
      </c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</row>
    <row r="36" spans="1:31" x14ac:dyDescent="0.2">
      <c r="A36" s="380" t="str">
        <f>IF(Cy!C37="","",Cy!C37)</f>
        <v/>
      </c>
      <c r="B36" s="124"/>
      <c r="C36" s="21" t="str">
        <f t="shared" si="2"/>
        <v/>
      </c>
      <c r="D36" s="275" t="str">
        <f>IF(Cy!G37="","",Cy!G37)</f>
        <v/>
      </c>
      <c r="E36" s="21" t="str">
        <f t="shared" si="3"/>
        <v/>
      </c>
      <c r="F36" s="21" t="str">
        <f t="shared" si="4"/>
        <v/>
      </c>
      <c r="G36" s="123" t="str">
        <f t="shared" si="0"/>
        <v/>
      </c>
      <c r="H36" s="21" t="str">
        <f t="shared" si="5"/>
        <v/>
      </c>
      <c r="I36" s="275" t="str">
        <f t="shared" si="1"/>
        <v/>
      </c>
      <c r="J36" s="21" t="str">
        <f t="shared" si="6"/>
        <v/>
      </c>
      <c r="K36" s="21" t="str">
        <f t="shared" si="7"/>
        <v/>
      </c>
      <c r="L36" s="123" t="str">
        <f t="shared" si="8"/>
        <v/>
      </c>
      <c r="M36" s="21" t="str">
        <f t="shared" si="9"/>
        <v/>
      </c>
      <c r="N36" s="21" t="str">
        <f t="shared" si="10"/>
        <v/>
      </c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</row>
    <row r="37" spans="1:31" x14ac:dyDescent="0.2">
      <c r="A37" s="380" t="str">
        <f>IF(Cy!C38="","",Cy!C38)</f>
        <v/>
      </c>
      <c r="B37" s="124"/>
      <c r="C37" s="21" t="str">
        <f t="shared" si="2"/>
        <v/>
      </c>
      <c r="D37" s="275" t="str">
        <f>IF(Cy!G38="","",Cy!G38)</f>
        <v/>
      </c>
      <c r="E37" s="21" t="str">
        <f t="shared" si="3"/>
        <v/>
      </c>
      <c r="F37" s="21" t="str">
        <f t="shared" si="4"/>
        <v/>
      </c>
      <c r="G37" s="123" t="str">
        <f t="shared" si="0"/>
        <v/>
      </c>
      <c r="H37" s="21" t="str">
        <f t="shared" si="5"/>
        <v/>
      </c>
      <c r="I37" s="275" t="str">
        <f t="shared" si="1"/>
        <v/>
      </c>
      <c r="J37" s="21" t="str">
        <f t="shared" si="6"/>
        <v/>
      </c>
      <c r="K37" s="21" t="str">
        <f t="shared" si="7"/>
        <v/>
      </c>
      <c r="L37" s="123" t="str">
        <f t="shared" si="8"/>
        <v/>
      </c>
      <c r="M37" s="21" t="str">
        <f t="shared" si="9"/>
        <v/>
      </c>
      <c r="N37" s="21" t="str">
        <f t="shared" si="10"/>
        <v/>
      </c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</row>
    <row r="38" spans="1:31" x14ac:dyDescent="0.2">
      <c r="A38" s="380" t="str">
        <f>IF(Cy!C39="","",Cy!C39)</f>
        <v/>
      </c>
      <c r="B38" s="124"/>
      <c r="C38" s="21" t="str">
        <f t="shared" si="2"/>
        <v/>
      </c>
      <c r="D38" s="275" t="str">
        <f>IF(Cy!G39="","",Cy!G39)</f>
        <v/>
      </c>
      <c r="E38" s="21" t="str">
        <f t="shared" si="3"/>
        <v/>
      </c>
      <c r="F38" s="21" t="str">
        <f t="shared" si="4"/>
        <v/>
      </c>
      <c r="G38" s="123" t="str">
        <f t="shared" si="0"/>
        <v/>
      </c>
      <c r="H38" s="21" t="str">
        <f t="shared" si="5"/>
        <v/>
      </c>
      <c r="I38" s="275" t="str">
        <f t="shared" si="1"/>
        <v/>
      </c>
      <c r="J38" s="21" t="str">
        <f t="shared" si="6"/>
        <v/>
      </c>
      <c r="K38" s="21" t="str">
        <f t="shared" si="7"/>
        <v/>
      </c>
      <c r="L38" s="123" t="str">
        <f t="shared" si="8"/>
        <v/>
      </c>
      <c r="M38" s="21" t="str">
        <f t="shared" si="9"/>
        <v/>
      </c>
      <c r="N38" s="21" t="str">
        <f t="shared" si="10"/>
        <v/>
      </c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</row>
    <row r="39" spans="1:31" x14ac:dyDescent="0.2">
      <c r="A39" s="380" t="str">
        <f>IF(Cy!C40="","",Cy!C40)</f>
        <v/>
      </c>
      <c r="B39" s="124"/>
      <c r="C39" s="21" t="str">
        <f t="shared" si="2"/>
        <v/>
      </c>
      <c r="D39" s="275" t="str">
        <f>IF(Cy!G40="","",Cy!G40)</f>
        <v/>
      </c>
      <c r="E39" s="21" t="str">
        <f t="shared" si="3"/>
        <v/>
      </c>
      <c r="F39" s="21" t="str">
        <f t="shared" si="4"/>
        <v/>
      </c>
      <c r="G39" s="123" t="str">
        <f t="shared" si="0"/>
        <v/>
      </c>
      <c r="H39" s="21" t="str">
        <f t="shared" si="5"/>
        <v/>
      </c>
      <c r="I39" s="275" t="str">
        <f t="shared" si="1"/>
        <v/>
      </c>
      <c r="J39" s="21" t="str">
        <f t="shared" si="6"/>
        <v/>
      </c>
      <c r="K39" s="21" t="str">
        <f t="shared" si="7"/>
        <v/>
      </c>
      <c r="L39" s="123" t="str">
        <f t="shared" si="8"/>
        <v/>
      </c>
      <c r="M39" s="21" t="str">
        <f t="shared" si="9"/>
        <v/>
      </c>
      <c r="N39" s="21" t="str">
        <f t="shared" si="10"/>
        <v/>
      </c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</row>
    <row r="40" spans="1:31" x14ac:dyDescent="0.2">
      <c r="A40" s="380" t="str">
        <f>IF(Cy!C41="","",Cy!C41)</f>
        <v/>
      </c>
      <c r="B40" s="124"/>
      <c r="C40" s="21" t="str">
        <f t="shared" si="2"/>
        <v/>
      </c>
      <c r="D40" s="275" t="str">
        <f>IF(Cy!G41="","",Cy!G41)</f>
        <v/>
      </c>
      <c r="E40" s="21" t="str">
        <f t="shared" si="3"/>
        <v/>
      </c>
      <c r="F40" s="21" t="str">
        <f t="shared" si="4"/>
        <v/>
      </c>
      <c r="G40" s="123" t="str">
        <f t="shared" si="0"/>
        <v/>
      </c>
      <c r="H40" s="21" t="str">
        <f t="shared" si="5"/>
        <v/>
      </c>
      <c r="I40" s="275" t="str">
        <f t="shared" si="1"/>
        <v/>
      </c>
      <c r="J40" s="21" t="str">
        <f t="shared" si="6"/>
        <v/>
      </c>
      <c r="K40" s="21" t="str">
        <f t="shared" si="7"/>
        <v/>
      </c>
      <c r="L40" s="123" t="str">
        <f t="shared" si="8"/>
        <v/>
      </c>
      <c r="M40" s="21" t="str">
        <f t="shared" si="9"/>
        <v/>
      </c>
      <c r="N40" s="21" t="str">
        <f t="shared" si="10"/>
        <v/>
      </c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</row>
    <row r="41" spans="1:31" x14ac:dyDescent="0.2">
      <c r="A41" s="380" t="str">
        <f>IF(Cy!C42="","",Cy!C42)</f>
        <v/>
      </c>
      <c r="B41" s="124"/>
      <c r="C41" s="21" t="str">
        <f t="shared" si="2"/>
        <v/>
      </c>
      <c r="D41" s="275" t="str">
        <f>IF(Cy!G42="","",Cy!G42)</f>
        <v/>
      </c>
      <c r="E41" s="21" t="str">
        <f t="shared" si="3"/>
        <v/>
      </c>
      <c r="F41" s="21" t="str">
        <f t="shared" si="4"/>
        <v/>
      </c>
      <c r="G41" s="123" t="str">
        <f t="shared" si="0"/>
        <v/>
      </c>
      <c r="H41" s="21" t="str">
        <f t="shared" si="5"/>
        <v/>
      </c>
      <c r="I41" s="275" t="str">
        <f t="shared" si="1"/>
        <v/>
      </c>
      <c r="J41" s="21" t="str">
        <f t="shared" si="6"/>
        <v/>
      </c>
      <c r="K41" s="21" t="str">
        <f t="shared" si="7"/>
        <v/>
      </c>
      <c r="L41" s="123" t="str">
        <f t="shared" si="8"/>
        <v/>
      </c>
      <c r="M41" s="21" t="str">
        <f t="shared" si="9"/>
        <v/>
      </c>
      <c r="N41" s="21" t="str">
        <f t="shared" si="10"/>
        <v/>
      </c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</row>
    <row r="42" spans="1:31" x14ac:dyDescent="0.2">
      <c r="A42" s="380" t="str">
        <f>IF(Cy!C43="","",Cy!C43)</f>
        <v/>
      </c>
      <c r="B42" s="124"/>
      <c r="C42" s="21" t="str">
        <f t="shared" si="2"/>
        <v/>
      </c>
      <c r="D42" s="275" t="str">
        <f>IF(Cy!G43="","",Cy!G43)</f>
        <v/>
      </c>
      <c r="E42" s="21" t="str">
        <f t="shared" si="3"/>
        <v/>
      </c>
      <c r="F42" s="21" t="str">
        <f t="shared" si="4"/>
        <v/>
      </c>
      <c r="G42" s="123" t="str">
        <f t="shared" si="0"/>
        <v/>
      </c>
      <c r="H42" s="21" t="str">
        <f t="shared" si="5"/>
        <v/>
      </c>
      <c r="I42" s="275" t="str">
        <f t="shared" si="1"/>
        <v/>
      </c>
      <c r="J42" s="21" t="str">
        <f t="shared" si="6"/>
        <v/>
      </c>
      <c r="K42" s="21" t="str">
        <f t="shared" si="7"/>
        <v/>
      </c>
      <c r="L42" s="123" t="str">
        <f t="shared" si="8"/>
        <v/>
      </c>
      <c r="M42" s="21" t="str">
        <f t="shared" si="9"/>
        <v/>
      </c>
      <c r="N42" s="21" t="str">
        <f t="shared" si="10"/>
        <v/>
      </c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</row>
    <row r="43" spans="1:31" x14ac:dyDescent="0.2">
      <c r="A43" s="380" t="str">
        <f>IF(Cy!C44="","",Cy!C44)</f>
        <v/>
      </c>
      <c r="B43" s="124"/>
      <c r="C43" s="21" t="str">
        <f t="shared" si="2"/>
        <v/>
      </c>
      <c r="D43" s="275" t="str">
        <f>IF(Cy!G44="","",Cy!G44)</f>
        <v/>
      </c>
      <c r="E43" s="21" t="str">
        <f t="shared" si="3"/>
        <v/>
      </c>
      <c r="F43" s="21" t="str">
        <f t="shared" si="4"/>
        <v/>
      </c>
      <c r="G43" s="123" t="str">
        <f t="shared" si="0"/>
        <v/>
      </c>
      <c r="H43" s="21" t="str">
        <f t="shared" si="5"/>
        <v/>
      </c>
      <c r="I43" s="275" t="str">
        <f t="shared" si="1"/>
        <v/>
      </c>
      <c r="J43" s="21" t="str">
        <f t="shared" si="6"/>
        <v/>
      </c>
      <c r="K43" s="21" t="str">
        <f t="shared" si="7"/>
        <v/>
      </c>
      <c r="L43" s="123" t="str">
        <f t="shared" si="8"/>
        <v/>
      </c>
      <c r="M43" s="21" t="str">
        <f t="shared" si="9"/>
        <v/>
      </c>
      <c r="N43" s="21" t="str">
        <f t="shared" si="10"/>
        <v/>
      </c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</row>
    <row r="44" spans="1:31" x14ac:dyDescent="0.2">
      <c r="A44" s="380" t="str">
        <f>IF(Cy!C45="","",Cy!C45)</f>
        <v/>
      </c>
      <c r="B44" s="124"/>
      <c r="C44" s="21" t="str">
        <f t="shared" si="2"/>
        <v/>
      </c>
      <c r="D44" s="275" t="str">
        <f>IF(Cy!G45="","",Cy!G45)</f>
        <v/>
      </c>
      <c r="E44" s="21" t="str">
        <f t="shared" si="3"/>
        <v/>
      </c>
      <c r="F44" s="21" t="str">
        <f t="shared" si="4"/>
        <v/>
      </c>
      <c r="G44" s="123" t="str">
        <f t="shared" si="0"/>
        <v/>
      </c>
      <c r="H44" s="21" t="str">
        <f t="shared" si="5"/>
        <v/>
      </c>
      <c r="I44" s="275" t="str">
        <f t="shared" si="1"/>
        <v/>
      </c>
      <c r="J44" s="21" t="str">
        <f t="shared" si="6"/>
        <v/>
      </c>
      <c r="K44" s="21" t="str">
        <f t="shared" si="7"/>
        <v/>
      </c>
      <c r="L44" s="123" t="str">
        <f t="shared" si="8"/>
        <v/>
      </c>
      <c r="M44" s="21" t="str">
        <f t="shared" si="9"/>
        <v/>
      </c>
      <c r="N44" s="21" t="str">
        <f t="shared" si="10"/>
        <v/>
      </c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</row>
    <row r="45" spans="1:31" x14ac:dyDescent="0.2">
      <c r="A45" s="380" t="str">
        <f>IF(Cy!C46="","",Cy!C46)</f>
        <v/>
      </c>
      <c r="B45" s="131"/>
      <c r="C45" s="129" t="str">
        <f t="shared" si="2"/>
        <v/>
      </c>
      <c r="D45" s="275" t="str">
        <f>IF(Cy!G46="","",Cy!G46)</f>
        <v/>
      </c>
      <c r="E45" s="129" t="str">
        <f t="shared" si="3"/>
        <v/>
      </c>
      <c r="F45" s="129" t="str">
        <f t="shared" si="4"/>
        <v/>
      </c>
      <c r="G45" s="130" t="str">
        <f t="shared" si="0"/>
        <v/>
      </c>
      <c r="H45" s="129" t="str">
        <f t="shared" si="5"/>
        <v/>
      </c>
      <c r="I45" s="275" t="str">
        <f t="shared" si="1"/>
        <v/>
      </c>
      <c r="J45" s="129" t="str">
        <f t="shared" si="6"/>
        <v/>
      </c>
      <c r="K45" s="129" t="str">
        <f t="shared" si="7"/>
        <v/>
      </c>
      <c r="L45" s="130" t="str">
        <f t="shared" si="8"/>
        <v/>
      </c>
      <c r="M45" s="129" t="str">
        <f t="shared" si="9"/>
        <v/>
      </c>
      <c r="N45" s="129" t="str">
        <f t="shared" si="10"/>
        <v/>
      </c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</row>
    <row r="46" spans="1:31" x14ac:dyDescent="0.2">
      <c r="A46" s="380" t="str">
        <f>IF(Cy!C47="","",Cy!C47)</f>
        <v/>
      </c>
      <c r="B46" s="124"/>
      <c r="C46" s="21" t="str">
        <f t="shared" si="2"/>
        <v/>
      </c>
      <c r="D46" s="275" t="str">
        <f>IF(Cy!G47="","",Cy!G47)</f>
        <v/>
      </c>
      <c r="E46" s="21" t="str">
        <f t="shared" si="3"/>
        <v/>
      </c>
      <c r="F46" s="21" t="str">
        <f t="shared" si="4"/>
        <v/>
      </c>
      <c r="G46" s="123" t="str">
        <f t="shared" si="0"/>
        <v/>
      </c>
      <c r="H46" s="21" t="str">
        <f t="shared" si="5"/>
        <v/>
      </c>
      <c r="I46" s="275" t="str">
        <f t="shared" si="1"/>
        <v/>
      </c>
      <c r="J46" s="21" t="str">
        <f t="shared" si="6"/>
        <v/>
      </c>
      <c r="K46" s="21" t="str">
        <f t="shared" si="7"/>
        <v/>
      </c>
      <c r="L46" s="123" t="str">
        <f t="shared" si="8"/>
        <v/>
      </c>
      <c r="M46" s="21" t="str">
        <f t="shared" si="9"/>
        <v/>
      </c>
      <c r="N46" s="21" t="str">
        <f t="shared" si="10"/>
        <v/>
      </c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</row>
    <row r="47" spans="1:31" x14ac:dyDescent="0.2">
      <c r="A47" s="380" t="str">
        <f>IF(Cy!C48="","",Cy!C48)</f>
        <v/>
      </c>
      <c r="B47" s="124"/>
      <c r="C47" s="21" t="str">
        <f t="shared" si="2"/>
        <v/>
      </c>
      <c r="D47" s="275" t="str">
        <f>IF(Cy!G48="","",Cy!G48)</f>
        <v/>
      </c>
      <c r="E47" s="21" t="str">
        <f t="shared" si="3"/>
        <v/>
      </c>
      <c r="F47" s="21" t="str">
        <f t="shared" si="4"/>
        <v/>
      </c>
      <c r="G47" s="123" t="str">
        <f t="shared" si="0"/>
        <v/>
      </c>
      <c r="H47" s="21" t="str">
        <f t="shared" si="5"/>
        <v/>
      </c>
      <c r="I47" s="275" t="str">
        <f t="shared" si="1"/>
        <v/>
      </c>
      <c r="J47" s="21" t="str">
        <f t="shared" si="6"/>
        <v/>
      </c>
      <c r="K47" s="21" t="str">
        <f t="shared" si="7"/>
        <v/>
      </c>
      <c r="L47" s="123" t="str">
        <f t="shared" si="8"/>
        <v/>
      </c>
      <c r="M47" s="21" t="str">
        <f t="shared" si="9"/>
        <v/>
      </c>
      <c r="N47" s="21" t="str">
        <f t="shared" si="10"/>
        <v/>
      </c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</row>
    <row r="48" spans="1:31" x14ac:dyDescent="0.2">
      <c r="A48" s="380" t="str">
        <f>IF(Cy!C49="","",Cy!C49)</f>
        <v/>
      </c>
      <c r="B48" s="128"/>
      <c r="C48" s="126" t="str">
        <f t="shared" si="2"/>
        <v/>
      </c>
      <c r="D48" s="275" t="str">
        <f>IF(Cy!G49="","",Cy!G49)</f>
        <v/>
      </c>
      <c r="E48" s="126" t="str">
        <f t="shared" si="3"/>
        <v/>
      </c>
      <c r="F48" s="126" t="str">
        <f t="shared" si="4"/>
        <v/>
      </c>
      <c r="G48" s="127" t="str">
        <f t="shared" si="0"/>
        <v/>
      </c>
      <c r="H48" s="126" t="str">
        <f t="shared" si="5"/>
        <v/>
      </c>
      <c r="I48" s="275" t="str">
        <f t="shared" si="1"/>
        <v/>
      </c>
      <c r="J48" s="126" t="str">
        <f t="shared" si="6"/>
        <v/>
      </c>
      <c r="K48" s="126" t="str">
        <f t="shared" si="7"/>
        <v/>
      </c>
      <c r="L48" s="127" t="str">
        <f t="shared" si="8"/>
        <v/>
      </c>
      <c r="M48" s="126" t="str">
        <f t="shared" si="9"/>
        <v/>
      </c>
      <c r="N48" s="126" t="str">
        <f t="shared" si="10"/>
        <v/>
      </c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</row>
    <row r="49" spans="1:31" x14ac:dyDescent="0.2">
      <c r="A49" s="380" t="str">
        <f>IF(Cy!C50="","",Cy!C50)</f>
        <v/>
      </c>
      <c r="B49" s="124"/>
      <c r="C49" s="21" t="str">
        <f t="shared" si="2"/>
        <v/>
      </c>
      <c r="D49" s="275" t="str">
        <f>IF(Cy!G50="","",Cy!G50)</f>
        <v/>
      </c>
      <c r="E49" s="21" t="str">
        <f t="shared" si="3"/>
        <v/>
      </c>
      <c r="F49" s="21" t="str">
        <f t="shared" si="4"/>
        <v/>
      </c>
      <c r="G49" s="123" t="str">
        <f t="shared" si="0"/>
        <v/>
      </c>
      <c r="H49" s="21" t="str">
        <f t="shared" si="5"/>
        <v/>
      </c>
      <c r="I49" s="275" t="str">
        <f t="shared" si="1"/>
        <v/>
      </c>
      <c r="J49" s="21" t="str">
        <f t="shared" si="6"/>
        <v/>
      </c>
      <c r="K49" s="21" t="str">
        <f t="shared" si="7"/>
        <v/>
      </c>
      <c r="L49" s="123" t="str">
        <f t="shared" si="8"/>
        <v/>
      </c>
      <c r="M49" s="21" t="str">
        <f t="shared" si="9"/>
        <v/>
      </c>
      <c r="N49" s="21" t="str">
        <f t="shared" si="10"/>
        <v/>
      </c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</row>
    <row r="50" spans="1:31" x14ac:dyDescent="0.2">
      <c r="A50" s="380" t="str">
        <f>IF(Cy!C51="","",Cy!C51)</f>
        <v/>
      </c>
      <c r="B50" s="124"/>
      <c r="C50" s="21" t="str">
        <f t="shared" si="2"/>
        <v/>
      </c>
      <c r="D50" s="275" t="str">
        <f>IF(Cy!G51="","",Cy!G51)</f>
        <v/>
      </c>
      <c r="E50" s="21" t="str">
        <f t="shared" si="3"/>
        <v/>
      </c>
      <c r="F50" s="21" t="str">
        <f t="shared" si="4"/>
        <v/>
      </c>
      <c r="G50" s="123" t="str">
        <f t="shared" si="0"/>
        <v/>
      </c>
      <c r="H50" s="21" t="str">
        <f t="shared" si="5"/>
        <v/>
      </c>
      <c r="I50" s="275" t="str">
        <f t="shared" si="1"/>
        <v/>
      </c>
      <c r="J50" s="21" t="str">
        <f t="shared" si="6"/>
        <v/>
      </c>
      <c r="K50" s="21" t="str">
        <f t="shared" si="7"/>
        <v/>
      </c>
      <c r="L50" s="123" t="str">
        <f t="shared" si="8"/>
        <v/>
      </c>
      <c r="M50" s="21" t="str">
        <f t="shared" si="9"/>
        <v/>
      </c>
      <c r="N50" s="21" t="str">
        <f t="shared" si="10"/>
        <v/>
      </c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</row>
    <row r="51" spans="1:31" x14ac:dyDescent="0.2">
      <c r="A51" s="380" t="str">
        <f>IF(Cy!C52="","",Cy!C52)</f>
        <v/>
      </c>
      <c r="B51" s="124"/>
      <c r="C51" s="21" t="str">
        <f t="shared" si="2"/>
        <v/>
      </c>
      <c r="D51" s="275" t="str">
        <f>IF(Cy!G52="","",Cy!G52)</f>
        <v/>
      </c>
      <c r="E51" s="21" t="str">
        <f t="shared" si="3"/>
        <v/>
      </c>
      <c r="F51" s="21" t="str">
        <f t="shared" si="4"/>
        <v/>
      </c>
      <c r="G51" s="123" t="str">
        <f t="shared" si="0"/>
        <v/>
      </c>
      <c r="H51" s="21" t="str">
        <f t="shared" si="5"/>
        <v/>
      </c>
      <c r="I51" s="275" t="str">
        <f t="shared" si="1"/>
        <v/>
      </c>
      <c r="J51" s="21" t="str">
        <f t="shared" si="6"/>
        <v/>
      </c>
      <c r="K51" s="21" t="str">
        <f t="shared" si="7"/>
        <v/>
      </c>
      <c r="L51" s="123" t="str">
        <f t="shared" si="8"/>
        <v/>
      </c>
      <c r="M51" s="21" t="str">
        <f t="shared" si="9"/>
        <v/>
      </c>
      <c r="N51" s="21" t="str">
        <f t="shared" si="10"/>
        <v/>
      </c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</row>
    <row r="52" spans="1:31" x14ac:dyDescent="0.2">
      <c r="A52" s="380" t="str">
        <f>IF(Cy!C53="","",Cy!C53)</f>
        <v/>
      </c>
      <c r="B52" s="124"/>
      <c r="C52" s="21" t="str">
        <f t="shared" si="2"/>
        <v/>
      </c>
      <c r="D52" s="275" t="str">
        <f>IF(Cy!G53="","",Cy!G53)</f>
        <v/>
      </c>
      <c r="E52" s="21" t="str">
        <f t="shared" si="3"/>
        <v/>
      </c>
      <c r="F52" s="21" t="str">
        <f t="shared" si="4"/>
        <v/>
      </c>
      <c r="G52" s="123" t="str">
        <f t="shared" si="0"/>
        <v/>
      </c>
      <c r="H52" s="21" t="str">
        <f t="shared" si="5"/>
        <v/>
      </c>
      <c r="I52" s="275" t="str">
        <f t="shared" si="1"/>
        <v/>
      </c>
      <c r="J52" s="21" t="str">
        <f t="shared" si="6"/>
        <v/>
      </c>
      <c r="K52" s="21" t="str">
        <f t="shared" si="7"/>
        <v/>
      </c>
      <c r="L52" s="123" t="str">
        <f t="shared" si="8"/>
        <v/>
      </c>
      <c r="M52" s="21" t="str">
        <f t="shared" si="9"/>
        <v/>
      </c>
      <c r="N52" s="21" t="str">
        <f t="shared" si="10"/>
        <v/>
      </c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</row>
    <row r="53" spans="1:31" x14ac:dyDescent="0.2">
      <c r="A53" s="380" t="str">
        <f>IF(Cy!C54="","",Cy!C54)</f>
        <v/>
      </c>
      <c r="B53" s="124"/>
      <c r="C53" s="21" t="str">
        <f t="shared" si="2"/>
        <v/>
      </c>
      <c r="D53" s="275" t="str">
        <f>IF(Cy!G54="","",Cy!G54)</f>
        <v/>
      </c>
      <c r="E53" s="21" t="str">
        <f t="shared" si="3"/>
        <v/>
      </c>
      <c r="F53" s="21" t="str">
        <f t="shared" si="4"/>
        <v/>
      </c>
      <c r="G53" s="123" t="str">
        <f t="shared" si="0"/>
        <v/>
      </c>
      <c r="H53" s="21" t="str">
        <f t="shared" si="5"/>
        <v/>
      </c>
      <c r="I53" s="275" t="str">
        <f t="shared" si="1"/>
        <v/>
      </c>
      <c r="J53" s="21" t="str">
        <f t="shared" si="6"/>
        <v/>
      </c>
      <c r="K53" s="21" t="str">
        <f t="shared" si="7"/>
        <v/>
      </c>
      <c r="L53" s="123" t="str">
        <f t="shared" si="8"/>
        <v/>
      </c>
      <c r="M53" s="21" t="str">
        <f t="shared" si="9"/>
        <v/>
      </c>
      <c r="N53" s="21" t="str">
        <f t="shared" si="10"/>
        <v/>
      </c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</row>
    <row r="54" spans="1:31" x14ac:dyDescent="0.2">
      <c r="A54" s="380" t="str">
        <f>IF(Cy!C55="","",Cy!C55)</f>
        <v/>
      </c>
      <c r="B54" s="124"/>
      <c r="C54" s="21" t="str">
        <f t="shared" si="2"/>
        <v/>
      </c>
      <c r="D54" s="275" t="str">
        <f>IF(Cy!G55="","",Cy!G55)</f>
        <v/>
      </c>
      <c r="E54" s="21" t="str">
        <f t="shared" si="3"/>
        <v/>
      </c>
      <c r="F54" s="21" t="str">
        <f t="shared" si="4"/>
        <v/>
      </c>
      <c r="G54" s="123" t="str">
        <f t="shared" si="0"/>
        <v/>
      </c>
      <c r="H54" s="21" t="str">
        <f t="shared" si="5"/>
        <v/>
      </c>
      <c r="I54" s="275" t="str">
        <f t="shared" si="1"/>
        <v/>
      </c>
      <c r="J54" s="21" t="str">
        <f t="shared" si="6"/>
        <v/>
      </c>
      <c r="K54" s="21" t="str">
        <f t="shared" si="7"/>
        <v/>
      </c>
      <c r="L54" s="123" t="str">
        <f t="shared" si="8"/>
        <v/>
      </c>
      <c r="M54" s="21" t="str">
        <f t="shared" si="9"/>
        <v/>
      </c>
      <c r="N54" s="21" t="str">
        <f t="shared" si="10"/>
        <v/>
      </c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</row>
    <row r="55" spans="1:31" x14ac:dyDescent="0.2">
      <c r="A55" s="380" t="str">
        <f>IF(Cy!C56="","",Cy!C56)</f>
        <v/>
      </c>
      <c r="B55" s="124"/>
      <c r="C55" s="21" t="str">
        <f t="shared" si="2"/>
        <v/>
      </c>
      <c r="D55" s="275" t="str">
        <f>IF(Cy!G56="","",Cy!G56)</f>
        <v/>
      </c>
      <c r="E55" s="21" t="str">
        <f t="shared" si="3"/>
        <v/>
      </c>
      <c r="F55" s="21" t="str">
        <f t="shared" si="4"/>
        <v/>
      </c>
      <c r="G55" s="123" t="str">
        <f t="shared" si="0"/>
        <v/>
      </c>
      <c r="H55" s="21" t="str">
        <f t="shared" si="5"/>
        <v/>
      </c>
      <c r="I55" s="275" t="str">
        <f t="shared" si="1"/>
        <v/>
      </c>
      <c r="J55" s="21" t="str">
        <f t="shared" si="6"/>
        <v/>
      </c>
      <c r="K55" s="21" t="str">
        <f t="shared" si="7"/>
        <v/>
      </c>
      <c r="L55" s="123" t="str">
        <f t="shared" si="8"/>
        <v/>
      </c>
      <c r="M55" s="21" t="str">
        <f t="shared" si="9"/>
        <v/>
      </c>
      <c r="N55" s="21" t="str">
        <f t="shared" si="10"/>
        <v/>
      </c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</row>
    <row r="56" spans="1:31" x14ac:dyDescent="0.2">
      <c r="A56" s="380" t="str">
        <f>IF(Cy!C57="","",Cy!C57)</f>
        <v/>
      </c>
      <c r="B56" s="124"/>
      <c r="C56" s="21" t="str">
        <f t="shared" si="2"/>
        <v/>
      </c>
      <c r="D56" s="275" t="str">
        <f>IF(Cy!G57="","",Cy!G57)</f>
        <v/>
      </c>
      <c r="E56" s="21" t="str">
        <f t="shared" si="3"/>
        <v/>
      </c>
      <c r="F56" s="21" t="str">
        <f t="shared" si="4"/>
        <v/>
      </c>
      <c r="G56" s="123" t="str">
        <f t="shared" si="0"/>
        <v/>
      </c>
      <c r="H56" s="21" t="str">
        <f t="shared" si="5"/>
        <v/>
      </c>
      <c r="I56" s="275" t="str">
        <f t="shared" si="1"/>
        <v/>
      </c>
      <c r="J56" s="21" t="str">
        <f t="shared" si="6"/>
        <v/>
      </c>
      <c r="K56" s="21" t="str">
        <f t="shared" si="7"/>
        <v/>
      </c>
      <c r="L56" s="123" t="str">
        <f t="shared" si="8"/>
        <v/>
      </c>
      <c r="M56" s="21" t="str">
        <f t="shared" si="9"/>
        <v/>
      </c>
      <c r="N56" s="21" t="str">
        <f t="shared" si="10"/>
        <v/>
      </c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</row>
    <row r="57" spans="1:31" x14ac:dyDescent="0.2">
      <c r="A57" s="380" t="str">
        <f>IF(Cy!C58="","",Cy!C58)</f>
        <v/>
      </c>
      <c r="B57" s="124"/>
      <c r="C57" s="21" t="str">
        <f t="shared" si="2"/>
        <v/>
      </c>
      <c r="D57" s="275" t="str">
        <f>IF(Cy!G58="","",Cy!G58)</f>
        <v/>
      </c>
      <c r="E57" s="21" t="str">
        <f t="shared" si="3"/>
        <v/>
      </c>
      <c r="F57" s="21" t="str">
        <f t="shared" si="4"/>
        <v/>
      </c>
      <c r="G57" s="123" t="str">
        <f t="shared" si="0"/>
        <v/>
      </c>
      <c r="H57" s="21" t="str">
        <f t="shared" si="5"/>
        <v/>
      </c>
      <c r="I57" s="275" t="str">
        <f t="shared" si="1"/>
        <v/>
      </c>
      <c r="J57" s="21" t="str">
        <f t="shared" si="6"/>
        <v/>
      </c>
      <c r="K57" s="21" t="str">
        <f t="shared" si="7"/>
        <v/>
      </c>
      <c r="L57" s="123" t="str">
        <f t="shared" si="8"/>
        <v/>
      </c>
      <c r="M57" s="21" t="str">
        <f t="shared" si="9"/>
        <v/>
      </c>
      <c r="N57" s="21" t="str">
        <f t="shared" si="10"/>
        <v/>
      </c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</row>
    <row r="58" spans="1:31" x14ac:dyDescent="0.2">
      <c r="A58" s="380" t="str">
        <f>IF(Cy!C59="","",Cy!C59)</f>
        <v/>
      </c>
      <c r="B58" s="124"/>
      <c r="C58" s="21" t="str">
        <f t="shared" si="2"/>
        <v/>
      </c>
      <c r="D58" s="275" t="str">
        <f>IF(Cy!G59="","",Cy!G59)</f>
        <v/>
      </c>
      <c r="E58" s="21" t="str">
        <f t="shared" si="3"/>
        <v/>
      </c>
      <c r="F58" s="21" t="str">
        <f t="shared" si="4"/>
        <v/>
      </c>
      <c r="G58" s="123" t="str">
        <f t="shared" si="0"/>
        <v/>
      </c>
      <c r="H58" s="21" t="str">
        <f t="shared" si="5"/>
        <v/>
      </c>
      <c r="I58" s="275" t="str">
        <f t="shared" si="1"/>
        <v/>
      </c>
      <c r="J58" s="21" t="str">
        <f t="shared" si="6"/>
        <v/>
      </c>
      <c r="K58" s="21" t="str">
        <f t="shared" si="7"/>
        <v/>
      </c>
      <c r="L58" s="123" t="str">
        <f t="shared" si="8"/>
        <v/>
      </c>
      <c r="M58" s="21" t="str">
        <f t="shared" si="9"/>
        <v/>
      </c>
      <c r="N58" s="21" t="str">
        <f t="shared" si="10"/>
        <v/>
      </c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</row>
    <row r="59" spans="1:31" x14ac:dyDescent="0.2">
      <c r="A59" s="380" t="str">
        <f>IF(Cy!C60="","",Cy!C60)</f>
        <v/>
      </c>
      <c r="B59" s="124"/>
      <c r="C59" s="21" t="str">
        <f t="shared" si="2"/>
        <v/>
      </c>
      <c r="D59" s="275" t="str">
        <f>IF(Cy!G60="","",Cy!G60)</f>
        <v/>
      </c>
      <c r="E59" s="21" t="str">
        <f t="shared" si="3"/>
        <v/>
      </c>
      <c r="F59" s="21" t="str">
        <f t="shared" si="4"/>
        <v/>
      </c>
      <c r="G59" s="123" t="str">
        <f t="shared" si="0"/>
        <v/>
      </c>
      <c r="H59" s="21" t="str">
        <f t="shared" si="5"/>
        <v/>
      </c>
      <c r="I59" s="275" t="str">
        <f t="shared" si="1"/>
        <v/>
      </c>
      <c r="J59" s="21" t="str">
        <f t="shared" si="6"/>
        <v/>
      </c>
      <c r="K59" s="21" t="str">
        <f t="shared" si="7"/>
        <v/>
      </c>
      <c r="L59" s="123" t="str">
        <f t="shared" si="8"/>
        <v/>
      </c>
      <c r="M59" s="21" t="str">
        <f t="shared" si="9"/>
        <v/>
      </c>
      <c r="N59" s="21" t="str">
        <f t="shared" si="10"/>
        <v/>
      </c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</row>
    <row r="60" spans="1:31" x14ac:dyDescent="0.2">
      <c r="A60" s="380" t="str">
        <f>IF(Cy!C61="","",Cy!C61)</f>
        <v/>
      </c>
      <c r="B60" s="124"/>
      <c r="C60" s="21" t="str">
        <f t="shared" si="2"/>
        <v/>
      </c>
      <c r="D60" s="275" t="str">
        <f>IF(Cy!G61="","",Cy!G61)</f>
        <v/>
      </c>
      <c r="E60" s="21" t="str">
        <f t="shared" si="3"/>
        <v/>
      </c>
      <c r="F60" s="21" t="str">
        <f t="shared" si="4"/>
        <v/>
      </c>
      <c r="G60" s="123" t="str">
        <f t="shared" si="0"/>
        <v/>
      </c>
      <c r="H60" s="21" t="str">
        <f t="shared" si="5"/>
        <v/>
      </c>
      <c r="I60" s="275" t="str">
        <f t="shared" si="1"/>
        <v/>
      </c>
      <c r="J60" s="21" t="str">
        <f t="shared" si="6"/>
        <v/>
      </c>
      <c r="K60" s="21" t="str">
        <f t="shared" si="7"/>
        <v/>
      </c>
      <c r="L60" s="123" t="str">
        <f t="shared" si="8"/>
        <v/>
      </c>
      <c r="M60" s="21" t="str">
        <f t="shared" si="9"/>
        <v/>
      </c>
      <c r="N60" s="21" t="str">
        <f t="shared" si="10"/>
        <v/>
      </c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</row>
    <row r="61" spans="1:31" x14ac:dyDescent="0.2">
      <c r="A61" s="380" t="str">
        <f>IF(Cy!C62="","",Cy!C62)</f>
        <v/>
      </c>
      <c r="B61" s="124"/>
      <c r="C61" s="21" t="str">
        <f t="shared" si="2"/>
        <v/>
      </c>
      <c r="D61" s="275" t="str">
        <f>IF(Cy!G62="","",Cy!G62)</f>
        <v/>
      </c>
      <c r="E61" s="21" t="str">
        <f t="shared" si="3"/>
        <v/>
      </c>
      <c r="F61" s="21" t="str">
        <f t="shared" si="4"/>
        <v/>
      </c>
      <c r="G61" s="123" t="str">
        <f t="shared" si="0"/>
        <v/>
      </c>
      <c r="H61" s="21" t="str">
        <f t="shared" si="5"/>
        <v/>
      </c>
      <c r="I61" s="275" t="str">
        <f t="shared" si="1"/>
        <v/>
      </c>
      <c r="J61" s="21" t="str">
        <f t="shared" si="6"/>
        <v/>
      </c>
      <c r="K61" s="21" t="str">
        <f t="shared" si="7"/>
        <v/>
      </c>
      <c r="L61" s="123" t="str">
        <f t="shared" si="8"/>
        <v/>
      </c>
      <c r="M61" s="21" t="str">
        <f t="shared" si="9"/>
        <v/>
      </c>
      <c r="N61" s="21" t="str">
        <f t="shared" si="10"/>
        <v/>
      </c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</row>
    <row r="62" spans="1:31" x14ac:dyDescent="0.2">
      <c r="A62" s="380" t="str">
        <f>IF(Cy!C63="","",Cy!C63)</f>
        <v/>
      </c>
      <c r="B62" s="124"/>
      <c r="C62" s="21" t="str">
        <f t="shared" si="2"/>
        <v/>
      </c>
      <c r="D62" s="275" t="str">
        <f>IF(Cy!G63="","",Cy!G63)</f>
        <v/>
      </c>
      <c r="E62" s="21" t="str">
        <f t="shared" si="3"/>
        <v/>
      </c>
      <c r="F62" s="21" t="str">
        <f t="shared" si="4"/>
        <v/>
      </c>
      <c r="G62" s="123" t="str">
        <f t="shared" si="0"/>
        <v/>
      </c>
      <c r="H62" s="21" t="str">
        <f t="shared" si="5"/>
        <v/>
      </c>
      <c r="I62" s="275" t="str">
        <f t="shared" si="1"/>
        <v/>
      </c>
      <c r="J62" s="21" t="str">
        <f t="shared" si="6"/>
        <v/>
      </c>
      <c r="K62" s="21" t="str">
        <f t="shared" si="7"/>
        <v/>
      </c>
      <c r="L62" s="123" t="str">
        <f t="shared" si="8"/>
        <v/>
      </c>
      <c r="M62" s="21" t="str">
        <f t="shared" si="9"/>
        <v/>
      </c>
      <c r="N62" s="21" t="str">
        <f t="shared" si="10"/>
        <v/>
      </c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</row>
    <row r="63" spans="1:31" x14ac:dyDescent="0.2">
      <c r="A63" s="380" t="str">
        <f>IF(Cy!C64="","",Cy!C64)</f>
        <v/>
      </c>
      <c r="B63" s="124"/>
      <c r="C63" s="21" t="str">
        <f t="shared" si="2"/>
        <v/>
      </c>
      <c r="D63" s="275" t="str">
        <f>IF(Cy!G64="","",Cy!G64)</f>
        <v/>
      </c>
      <c r="E63" s="21" t="str">
        <f t="shared" si="3"/>
        <v/>
      </c>
      <c r="F63" s="21" t="str">
        <f t="shared" si="4"/>
        <v/>
      </c>
      <c r="G63" s="123" t="str">
        <f t="shared" si="0"/>
        <v/>
      </c>
      <c r="H63" s="21" t="str">
        <f t="shared" si="5"/>
        <v/>
      </c>
      <c r="I63" s="275" t="str">
        <f t="shared" si="1"/>
        <v/>
      </c>
      <c r="J63" s="21" t="str">
        <f t="shared" si="6"/>
        <v/>
      </c>
      <c r="K63" s="21" t="str">
        <f t="shared" si="7"/>
        <v/>
      </c>
      <c r="L63" s="123" t="str">
        <f t="shared" si="8"/>
        <v/>
      </c>
      <c r="M63" s="21" t="str">
        <f t="shared" si="9"/>
        <v/>
      </c>
      <c r="N63" s="21" t="str">
        <f t="shared" si="10"/>
        <v/>
      </c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</row>
    <row r="64" spans="1:31" x14ac:dyDescent="0.2">
      <c r="A64" s="380" t="str">
        <f>IF(Cy!C65="","",Cy!C65)</f>
        <v/>
      </c>
      <c r="B64" s="124"/>
      <c r="C64" s="21" t="str">
        <f t="shared" si="2"/>
        <v/>
      </c>
      <c r="D64" s="275" t="str">
        <f>IF(Cy!G65="","",Cy!G65)</f>
        <v/>
      </c>
      <c r="E64" s="21" t="str">
        <f t="shared" si="3"/>
        <v/>
      </c>
      <c r="F64" s="21" t="str">
        <f t="shared" si="4"/>
        <v/>
      </c>
      <c r="G64" s="123" t="str">
        <f t="shared" si="0"/>
        <v/>
      </c>
      <c r="H64" s="21" t="str">
        <f t="shared" si="5"/>
        <v/>
      </c>
      <c r="I64" s="275" t="str">
        <f t="shared" si="1"/>
        <v/>
      </c>
      <c r="J64" s="21" t="str">
        <f t="shared" si="6"/>
        <v/>
      </c>
      <c r="K64" s="21" t="str">
        <f t="shared" si="7"/>
        <v/>
      </c>
      <c r="L64" s="123" t="str">
        <f t="shared" si="8"/>
        <v/>
      </c>
      <c r="M64" s="21" t="str">
        <f t="shared" si="9"/>
        <v/>
      </c>
      <c r="N64" s="21" t="str">
        <f t="shared" si="10"/>
        <v/>
      </c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</row>
    <row r="65" spans="1:31" x14ac:dyDescent="0.2">
      <c r="A65" s="380" t="str">
        <f>IF(Cy!C66="","",Cy!C66)</f>
        <v/>
      </c>
      <c r="B65" s="124"/>
      <c r="C65" s="21" t="str">
        <f t="shared" si="2"/>
        <v/>
      </c>
      <c r="D65" s="275" t="str">
        <f>IF(Cy!G66="","",Cy!G66)</f>
        <v/>
      </c>
      <c r="E65" s="21" t="str">
        <f t="shared" si="3"/>
        <v/>
      </c>
      <c r="F65" s="21" t="str">
        <f t="shared" si="4"/>
        <v/>
      </c>
      <c r="G65" s="123" t="str">
        <f t="shared" si="0"/>
        <v/>
      </c>
      <c r="H65" s="21" t="str">
        <f t="shared" si="5"/>
        <v/>
      </c>
      <c r="I65" s="275" t="str">
        <f t="shared" si="1"/>
        <v/>
      </c>
      <c r="J65" s="21" t="str">
        <f t="shared" si="6"/>
        <v/>
      </c>
      <c r="K65" s="21" t="str">
        <f t="shared" si="7"/>
        <v/>
      </c>
      <c r="L65" s="123" t="str">
        <f t="shared" si="8"/>
        <v/>
      </c>
      <c r="M65" s="21" t="str">
        <f t="shared" si="9"/>
        <v/>
      </c>
      <c r="N65" s="21" t="str">
        <f t="shared" si="10"/>
        <v/>
      </c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</row>
    <row r="66" spans="1:31" x14ac:dyDescent="0.2">
      <c r="A66" s="380" t="str">
        <f>IF(Cy!C67="","",Cy!C67)</f>
        <v/>
      </c>
      <c r="B66" s="124"/>
      <c r="C66" s="21" t="str">
        <f t="shared" si="2"/>
        <v/>
      </c>
      <c r="D66" s="275" t="str">
        <f>IF(Cy!G67="","",Cy!G67)</f>
        <v/>
      </c>
      <c r="E66" s="21" t="str">
        <f t="shared" si="3"/>
        <v/>
      </c>
      <c r="F66" s="21" t="str">
        <f t="shared" si="4"/>
        <v/>
      </c>
      <c r="G66" s="123" t="str">
        <f t="shared" si="0"/>
        <v/>
      </c>
      <c r="H66" s="21" t="str">
        <f t="shared" si="5"/>
        <v/>
      </c>
      <c r="I66" s="275" t="str">
        <f t="shared" si="1"/>
        <v/>
      </c>
      <c r="J66" s="21" t="str">
        <f t="shared" si="6"/>
        <v/>
      </c>
      <c r="K66" s="21" t="str">
        <f t="shared" si="7"/>
        <v/>
      </c>
      <c r="L66" s="123" t="str">
        <f t="shared" si="8"/>
        <v/>
      </c>
      <c r="M66" s="21" t="str">
        <f t="shared" si="9"/>
        <v/>
      </c>
      <c r="N66" s="21" t="str">
        <f t="shared" si="10"/>
        <v/>
      </c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</row>
    <row r="67" spans="1:31" x14ac:dyDescent="0.2">
      <c r="A67" s="380" t="str">
        <f>IF(Cy!C68="","",Cy!C68)</f>
        <v/>
      </c>
      <c r="B67" s="124"/>
      <c r="C67" s="21" t="str">
        <f t="shared" si="2"/>
        <v/>
      </c>
      <c r="D67" s="275" t="str">
        <f>IF(Cy!G68="","",Cy!G68)</f>
        <v/>
      </c>
      <c r="E67" s="21" t="str">
        <f t="shared" si="3"/>
        <v/>
      </c>
      <c r="F67" s="21" t="str">
        <f t="shared" si="4"/>
        <v/>
      </c>
      <c r="G67" s="123" t="str">
        <f t="shared" ref="G67:G102" si="11">IF(E67="","",100*E67/(D66+0.5*B67))</f>
        <v/>
      </c>
      <c r="H67" s="21" t="str">
        <f t="shared" si="5"/>
        <v/>
      </c>
      <c r="I67" s="275" t="str">
        <f t="shared" ref="I67:I102" si="12">D67</f>
        <v/>
      </c>
      <c r="J67" s="21" t="str">
        <f t="shared" si="6"/>
        <v/>
      </c>
      <c r="K67" s="21" t="str">
        <f t="shared" si="7"/>
        <v/>
      </c>
      <c r="L67" s="123" t="str">
        <f t="shared" si="8"/>
        <v/>
      </c>
      <c r="M67" s="21" t="str">
        <f t="shared" si="9"/>
        <v/>
      </c>
      <c r="N67" s="21" t="str">
        <f t="shared" si="10"/>
        <v/>
      </c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</row>
    <row r="68" spans="1:31" x14ac:dyDescent="0.2">
      <c r="A68" s="380" t="str">
        <f>IF(Cy!C69="","",Cy!C69)</f>
        <v/>
      </c>
      <c r="B68" s="124"/>
      <c r="C68" s="21" t="str">
        <f t="shared" ref="C68:C102" si="13">IF(B68="","",C67+B68)</f>
        <v/>
      </c>
      <c r="D68" s="275" t="str">
        <f>IF(Cy!G69="","",Cy!G69)</f>
        <v/>
      </c>
      <c r="E68" s="21" t="str">
        <f t="shared" ref="E68:E102" si="14">IF(B68="","",IF(D68="","",D68-D67-B68))</f>
        <v/>
      </c>
      <c r="F68" s="21" t="str">
        <f t="shared" ref="F68:F102" si="15">IF(E68="","",F67+E68)</f>
        <v/>
      </c>
      <c r="G68" s="123" t="str">
        <f t="shared" si="11"/>
        <v/>
      </c>
      <c r="H68" s="21" t="str">
        <f t="shared" ref="H68:H102" si="16">IF(F68="","",100*F68/C68)</f>
        <v/>
      </c>
      <c r="I68" s="275" t="str">
        <f t="shared" si="12"/>
        <v/>
      </c>
      <c r="J68" s="21" t="str">
        <f t="shared" ref="J68:J102" si="17">IF(B68="","",IF(I68="","",I68-I67-B68))</f>
        <v/>
      </c>
      <c r="K68" s="21" t="str">
        <f t="shared" ref="K68:K102" si="18">IF(J68="","",K67+J68)</f>
        <v/>
      </c>
      <c r="L68" s="123" t="str">
        <f t="shared" ref="L68:L102" si="19">IF(J68="","",100*J68/(I67+0.5*B68))</f>
        <v/>
      </c>
      <c r="M68" s="21" t="str">
        <f t="shared" ref="M68:M102" si="20">IF(K68="","",100*K68/C68)</f>
        <v/>
      </c>
      <c r="N68" s="21" t="str">
        <f t="shared" ref="N68:N102" si="21">IF(D68="","",IF(I68="","",I68-D68))</f>
        <v/>
      </c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</row>
    <row r="69" spans="1:31" x14ac:dyDescent="0.2">
      <c r="A69" s="380" t="str">
        <f>IF(Cy!C70="","",Cy!C70)</f>
        <v/>
      </c>
      <c r="B69" s="124"/>
      <c r="C69" s="21" t="str">
        <f t="shared" si="13"/>
        <v/>
      </c>
      <c r="D69" s="275" t="str">
        <f>IF(Cy!G70="","",Cy!G70)</f>
        <v/>
      </c>
      <c r="E69" s="21" t="str">
        <f t="shared" si="14"/>
        <v/>
      </c>
      <c r="F69" s="21" t="str">
        <f t="shared" si="15"/>
        <v/>
      </c>
      <c r="G69" s="123" t="str">
        <f t="shared" si="11"/>
        <v/>
      </c>
      <c r="H69" s="21" t="str">
        <f t="shared" si="16"/>
        <v/>
      </c>
      <c r="I69" s="275" t="str">
        <f t="shared" si="12"/>
        <v/>
      </c>
      <c r="J69" s="21" t="str">
        <f t="shared" si="17"/>
        <v/>
      </c>
      <c r="K69" s="21" t="str">
        <f t="shared" si="18"/>
        <v/>
      </c>
      <c r="L69" s="123" t="str">
        <f t="shared" si="19"/>
        <v/>
      </c>
      <c r="M69" s="21" t="str">
        <f t="shared" si="20"/>
        <v/>
      </c>
      <c r="N69" s="21" t="str">
        <f t="shared" si="21"/>
        <v/>
      </c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</row>
    <row r="70" spans="1:31" x14ac:dyDescent="0.2">
      <c r="A70" s="380" t="str">
        <f>IF(Cy!C71="","",Cy!C71)</f>
        <v/>
      </c>
      <c r="B70" s="124"/>
      <c r="C70" s="21" t="str">
        <f t="shared" si="13"/>
        <v/>
      </c>
      <c r="D70" s="275" t="str">
        <f>IF(Cy!G71="","",Cy!G71)</f>
        <v/>
      </c>
      <c r="E70" s="21" t="str">
        <f t="shared" si="14"/>
        <v/>
      </c>
      <c r="F70" s="21" t="str">
        <f t="shared" si="15"/>
        <v/>
      </c>
      <c r="G70" s="123" t="str">
        <f t="shared" si="11"/>
        <v/>
      </c>
      <c r="H70" s="21" t="str">
        <f t="shared" si="16"/>
        <v/>
      </c>
      <c r="I70" s="275" t="str">
        <f t="shared" si="12"/>
        <v/>
      </c>
      <c r="J70" s="21" t="str">
        <f t="shared" si="17"/>
        <v/>
      </c>
      <c r="K70" s="21" t="str">
        <f t="shared" si="18"/>
        <v/>
      </c>
      <c r="L70" s="123" t="str">
        <f t="shared" si="19"/>
        <v/>
      </c>
      <c r="M70" s="21" t="str">
        <f t="shared" si="20"/>
        <v/>
      </c>
      <c r="N70" s="21" t="str">
        <f t="shared" si="21"/>
        <v/>
      </c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</row>
    <row r="71" spans="1:31" x14ac:dyDescent="0.2">
      <c r="A71" s="380" t="str">
        <f>IF(Cy!C72="","",Cy!C72)</f>
        <v/>
      </c>
      <c r="B71" s="124"/>
      <c r="C71" s="21" t="str">
        <f t="shared" si="13"/>
        <v/>
      </c>
      <c r="D71" s="275" t="str">
        <f>IF(Cy!G72="","",Cy!G72)</f>
        <v/>
      </c>
      <c r="E71" s="21" t="str">
        <f t="shared" si="14"/>
        <v/>
      </c>
      <c r="F71" s="21" t="str">
        <f t="shared" si="15"/>
        <v/>
      </c>
      <c r="G71" s="123" t="str">
        <f t="shared" si="11"/>
        <v/>
      </c>
      <c r="H71" s="21" t="str">
        <f t="shared" si="16"/>
        <v/>
      </c>
      <c r="I71" s="275" t="str">
        <f t="shared" si="12"/>
        <v/>
      </c>
      <c r="J71" s="21" t="str">
        <f t="shared" si="17"/>
        <v/>
      </c>
      <c r="K71" s="21" t="str">
        <f t="shared" si="18"/>
        <v/>
      </c>
      <c r="L71" s="123" t="str">
        <f t="shared" si="19"/>
        <v/>
      </c>
      <c r="M71" s="21" t="str">
        <f t="shared" si="20"/>
        <v/>
      </c>
      <c r="N71" s="21" t="str">
        <f t="shared" si="21"/>
        <v/>
      </c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</row>
    <row r="72" spans="1:31" x14ac:dyDescent="0.2">
      <c r="A72" s="380" t="str">
        <f>IF(Cy!C73="","",Cy!C73)</f>
        <v/>
      </c>
      <c r="B72" s="124"/>
      <c r="C72" s="21" t="str">
        <f t="shared" si="13"/>
        <v/>
      </c>
      <c r="D72" s="275" t="str">
        <f>IF(Cy!G73="","",Cy!G73)</f>
        <v/>
      </c>
      <c r="E72" s="21" t="str">
        <f t="shared" si="14"/>
        <v/>
      </c>
      <c r="F72" s="21" t="str">
        <f t="shared" si="15"/>
        <v/>
      </c>
      <c r="G72" s="123" t="str">
        <f t="shared" si="11"/>
        <v/>
      </c>
      <c r="H72" s="21" t="str">
        <f t="shared" si="16"/>
        <v/>
      </c>
      <c r="I72" s="275" t="str">
        <f t="shared" si="12"/>
        <v/>
      </c>
      <c r="J72" s="21" t="str">
        <f t="shared" si="17"/>
        <v/>
      </c>
      <c r="K72" s="21" t="str">
        <f t="shared" si="18"/>
        <v/>
      </c>
      <c r="L72" s="123" t="str">
        <f t="shared" si="19"/>
        <v/>
      </c>
      <c r="M72" s="21" t="str">
        <f t="shared" si="20"/>
        <v/>
      </c>
      <c r="N72" s="21" t="str">
        <f t="shared" si="21"/>
        <v/>
      </c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</row>
    <row r="73" spans="1:31" x14ac:dyDescent="0.2">
      <c r="A73" s="380" t="str">
        <f>IF(Cy!C74="","",Cy!C74)</f>
        <v/>
      </c>
      <c r="B73" s="124"/>
      <c r="C73" s="21" t="str">
        <f t="shared" si="13"/>
        <v/>
      </c>
      <c r="D73" s="275" t="str">
        <f>IF(Cy!G74="","",Cy!G74)</f>
        <v/>
      </c>
      <c r="E73" s="21" t="str">
        <f t="shared" si="14"/>
        <v/>
      </c>
      <c r="F73" s="21" t="str">
        <f t="shared" si="15"/>
        <v/>
      </c>
      <c r="G73" s="123" t="str">
        <f t="shared" si="11"/>
        <v/>
      </c>
      <c r="H73" s="21" t="str">
        <f t="shared" si="16"/>
        <v/>
      </c>
      <c r="I73" s="275" t="str">
        <f t="shared" si="12"/>
        <v/>
      </c>
      <c r="J73" s="21" t="str">
        <f t="shared" si="17"/>
        <v/>
      </c>
      <c r="K73" s="21" t="str">
        <f t="shared" si="18"/>
        <v/>
      </c>
      <c r="L73" s="123" t="str">
        <f t="shared" si="19"/>
        <v/>
      </c>
      <c r="M73" s="21" t="str">
        <f t="shared" si="20"/>
        <v/>
      </c>
      <c r="N73" s="21" t="str">
        <f t="shared" si="21"/>
        <v/>
      </c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</row>
    <row r="74" spans="1:31" x14ac:dyDescent="0.2">
      <c r="A74" s="380" t="str">
        <f>IF(Cy!C75="","",Cy!C75)</f>
        <v/>
      </c>
      <c r="B74" s="124"/>
      <c r="C74" s="21" t="str">
        <f t="shared" si="13"/>
        <v/>
      </c>
      <c r="D74" s="275" t="str">
        <f>IF(Cy!G75="","",Cy!G75)</f>
        <v/>
      </c>
      <c r="E74" s="21" t="str">
        <f t="shared" si="14"/>
        <v/>
      </c>
      <c r="F74" s="21" t="str">
        <f t="shared" si="15"/>
        <v/>
      </c>
      <c r="G74" s="123" t="str">
        <f t="shared" si="11"/>
        <v/>
      </c>
      <c r="H74" s="21" t="str">
        <f t="shared" si="16"/>
        <v/>
      </c>
      <c r="I74" s="275" t="str">
        <f t="shared" si="12"/>
        <v/>
      </c>
      <c r="J74" s="21" t="str">
        <f t="shared" si="17"/>
        <v/>
      </c>
      <c r="K74" s="21" t="str">
        <f t="shared" si="18"/>
        <v/>
      </c>
      <c r="L74" s="123" t="str">
        <f t="shared" si="19"/>
        <v/>
      </c>
      <c r="M74" s="21" t="str">
        <f t="shared" si="20"/>
        <v/>
      </c>
      <c r="N74" s="21" t="str">
        <f t="shared" si="21"/>
        <v/>
      </c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</row>
    <row r="75" spans="1:31" x14ac:dyDescent="0.2">
      <c r="A75" s="380" t="str">
        <f>IF(Cy!C76="","",Cy!C76)</f>
        <v/>
      </c>
      <c r="B75" s="124"/>
      <c r="C75" s="21" t="str">
        <f t="shared" si="13"/>
        <v/>
      </c>
      <c r="D75" s="275" t="str">
        <f>IF(Cy!G76="","",Cy!G76)</f>
        <v/>
      </c>
      <c r="E75" s="21" t="str">
        <f t="shared" si="14"/>
        <v/>
      </c>
      <c r="F75" s="21" t="str">
        <f t="shared" si="15"/>
        <v/>
      </c>
      <c r="G75" s="123" t="str">
        <f t="shared" si="11"/>
        <v/>
      </c>
      <c r="H75" s="21" t="str">
        <f t="shared" si="16"/>
        <v/>
      </c>
      <c r="I75" s="275" t="str">
        <f t="shared" si="12"/>
        <v/>
      </c>
      <c r="J75" s="21" t="str">
        <f t="shared" si="17"/>
        <v/>
      </c>
      <c r="K75" s="21" t="str">
        <f t="shared" si="18"/>
        <v/>
      </c>
      <c r="L75" s="123" t="str">
        <f t="shared" si="19"/>
        <v/>
      </c>
      <c r="M75" s="21" t="str">
        <f t="shared" si="20"/>
        <v/>
      </c>
      <c r="N75" s="21" t="str">
        <f t="shared" si="21"/>
        <v/>
      </c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</row>
    <row r="76" spans="1:31" x14ac:dyDescent="0.2">
      <c r="A76" s="380" t="str">
        <f>IF(Cy!C77="","",Cy!C77)</f>
        <v/>
      </c>
      <c r="B76" s="124"/>
      <c r="C76" s="21" t="str">
        <f t="shared" si="13"/>
        <v/>
      </c>
      <c r="D76" s="275" t="str">
        <f>IF(Cy!G77="","",Cy!G77)</f>
        <v/>
      </c>
      <c r="E76" s="21" t="str">
        <f t="shared" si="14"/>
        <v/>
      </c>
      <c r="F76" s="21" t="str">
        <f t="shared" si="15"/>
        <v/>
      </c>
      <c r="G76" s="123" t="str">
        <f t="shared" si="11"/>
        <v/>
      </c>
      <c r="H76" s="21" t="str">
        <f t="shared" si="16"/>
        <v/>
      </c>
      <c r="I76" s="275" t="str">
        <f t="shared" si="12"/>
        <v/>
      </c>
      <c r="J76" s="21" t="str">
        <f t="shared" si="17"/>
        <v/>
      </c>
      <c r="K76" s="21" t="str">
        <f t="shared" si="18"/>
        <v/>
      </c>
      <c r="L76" s="123" t="str">
        <f t="shared" si="19"/>
        <v/>
      </c>
      <c r="M76" s="21" t="str">
        <f t="shared" si="20"/>
        <v/>
      </c>
      <c r="N76" s="21" t="str">
        <f t="shared" si="21"/>
        <v/>
      </c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</row>
    <row r="77" spans="1:31" x14ac:dyDescent="0.2">
      <c r="A77" s="380" t="str">
        <f>IF(Cy!C78="","",Cy!C78)</f>
        <v/>
      </c>
      <c r="B77" s="124"/>
      <c r="C77" s="21" t="str">
        <f t="shared" si="13"/>
        <v/>
      </c>
      <c r="D77" s="275" t="str">
        <f>IF(Cy!G78="","",Cy!G78)</f>
        <v/>
      </c>
      <c r="E77" s="21" t="str">
        <f t="shared" si="14"/>
        <v/>
      </c>
      <c r="F77" s="21" t="str">
        <f t="shared" si="15"/>
        <v/>
      </c>
      <c r="G77" s="123" t="str">
        <f t="shared" si="11"/>
        <v/>
      </c>
      <c r="H77" s="21" t="str">
        <f t="shared" si="16"/>
        <v/>
      </c>
      <c r="I77" s="275" t="str">
        <f t="shared" si="12"/>
        <v/>
      </c>
      <c r="J77" s="21" t="str">
        <f t="shared" si="17"/>
        <v/>
      </c>
      <c r="K77" s="21" t="str">
        <f t="shared" si="18"/>
        <v/>
      </c>
      <c r="L77" s="123" t="str">
        <f t="shared" si="19"/>
        <v/>
      </c>
      <c r="M77" s="21" t="str">
        <f t="shared" si="20"/>
        <v/>
      </c>
      <c r="N77" s="21" t="str">
        <f t="shared" si="21"/>
        <v/>
      </c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</row>
    <row r="78" spans="1:31" x14ac:dyDescent="0.2">
      <c r="A78" s="380" t="str">
        <f>IF(Cy!C79="","",Cy!C79)</f>
        <v/>
      </c>
      <c r="B78" s="124"/>
      <c r="C78" s="21" t="str">
        <f t="shared" si="13"/>
        <v/>
      </c>
      <c r="D78" s="275" t="str">
        <f>IF(Cy!G79="","",Cy!G79)</f>
        <v/>
      </c>
      <c r="E78" s="21" t="str">
        <f t="shared" si="14"/>
        <v/>
      </c>
      <c r="F78" s="21" t="str">
        <f t="shared" si="15"/>
        <v/>
      </c>
      <c r="G78" s="123" t="str">
        <f t="shared" si="11"/>
        <v/>
      </c>
      <c r="H78" s="21" t="str">
        <f t="shared" si="16"/>
        <v/>
      </c>
      <c r="I78" s="275" t="str">
        <f t="shared" si="12"/>
        <v/>
      </c>
      <c r="J78" s="21" t="str">
        <f t="shared" si="17"/>
        <v/>
      </c>
      <c r="K78" s="21" t="str">
        <f t="shared" si="18"/>
        <v/>
      </c>
      <c r="L78" s="123" t="str">
        <f t="shared" si="19"/>
        <v/>
      </c>
      <c r="M78" s="21" t="str">
        <f t="shared" si="20"/>
        <v/>
      </c>
      <c r="N78" s="21" t="str">
        <f t="shared" si="21"/>
        <v/>
      </c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</row>
    <row r="79" spans="1:31" x14ac:dyDescent="0.2">
      <c r="A79" s="380" t="str">
        <f>IF(Cy!C80="","",Cy!C80)</f>
        <v/>
      </c>
      <c r="B79" s="124"/>
      <c r="C79" s="21" t="str">
        <f t="shared" si="13"/>
        <v/>
      </c>
      <c r="D79" s="275" t="str">
        <f>IF(Cy!G80="","",Cy!G80)</f>
        <v/>
      </c>
      <c r="E79" s="21" t="str">
        <f t="shared" si="14"/>
        <v/>
      </c>
      <c r="F79" s="21" t="str">
        <f t="shared" si="15"/>
        <v/>
      </c>
      <c r="G79" s="123" t="str">
        <f t="shared" si="11"/>
        <v/>
      </c>
      <c r="H79" s="21" t="str">
        <f t="shared" si="16"/>
        <v/>
      </c>
      <c r="I79" s="275" t="str">
        <f t="shared" si="12"/>
        <v/>
      </c>
      <c r="J79" s="21" t="str">
        <f t="shared" si="17"/>
        <v/>
      </c>
      <c r="K79" s="21" t="str">
        <f t="shared" si="18"/>
        <v/>
      </c>
      <c r="L79" s="123" t="str">
        <f t="shared" si="19"/>
        <v/>
      </c>
      <c r="M79" s="21" t="str">
        <f t="shared" si="20"/>
        <v/>
      </c>
      <c r="N79" s="21" t="str">
        <f t="shared" si="21"/>
        <v/>
      </c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</row>
    <row r="80" spans="1:31" x14ac:dyDescent="0.2">
      <c r="A80" s="380" t="str">
        <f>IF(Cy!C81="","",Cy!C81)</f>
        <v/>
      </c>
      <c r="B80" s="131"/>
      <c r="C80" s="129" t="str">
        <f t="shared" si="13"/>
        <v/>
      </c>
      <c r="D80" s="275" t="str">
        <f>IF(Cy!G81="","",Cy!G81)</f>
        <v/>
      </c>
      <c r="E80" s="129" t="str">
        <f t="shared" si="14"/>
        <v/>
      </c>
      <c r="F80" s="129" t="str">
        <f t="shared" si="15"/>
        <v/>
      </c>
      <c r="G80" s="130" t="str">
        <f t="shared" si="11"/>
        <v/>
      </c>
      <c r="H80" s="129" t="str">
        <f t="shared" si="16"/>
        <v/>
      </c>
      <c r="I80" s="275" t="str">
        <f t="shared" si="12"/>
        <v/>
      </c>
      <c r="J80" s="129" t="str">
        <f t="shared" si="17"/>
        <v/>
      </c>
      <c r="K80" s="129" t="str">
        <f t="shared" si="18"/>
        <v/>
      </c>
      <c r="L80" s="130" t="str">
        <f t="shared" si="19"/>
        <v/>
      </c>
      <c r="M80" s="129" t="str">
        <f t="shared" si="20"/>
        <v/>
      </c>
      <c r="N80" s="129" t="str">
        <f t="shared" si="21"/>
        <v/>
      </c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</row>
    <row r="81" spans="1:31" x14ac:dyDescent="0.2">
      <c r="A81" s="380" t="str">
        <f>IF(Cy!C82="","",Cy!C82)</f>
        <v/>
      </c>
      <c r="B81" s="124"/>
      <c r="C81" s="21" t="str">
        <f t="shared" si="13"/>
        <v/>
      </c>
      <c r="D81" s="275" t="str">
        <f>IF(Cy!G82="","",Cy!G82)</f>
        <v/>
      </c>
      <c r="E81" s="21" t="str">
        <f t="shared" si="14"/>
        <v/>
      </c>
      <c r="F81" s="21" t="str">
        <f t="shared" si="15"/>
        <v/>
      </c>
      <c r="G81" s="123" t="str">
        <f t="shared" si="11"/>
        <v/>
      </c>
      <c r="H81" s="21" t="str">
        <f t="shared" si="16"/>
        <v/>
      </c>
      <c r="I81" s="275" t="str">
        <f t="shared" si="12"/>
        <v/>
      </c>
      <c r="J81" s="21" t="str">
        <f t="shared" si="17"/>
        <v/>
      </c>
      <c r="K81" s="21" t="str">
        <f t="shared" si="18"/>
        <v/>
      </c>
      <c r="L81" s="123" t="str">
        <f t="shared" si="19"/>
        <v/>
      </c>
      <c r="M81" s="21" t="str">
        <f t="shared" si="20"/>
        <v/>
      </c>
      <c r="N81" s="21" t="str">
        <f t="shared" si="21"/>
        <v/>
      </c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</row>
    <row r="82" spans="1:31" x14ac:dyDescent="0.2">
      <c r="A82" s="380" t="str">
        <f>IF(Cy!C83="","",Cy!C83)</f>
        <v/>
      </c>
      <c r="B82" s="124"/>
      <c r="C82" s="21" t="str">
        <f t="shared" si="13"/>
        <v/>
      </c>
      <c r="D82" s="275" t="str">
        <f>IF(Cy!G83="","",Cy!G83)</f>
        <v/>
      </c>
      <c r="E82" s="21" t="str">
        <f t="shared" si="14"/>
        <v/>
      </c>
      <c r="F82" s="21" t="str">
        <f t="shared" si="15"/>
        <v/>
      </c>
      <c r="G82" s="123" t="str">
        <f t="shared" si="11"/>
        <v/>
      </c>
      <c r="H82" s="21" t="str">
        <f t="shared" si="16"/>
        <v/>
      </c>
      <c r="I82" s="275" t="str">
        <f t="shared" si="12"/>
        <v/>
      </c>
      <c r="J82" s="21" t="str">
        <f t="shared" si="17"/>
        <v/>
      </c>
      <c r="K82" s="21" t="str">
        <f t="shared" si="18"/>
        <v/>
      </c>
      <c r="L82" s="123" t="str">
        <f t="shared" si="19"/>
        <v/>
      </c>
      <c r="M82" s="21" t="str">
        <f t="shared" si="20"/>
        <v/>
      </c>
      <c r="N82" s="21" t="str">
        <f t="shared" si="21"/>
        <v/>
      </c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</row>
    <row r="83" spans="1:31" x14ac:dyDescent="0.2">
      <c r="A83" s="380" t="str">
        <f>IF(Cy!C84="","",Cy!C84)</f>
        <v/>
      </c>
      <c r="B83" s="124"/>
      <c r="C83" s="21" t="str">
        <f t="shared" si="13"/>
        <v/>
      </c>
      <c r="D83" s="275" t="str">
        <f>IF(Cy!G84="","",Cy!G84)</f>
        <v/>
      </c>
      <c r="E83" s="21" t="str">
        <f t="shared" si="14"/>
        <v/>
      </c>
      <c r="F83" s="21" t="str">
        <f t="shared" si="15"/>
        <v/>
      </c>
      <c r="G83" s="123" t="str">
        <f t="shared" si="11"/>
        <v/>
      </c>
      <c r="H83" s="21" t="str">
        <f t="shared" si="16"/>
        <v/>
      </c>
      <c r="I83" s="275" t="str">
        <f t="shared" si="12"/>
        <v/>
      </c>
      <c r="J83" s="21" t="str">
        <f t="shared" si="17"/>
        <v/>
      </c>
      <c r="K83" s="21" t="str">
        <f t="shared" si="18"/>
        <v/>
      </c>
      <c r="L83" s="123" t="str">
        <f t="shared" si="19"/>
        <v/>
      </c>
      <c r="M83" s="21" t="str">
        <f t="shared" si="20"/>
        <v/>
      </c>
      <c r="N83" s="21" t="str">
        <f t="shared" si="21"/>
        <v/>
      </c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</row>
    <row r="84" spans="1:31" x14ac:dyDescent="0.2">
      <c r="A84" s="380" t="str">
        <f>IF(Cy!C85="","",Cy!C85)</f>
        <v/>
      </c>
      <c r="B84" s="124"/>
      <c r="C84" s="21" t="str">
        <f t="shared" si="13"/>
        <v/>
      </c>
      <c r="D84" s="275" t="str">
        <f>IF(Cy!G85="","",Cy!G85)</f>
        <v/>
      </c>
      <c r="E84" s="21" t="str">
        <f t="shared" si="14"/>
        <v/>
      </c>
      <c r="F84" s="21" t="str">
        <f t="shared" si="15"/>
        <v/>
      </c>
      <c r="G84" s="123" t="str">
        <f t="shared" si="11"/>
        <v/>
      </c>
      <c r="H84" s="21" t="str">
        <f t="shared" si="16"/>
        <v/>
      </c>
      <c r="I84" s="275" t="str">
        <f t="shared" si="12"/>
        <v/>
      </c>
      <c r="J84" s="21" t="str">
        <f t="shared" si="17"/>
        <v/>
      </c>
      <c r="K84" s="21" t="str">
        <f t="shared" si="18"/>
        <v/>
      </c>
      <c r="L84" s="123" t="str">
        <f t="shared" si="19"/>
        <v/>
      </c>
      <c r="M84" s="21" t="str">
        <f t="shared" si="20"/>
        <v/>
      </c>
      <c r="N84" s="21" t="str">
        <f t="shared" si="21"/>
        <v/>
      </c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</row>
    <row r="85" spans="1:31" x14ac:dyDescent="0.2">
      <c r="A85" s="380" t="str">
        <f>IF(Cy!C86="","",Cy!C86)</f>
        <v/>
      </c>
      <c r="B85" s="124"/>
      <c r="C85" s="21" t="str">
        <f t="shared" si="13"/>
        <v/>
      </c>
      <c r="D85" s="275" t="str">
        <f>IF(Cy!G86="","",Cy!G86)</f>
        <v/>
      </c>
      <c r="E85" s="21" t="str">
        <f t="shared" si="14"/>
        <v/>
      </c>
      <c r="F85" s="21" t="str">
        <f t="shared" si="15"/>
        <v/>
      </c>
      <c r="G85" s="123" t="str">
        <f t="shared" si="11"/>
        <v/>
      </c>
      <c r="H85" s="21" t="str">
        <f t="shared" si="16"/>
        <v/>
      </c>
      <c r="I85" s="275" t="str">
        <f t="shared" si="12"/>
        <v/>
      </c>
      <c r="J85" s="21" t="str">
        <f t="shared" si="17"/>
        <v/>
      </c>
      <c r="K85" s="21" t="str">
        <f t="shared" si="18"/>
        <v/>
      </c>
      <c r="L85" s="123" t="str">
        <f t="shared" si="19"/>
        <v/>
      </c>
      <c r="M85" s="21" t="str">
        <f t="shared" si="20"/>
        <v/>
      </c>
      <c r="N85" s="21" t="str">
        <f t="shared" si="21"/>
        <v/>
      </c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</row>
    <row r="86" spans="1:31" x14ac:dyDescent="0.2">
      <c r="A86" s="380" t="str">
        <f>IF(Cy!C87="","",Cy!C87)</f>
        <v/>
      </c>
      <c r="B86" s="124"/>
      <c r="C86" s="21" t="str">
        <f t="shared" si="13"/>
        <v/>
      </c>
      <c r="D86" s="275" t="str">
        <f>IF(Cy!G87="","",Cy!G87)</f>
        <v/>
      </c>
      <c r="E86" s="21" t="str">
        <f t="shared" si="14"/>
        <v/>
      </c>
      <c r="F86" s="21" t="str">
        <f t="shared" si="15"/>
        <v/>
      </c>
      <c r="G86" s="123" t="str">
        <f t="shared" si="11"/>
        <v/>
      </c>
      <c r="H86" s="21" t="str">
        <f t="shared" si="16"/>
        <v/>
      </c>
      <c r="I86" s="275" t="str">
        <f t="shared" si="12"/>
        <v/>
      </c>
      <c r="J86" s="21" t="str">
        <f t="shared" si="17"/>
        <v/>
      </c>
      <c r="K86" s="21" t="str">
        <f t="shared" si="18"/>
        <v/>
      </c>
      <c r="L86" s="123" t="str">
        <f t="shared" si="19"/>
        <v/>
      </c>
      <c r="M86" s="21" t="str">
        <f t="shared" si="20"/>
        <v/>
      </c>
      <c r="N86" s="21" t="str">
        <f t="shared" si="21"/>
        <v/>
      </c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</row>
    <row r="87" spans="1:31" x14ac:dyDescent="0.2">
      <c r="A87" s="380" t="str">
        <f>IF(Cy!C88="","",Cy!C88)</f>
        <v/>
      </c>
      <c r="B87" s="124"/>
      <c r="C87" s="21" t="str">
        <f t="shared" si="13"/>
        <v/>
      </c>
      <c r="D87" s="275" t="str">
        <f>IF(Cy!G88="","",Cy!G88)</f>
        <v/>
      </c>
      <c r="E87" s="21" t="str">
        <f t="shared" si="14"/>
        <v/>
      </c>
      <c r="F87" s="21" t="str">
        <f t="shared" si="15"/>
        <v/>
      </c>
      <c r="G87" s="123" t="str">
        <f t="shared" si="11"/>
        <v/>
      </c>
      <c r="H87" s="21" t="str">
        <f t="shared" si="16"/>
        <v/>
      </c>
      <c r="I87" s="275" t="str">
        <f t="shared" si="12"/>
        <v/>
      </c>
      <c r="J87" s="21" t="str">
        <f t="shared" si="17"/>
        <v/>
      </c>
      <c r="K87" s="21" t="str">
        <f t="shared" si="18"/>
        <v/>
      </c>
      <c r="L87" s="123" t="str">
        <f t="shared" si="19"/>
        <v/>
      </c>
      <c r="M87" s="21" t="str">
        <f t="shared" si="20"/>
        <v/>
      </c>
      <c r="N87" s="21" t="str">
        <f t="shared" si="21"/>
        <v/>
      </c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</row>
    <row r="88" spans="1:31" x14ac:dyDescent="0.2">
      <c r="A88" s="380" t="str">
        <f>IF(Cy!C89="","",Cy!C89)</f>
        <v/>
      </c>
      <c r="B88" s="124"/>
      <c r="C88" s="21" t="str">
        <f t="shared" si="13"/>
        <v/>
      </c>
      <c r="D88" s="275" t="str">
        <f>IF(Cy!G89="","",Cy!G89)</f>
        <v/>
      </c>
      <c r="E88" s="21" t="str">
        <f t="shared" si="14"/>
        <v/>
      </c>
      <c r="F88" s="21" t="str">
        <f t="shared" si="15"/>
        <v/>
      </c>
      <c r="G88" s="123" t="str">
        <f t="shared" si="11"/>
        <v/>
      </c>
      <c r="H88" s="21" t="str">
        <f t="shared" si="16"/>
        <v/>
      </c>
      <c r="I88" s="275" t="str">
        <f t="shared" si="12"/>
        <v/>
      </c>
      <c r="J88" s="21" t="str">
        <f t="shared" si="17"/>
        <v/>
      </c>
      <c r="K88" s="21" t="str">
        <f t="shared" si="18"/>
        <v/>
      </c>
      <c r="L88" s="123" t="str">
        <f t="shared" si="19"/>
        <v/>
      </c>
      <c r="M88" s="21" t="str">
        <f t="shared" si="20"/>
        <v/>
      </c>
      <c r="N88" s="21" t="str">
        <f t="shared" si="21"/>
        <v/>
      </c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</row>
    <row r="89" spans="1:31" x14ac:dyDescent="0.2">
      <c r="A89" s="380" t="str">
        <f>IF(Cy!C90="","",Cy!C90)</f>
        <v/>
      </c>
      <c r="B89" s="124"/>
      <c r="C89" s="21" t="str">
        <f t="shared" si="13"/>
        <v/>
      </c>
      <c r="D89" s="275" t="str">
        <f>IF(Cy!G90="","",Cy!G90)</f>
        <v/>
      </c>
      <c r="E89" s="21" t="str">
        <f t="shared" si="14"/>
        <v/>
      </c>
      <c r="F89" s="21" t="str">
        <f t="shared" si="15"/>
        <v/>
      </c>
      <c r="G89" s="123" t="str">
        <f t="shared" si="11"/>
        <v/>
      </c>
      <c r="H89" s="21" t="str">
        <f t="shared" si="16"/>
        <v/>
      </c>
      <c r="I89" s="275" t="str">
        <f t="shared" si="12"/>
        <v/>
      </c>
      <c r="J89" s="21" t="str">
        <f t="shared" si="17"/>
        <v/>
      </c>
      <c r="K89" s="21" t="str">
        <f t="shared" si="18"/>
        <v/>
      </c>
      <c r="L89" s="123" t="str">
        <f t="shared" si="19"/>
        <v/>
      </c>
      <c r="M89" s="21" t="str">
        <f t="shared" si="20"/>
        <v/>
      </c>
      <c r="N89" s="21" t="str">
        <f t="shared" si="21"/>
        <v/>
      </c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</row>
    <row r="90" spans="1:31" x14ac:dyDescent="0.2">
      <c r="A90" s="380" t="str">
        <f>IF(Cy!C91="","",Cy!C91)</f>
        <v/>
      </c>
      <c r="B90" s="124"/>
      <c r="C90" s="21" t="str">
        <f t="shared" si="13"/>
        <v/>
      </c>
      <c r="D90" s="275" t="str">
        <f>IF(Cy!G91="","",Cy!G91)</f>
        <v/>
      </c>
      <c r="E90" s="21" t="str">
        <f t="shared" si="14"/>
        <v/>
      </c>
      <c r="F90" s="21" t="str">
        <f t="shared" si="15"/>
        <v/>
      </c>
      <c r="G90" s="123" t="str">
        <f t="shared" si="11"/>
        <v/>
      </c>
      <c r="H90" s="21" t="str">
        <f t="shared" si="16"/>
        <v/>
      </c>
      <c r="I90" s="275" t="str">
        <f t="shared" si="12"/>
        <v/>
      </c>
      <c r="J90" s="21" t="str">
        <f t="shared" si="17"/>
        <v/>
      </c>
      <c r="K90" s="21" t="str">
        <f t="shared" si="18"/>
        <v/>
      </c>
      <c r="L90" s="123" t="str">
        <f t="shared" si="19"/>
        <v/>
      </c>
      <c r="M90" s="21" t="str">
        <f t="shared" si="20"/>
        <v/>
      </c>
      <c r="N90" s="21" t="str">
        <f t="shared" si="21"/>
        <v/>
      </c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</row>
    <row r="91" spans="1:31" x14ac:dyDescent="0.2">
      <c r="A91" s="380" t="str">
        <f>IF(Cy!C92="","",Cy!C92)</f>
        <v/>
      </c>
      <c r="B91" s="124"/>
      <c r="C91" s="21" t="str">
        <f t="shared" si="13"/>
        <v/>
      </c>
      <c r="D91" s="275" t="str">
        <f>IF(Cy!G92="","",Cy!G92)</f>
        <v/>
      </c>
      <c r="E91" s="21" t="str">
        <f t="shared" si="14"/>
        <v/>
      </c>
      <c r="F91" s="21" t="str">
        <f t="shared" si="15"/>
        <v/>
      </c>
      <c r="G91" s="123" t="str">
        <f t="shared" si="11"/>
        <v/>
      </c>
      <c r="H91" s="21" t="str">
        <f t="shared" si="16"/>
        <v/>
      </c>
      <c r="I91" s="275" t="str">
        <f t="shared" si="12"/>
        <v/>
      </c>
      <c r="J91" s="21" t="str">
        <f t="shared" si="17"/>
        <v/>
      </c>
      <c r="K91" s="21" t="str">
        <f t="shared" si="18"/>
        <v/>
      </c>
      <c r="L91" s="123" t="str">
        <f t="shared" si="19"/>
        <v/>
      </c>
      <c r="M91" s="21" t="str">
        <f t="shared" si="20"/>
        <v/>
      </c>
      <c r="N91" s="21" t="str">
        <f t="shared" si="21"/>
        <v/>
      </c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</row>
    <row r="92" spans="1:31" x14ac:dyDescent="0.2">
      <c r="A92" s="380" t="str">
        <f>IF(Cy!C93="","",Cy!C93)</f>
        <v/>
      </c>
      <c r="B92" s="124"/>
      <c r="C92" s="21" t="str">
        <f t="shared" si="13"/>
        <v/>
      </c>
      <c r="D92" s="275" t="str">
        <f>IF(Cy!G93="","",Cy!G93)</f>
        <v/>
      </c>
      <c r="E92" s="21" t="str">
        <f t="shared" si="14"/>
        <v/>
      </c>
      <c r="F92" s="21" t="str">
        <f t="shared" si="15"/>
        <v/>
      </c>
      <c r="G92" s="123" t="str">
        <f t="shared" si="11"/>
        <v/>
      </c>
      <c r="H92" s="21" t="str">
        <f t="shared" si="16"/>
        <v/>
      </c>
      <c r="I92" s="275" t="str">
        <f t="shared" si="12"/>
        <v/>
      </c>
      <c r="J92" s="21" t="str">
        <f t="shared" si="17"/>
        <v/>
      </c>
      <c r="K92" s="21" t="str">
        <f t="shared" si="18"/>
        <v/>
      </c>
      <c r="L92" s="123" t="str">
        <f t="shared" si="19"/>
        <v/>
      </c>
      <c r="M92" s="21" t="str">
        <f t="shared" si="20"/>
        <v/>
      </c>
      <c r="N92" s="21" t="str">
        <f t="shared" si="21"/>
        <v/>
      </c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</row>
    <row r="93" spans="1:31" x14ac:dyDescent="0.2">
      <c r="A93" s="380" t="str">
        <f>IF(Cy!C94="","",Cy!C94)</f>
        <v/>
      </c>
      <c r="B93" s="124"/>
      <c r="C93" s="21" t="str">
        <f t="shared" si="13"/>
        <v/>
      </c>
      <c r="D93" s="275" t="str">
        <f>IF(Cy!G94="","",Cy!G94)</f>
        <v/>
      </c>
      <c r="E93" s="21" t="str">
        <f t="shared" si="14"/>
        <v/>
      </c>
      <c r="F93" s="21" t="str">
        <f t="shared" si="15"/>
        <v/>
      </c>
      <c r="G93" s="123" t="str">
        <f t="shared" si="11"/>
        <v/>
      </c>
      <c r="H93" s="21" t="str">
        <f t="shared" si="16"/>
        <v/>
      </c>
      <c r="I93" s="275" t="str">
        <f t="shared" si="12"/>
        <v/>
      </c>
      <c r="J93" s="21" t="str">
        <f t="shared" si="17"/>
        <v/>
      </c>
      <c r="K93" s="21" t="str">
        <f t="shared" si="18"/>
        <v/>
      </c>
      <c r="L93" s="123" t="str">
        <f t="shared" si="19"/>
        <v/>
      </c>
      <c r="M93" s="21" t="str">
        <f t="shared" si="20"/>
        <v/>
      </c>
      <c r="N93" s="21" t="str">
        <f t="shared" si="21"/>
        <v/>
      </c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</row>
    <row r="94" spans="1:31" x14ac:dyDescent="0.2">
      <c r="A94" s="380" t="str">
        <f>IF(Cy!C95="","",Cy!C95)</f>
        <v/>
      </c>
      <c r="B94" s="124"/>
      <c r="C94" s="21" t="str">
        <f t="shared" si="13"/>
        <v/>
      </c>
      <c r="D94" s="275" t="str">
        <f>IF(Cy!G95="","",Cy!G95)</f>
        <v/>
      </c>
      <c r="E94" s="21" t="str">
        <f t="shared" si="14"/>
        <v/>
      </c>
      <c r="F94" s="21" t="str">
        <f t="shared" si="15"/>
        <v/>
      </c>
      <c r="G94" s="123" t="str">
        <f t="shared" si="11"/>
        <v/>
      </c>
      <c r="H94" s="21" t="str">
        <f t="shared" si="16"/>
        <v/>
      </c>
      <c r="I94" s="275" t="str">
        <f t="shared" si="12"/>
        <v/>
      </c>
      <c r="J94" s="21" t="str">
        <f t="shared" si="17"/>
        <v/>
      </c>
      <c r="K94" s="21" t="str">
        <f t="shared" si="18"/>
        <v/>
      </c>
      <c r="L94" s="123" t="str">
        <f t="shared" si="19"/>
        <v/>
      </c>
      <c r="M94" s="21" t="str">
        <f t="shared" si="20"/>
        <v/>
      </c>
      <c r="N94" s="21" t="str">
        <f t="shared" si="21"/>
        <v/>
      </c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</row>
    <row r="95" spans="1:31" x14ac:dyDescent="0.2">
      <c r="A95" s="380" t="str">
        <f>IF(Cy!C96="","",Cy!C96)</f>
        <v/>
      </c>
      <c r="B95" s="124"/>
      <c r="C95" s="21" t="str">
        <f t="shared" si="13"/>
        <v/>
      </c>
      <c r="D95" s="275" t="str">
        <f>IF(Cy!G96="","",Cy!G96)</f>
        <v/>
      </c>
      <c r="E95" s="21" t="str">
        <f t="shared" si="14"/>
        <v/>
      </c>
      <c r="F95" s="21" t="str">
        <f t="shared" si="15"/>
        <v/>
      </c>
      <c r="G95" s="123" t="str">
        <f t="shared" si="11"/>
        <v/>
      </c>
      <c r="H95" s="21" t="str">
        <f t="shared" si="16"/>
        <v/>
      </c>
      <c r="I95" s="275" t="str">
        <f t="shared" si="12"/>
        <v/>
      </c>
      <c r="J95" s="21" t="str">
        <f t="shared" si="17"/>
        <v/>
      </c>
      <c r="K95" s="21" t="str">
        <f t="shared" si="18"/>
        <v/>
      </c>
      <c r="L95" s="123" t="str">
        <f t="shared" si="19"/>
        <v/>
      </c>
      <c r="M95" s="21" t="str">
        <f t="shared" si="20"/>
        <v/>
      </c>
      <c r="N95" s="21" t="str">
        <f t="shared" si="21"/>
        <v/>
      </c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</row>
    <row r="96" spans="1:31" x14ac:dyDescent="0.2">
      <c r="A96" s="380" t="str">
        <f>IF(Cy!C97="","",Cy!C97)</f>
        <v/>
      </c>
      <c r="B96" s="124"/>
      <c r="C96" s="21" t="str">
        <f t="shared" si="13"/>
        <v/>
      </c>
      <c r="D96" s="275" t="str">
        <f>IF(Cy!G97="","",Cy!G97)</f>
        <v/>
      </c>
      <c r="E96" s="21" t="str">
        <f t="shared" si="14"/>
        <v/>
      </c>
      <c r="F96" s="21" t="str">
        <f t="shared" si="15"/>
        <v/>
      </c>
      <c r="G96" s="123" t="str">
        <f t="shared" si="11"/>
        <v/>
      </c>
      <c r="H96" s="21" t="str">
        <f t="shared" si="16"/>
        <v/>
      </c>
      <c r="I96" s="275" t="str">
        <f t="shared" si="12"/>
        <v/>
      </c>
      <c r="J96" s="21" t="str">
        <f t="shared" si="17"/>
        <v/>
      </c>
      <c r="K96" s="21" t="str">
        <f t="shared" si="18"/>
        <v/>
      </c>
      <c r="L96" s="123" t="str">
        <f t="shared" si="19"/>
        <v/>
      </c>
      <c r="M96" s="21" t="str">
        <f t="shared" si="20"/>
        <v/>
      </c>
      <c r="N96" s="21" t="str">
        <f t="shared" si="21"/>
        <v/>
      </c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</row>
    <row r="97" spans="1:31" x14ac:dyDescent="0.2">
      <c r="A97" s="380" t="str">
        <f>IF(Cy!C98="","",Cy!C98)</f>
        <v/>
      </c>
      <c r="B97" s="124"/>
      <c r="C97" s="21" t="str">
        <f t="shared" si="13"/>
        <v/>
      </c>
      <c r="D97" s="275" t="str">
        <f>IF(Cy!G98="","",Cy!G98)</f>
        <v/>
      </c>
      <c r="E97" s="21" t="str">
        <f t="shared" si="14"/>
        <v/>
      </c>
      <c r="F97" s="21" t="str">
        <f t="shared" si="15"/>
        <v/>
      </c>
      <c r="G97" s="123" t="str">
        <f t="shared" si="11"/>
        <v/>
      </c>
      <c r="H97" s="21" t="str">
        <f t="shared" si="16"/>
        <v/>
      </c>
      <c r="I97" s="275" t="str">
        <f t="shared" si="12"/>
        <v/>
      </c>
      <c r="J97" s="21" t="str">
        <f t="shared" si="17"/>
        <v/>
      </c>
      <c r="K97" s="21" t="str">
        <f t="shared" si="18"/>
        <v/>
      </c>
      <c r="L97" s="123" t="str">
        <f t="shared" si="19"/>
        <v/>
      </c>
      <c r="M97" s="21" t="str">
        <f t="shared" si="20"/>
        <v/>
      </c>
      <c r="N97" s="21" t="str">
        <f t="shared" si="21"/>
        <v/>
      </c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</row>
    <row r="98" spans="1:31" x14ac:dyDescent="0.2">
      <c r="A98" s="380" t="str">
        <f>IF(Cy!C99="","",Cy!C99)</f>
        <v/>
      </c>
      <c r="B98" s="124"/>
      <c r="C98" s="21" t="str">
        <f t="shared" si="13"/>
        <v/>
      </c>
      <c r="D98" s="275" t="str">
        <f>IF(Cy!G99="","",Cy!G99)</f>
        <v/>
      </c>
      <c r="E98" s="21" t="str">
        <f t="shared" si="14"/>
        <v/>
      </c>
      <c r="F98" s="21" t="str">
        <f t="shared" si="15"/>
        <v/>
      </c>
      <c r="G98" s="123" t="str">
        <f t="shared" si="11"/>
        <v/>
      </c>
      <c r="H98" s="21" t="str">
        <f t="shared" si="16"/>
        <v/>
      </c>
      <c r="I98" s="275" t="str">
        <f t="shared" si="12"/>
        <v/>
      </c>
      <c r="J98" s="21" t="str">
        <f t="shared" si="17"/>
        <v/>
      </c>
      <c r="K98" s="21" t="str">
        <f t="shared" si="18"/>
        <v/>
      </c>
      <c r="L98" s="123" t="str">
        <f t="shared" si="19"/>
        <v/>
      </c>
      <c r="M98" s="21" t="str">
        <f t="shared" si="20"/>
        <v/>
      </c>
      <c r="N98" s="21" t="str">
        <f t="shared" si="21"/>
        <v/>
      </c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</row>
    <row r="99" spans="1:31" x14ac:dyDescent="0.2">
      <c r="A99" s="380" t="str">
        <f>IF(Cy!C100="","",Cy!C100)</f>
        <v/>
      </c>
      <c r="B99" s="124"/>
      <c r="C99" s="21" t="str">
        <f t="shared" si="13"/>
        <v/>
      </c>
      <c r="D99" s="275" t="str">
        <f>IF(Cy!G100="","",Cy!G100)</f>
        <v/>
      </c>
      <c r="E99" s="21" t="str">
        <f t="shared" si="14"/>
        <v/>
      </c>
      <c r="F99" s="21" t="str">
        <f t="shared" si="15"/>
        <v/>
      </c>
      <c r="G99" s="123" t="str">
        <f t="shared" si="11"/>
        <v/>
      </c>
      <c r="H99" s="21" t="str">
        <f t="shared" si="16"/>
        <v/>
      </c>
      <c r="I99" s="275" t="str">
        <f t="shared" si="12"/>
        <v/>
      </c>
      <c r="J99" s="21" t="str">
        <f t="shared" si="17"/>
        <v/>
      </c>
      <c r="K99" s="21" t="str">
        <f t="shared" si="18"/>
        <v/>
      </c>
      <c r="L99" s="123" t="str">
        <f t="shared" si="19"/>
        <v/>
      </c>
      <c r="M99" s="21" t="str">
        <f t="shared" si="20"/>
        <v/>
      </c>
      <c r="N99" s="21" t="str">
        <f t="shared" si="21"/>
        <v/>
      </c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</row>
    <row r="100" spans="1:31" x14ac:dyDescent="0.2">
      <c r="A100" s="380" t="str">
        <f>IF(Cy!C101="","",Cy!C101)</f>
        <v/>
      </c>
      <c r="B100" s="124"/>
      <c r="C100" s="21" t="str">
        <f t="shared" si="13"/>
        <v/>
      </c>
      <c r="D100" s="275" t="str">
        <f>IF(Cy!G101="","",Cy!G101)</f>
        <v/>
      </c>
      <c r="E100" s="21" t="str">
        <f t="shared" si="14"/>
        <v/>
      </c>
      <c r="F100" s="21" t="str">
        <f t="shared" si="15"/>
        <v/>
      </c>
      <c r="G100" s="123" t="str">
        <f t="shared" si="11"/>
        <v/>
      </c>
      <c r="H100" s="21" t="str">
        <f t="shared" si="16"/>
        <v/>
      </c>
      <c r="I100" s="275" t="str">
        <f t="shared" si="12"/>
        <v/>
      </c>
      <c r="J100" s="21" t="str">
        <f t="shared" si="17"/>
        <v/>
      </c>
      <c r="K100" s="21" t="str">
        <f t="shared" si="18"/>
        <v/>
      </c>
      <c r="L100" s="123" t="str">
        <f t="shared" si="19"/>
        <v/>
      </c>
      <c r="M100" s="21" t="str">
        <f t="shared" si="20"/>
        <v/>
      </c>
      <c r="N100" s="21" t="str">
        <f t="shared" si="21"/>
        <v/>
      </c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</row>
    <row r="101" spans="1:31" x14ac:dyDescent="0.2">
      <c r="A101" s="380" t="str">
        <f>IF(Cy!C102="","",Cy!C102)</f>
        <v/>
      </c>
      <c r="B101" s="124"/>
      <c r="C101" s="21" t="str">
        <f t="shared" si="13"/>
        <v/>
      </c>
      <c r="D101" s="275" t="str">
        <f>IF(Cy!G102="","",Cy!G102)</f>
        <v/>
      </c>
      <c r="E101" s="21" t="str">
        <f t="shared" si="14"/>
        <v/>
      </c>
      <c r="F101" s="21" t="str">
        <f t="shared" si="15"/>
        <v/>
      </c>
      <c r="G101" s="123" t="str">
        <f t="shared" si="11"/>
        <v/>
      </c>
      <c r="H101" s="21" t="str">
        <f t="shared" si="16"/>
        <v/>
      </c>
      <c r="I101" s="275" t="str">
        <f t="shared" si="12"/>
        <v/>
      </c>
      <c r="J101" s="21" t="str">
        <f t="shared" si="17"/>
        <v/>
      </c>
      <c r="K101" s="21" t="str">
        <f t="shared" si="18"/>
        <v/>
      </c>
      <c r="L101" s="123" t="str">
        <f t="shared" si="19"/>
        <v/>
      </c>
      <c r="M101" s="21" t="str">
        <f t="shared" si="20"/>
        <v/>
      </c>
      <c r="N101" s="21" t="str">
        <f t="shared" si="21"/>
        <v/>
      </c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</row>
    <row r="102" spans="1:31" ht="13.5" thickBot="1" x14ac:dyDescent="0.25">
      <c r="A102" s="381" t="str">
        <f>IF(Cy!C103="","",Cy!C103)</f>
        <v/>
      </c>
      <c r="B102" s="121"/>
      <c r="C102" s="119" t="str">
        <f t="shared" si="13"/>
        <v/>
      </c>
      <c r="D102" s="276" t="str">
        <f>IF(Cy!G103="","",Cy!G103)</f>
        <v/>
      </c>
      <c r="E102" s="119" t="str">
        <f t="shared" si="14"/>
        <v/>
      </c>
      <c r="F102" s="119" t="str">
        <f t="shared" si="15"/>
        <v/>
      </c>
      <c r="G102" s="120" t="str">
        <f t="shared" si="11"/>
        <v/>
      </c>
      <c r="H102" s="119" t="str">
        <f t="shared" si="16"/>
        <v/>
      </c>
      <c r="I102" s="276" t="str">
        <f t="shared" si="12"/>
        <v/>
      </c>
      <c r="J102" s="119" t="str">
        <f t="shared" si="17"/>
        <v/>
      </c>
      <c r="K102" s="119" t="str">
        <f t="shared" si="18"/>
        <v/>
      </c>
      <c r="L102" s="120" t="str">
        <f t="shared" si="19"/>
        <v/>
      </c>
      <c r="M102" s="119" t="str">
        <f t="shared" si="20"/>
        <v/>
      </c>
      <c r="N102" s="119" t="str">
        <f t="shared" si="21"/>
        <v/>
      </c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09"/>
      <c r="AB102" s="209"/>
      <c r="AC102" s="209"/>
      <c r="AD102" s="209"/>
      <c r="AE102" s="209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N9" sqref="N9"/>
    </sheetView>
  </sheetViews>
  <sheetFormatPr defaultRowHeight="12.75" x14ac:dyDescent="0.2"/>
  <cols>
    <col min="3" max="3" width="4.42578125" hidden="1" customWidth="1"/>
    <col min="4" max="4" width="11" hidden="1" customWidth="1"/>
    <col min="6" max="6" width="4.42578125" hidden="1" customWidth="1"/>
    <col min="7" max="7" width="11" hidden="1" customWidth="1"/>
    <col min="8" max="8" width="4.42578125" hidden="1" customWidth="1"/>
    <col min="10" max="10" width="4.42578125" hidden="1" customWidth="1"/>
    <col min="11" max="11" width="11" hidden="1" customWidth="1"/>
  </cols>
  <sheetData>
    <row r="1" spans="1:14" x14ac:dyDescent="0.2">
      <c r="A1" s="261" t="s">
        <v>33</v>
      </c>
      <c r="B1" s="263" t="s">
        <v>95</v>
      </c>
      <c r="C1" s="263" t="s">
        <v>0</v>
      </c>
      <c r="D1" s="263" t="s">
        <v>106</v>
      </c>
      <c r="E1" s="265" t="s">
        <v>105</v>
      </c>
      <c r="F1" s="263" t="s">
        <v>0</v>
      </c>
      <c r="G1" s="263" t="s">
        <v>106</v>
      </c>
      <c r="H1" s="263" t="s">
        <v>0</v>
      </c>
      <c r="I1" s="265" t="s">
        <v>172</v>
      </c>
      <c r="J1" s="263" t="s">
        <v>0</v>
      </c>
      <c r="K1" s="263" t="s">
        <v>106</v>
      </c>
      <c r="L1" s="265" t="s">
        <v>171</v>
      </c>
      <c r="M1" s="264" t="s">
        <v>92</v>
      </c>
    </row>
    <row r="2" spans="1:14" x14ac:dyDescent="0.2">
      <c r="A2" s="137">
        <f>IF(CRes!A2="","",CRes!A2)</f>
        <v>42737</v>
      </c>
      <c r="B2" s="142"/>
      <c r="C2" s="139">
        <v>0</v>
      </c>
      <c r="D2" s="139">
        <v>1</v>
      </c>
      <c r="E2" s="142"/>
      <c r="F2" s="260"/>
      <c r="G2" s="260"/>
      <c r="H2" s="260"/>
      <c r="I2" s="260"/>
      <c r="J2" s="260"/>
      <c r="K2" s="260"/>
      <c r="L2" s="260"/>
      <c r="M2" s="122"/>
    </row>
    <row r="3" spans="1:14" x14ac:dyDescent="0.2">
      <c r="A3" s="137">
        <f>IF(CRes!A3="","",CRes!A3)</f>
        <v>42737</v>
      </c>
      <c r="B3" s="123">
        <f>CRes!L3</f>
        <v>-7.0758605943723768E-2</v>
      </c>
      <c r="C3" s="3">
        <f>IF(B3="","",C2+1)</f>
        <v>1</v>
      </c>
      <c r="D3" s="136">
        <f t="shared" ref="D3:D34" si="0">IF(B3="","",D2*(1+B3/100))</f>
        <v>0.99929241394056278</v>
      </c>
      <c r="E3" s="223">
        <f t="shared" ref="E3:E34" si="1">IF(B3="","",100*(D3^(1/C3)-1))</f>
        <v>-7.075860594372152E-2</v>
      </c>
      <c r="F3" s="140"/>
      <c r="G3" s="140"/>
      <c r="H3" s="140"/>
      <c r="I3" s="140"/>
      <c r="J3" s="140"/>
      <c r="K3" s="140"/>
      <c r="L3" s="140"/>
      <c r="M3" s="122"/>
      <c r="N3" s="265" t="s">
        <v>172</v>
      </c>
    </row>
    <row r="4" spans="1:14" x14ac:dyDescent="0.2">
      <c r="A4" s="137">
        <f>IF(CRes!A4="","",CRes!A4)</f>
        <v>42738</v>
      </c>
      <c r="B4" s="123">
        <f>CRes!L4</f>
        <v>4.288414782487629E-2</v>
      </c>
      <c r="C4" s="3">
        <f t="shared" ref="C4:C60" si="2">IF(B4="","",C3+1)</f>
        <v>2</v>
      </c>
      <c r="D4" s="136">
        <f t="shared" si="0"/>
        <v>0.99972095197655975</v>
      </c>
      <c r="E4" s="223">
        <f t="shared" si="1"/>
        <v>-1.3953374655328865E-2</v>
      </c>
      <c r="F4" s="140"/>
      <c r="G4" s="140"/>
      <c r="H4" s="140"/>
      <c r="I4" s="140"/>
      <c r="J4" s="140"/>
      <c r="K4" s="140"/>
      <c r="L4" s="140"/>
      <c r="M4" s="125"/>
      <c r="N4" s="258">
        <f>IF(I7="","",VLOOKUP(MAX(H7:H102),H7:I102,2,FALSE))</f>
        <v>0.20324425462003859</v>
      </c>
    </row>
    <row r="5" spans="1:14" x14ac:dyDescent="0.2">
      <c r="A5" s="137" t="str">
        <f>IF(CRes!A5="","",CRes!A5)</f>
        <v/>
      </c>
      <c r="B5" s="123">
        <f>CRes!L5</f>
        <v>8.2740895631699687E-2</v>
      </c>
      <c r="C5" s="3">
        <f t="shared" si="2"/>
        <v>3</v>
      </c>
      <c r="D5" s="136">
        <f t="shared" si="0"/>
        <v>1.0005481300460428</v>
      </c>
      <c r="E5" s="223">
        <f t="shared" si="1"/>
        <v>1.8267664255988691E-2</v>
      </c>
      <c r="F5" s="140"/>
      <c r="G5" s="140"/>
      <c r="H5" s="140"/>
      <c r="I5" s="140"/>
      <c r="J5" s="140"/>
      <c r="K5" s="140"/>
      <c r="L5" s="140"/>
      <c r="M5" s="125"/>
    </row>
    <row r="6" spans="1:14" x14ac:dyDescent="0.2">
      <c r="A6" s="137">
        <f>IF(CRes!A6="","",CRes!A6)</f>
        <v>42740</v>
      </c>
      <c r="B6" s="123">
        <f>CRes!L6</f>
        <v>-0.13845152219707388</v>
      </c>
      <c r="C6" s="3">
        <f t="shared" si="2"/>
        <v>4</v>
      </c>
      <c r="D6" s="136">
        <f t="shared" si="0"/>
        <v>0.99916285592967979</v>
      </c>
      <c r="E6" s="223">
        <f t="shared" si="1"/>
        <v>-2.0935175063829803E-2</v>
      </c>
      <c r="F6" s="139">
        <v>0</v>
      </c>
      <c r="G6" s="139">
        <v>1</v>
      </c>
      <c r="H6" s="139">
        <v>0</v>
      </c>
      <c r="I6" s="140"/>
      <c r="J6" s="140"/>
      <c r="K6" s="140"/>
      <c r="L6" s="140"/>
      <c r="M6" s="122"/>
    </row>
    <row r="7" spans="1:14" x14ac:dyDescent="0.2">
      <c r="A7" s="137">
        <f>IF(CRes!A7="","",CRes!A7)</f>
        <v>42741</v>
      </c>
      <c r="B7" s="123">
        <f>CRes!L7</f>
        <v>0.195829754153413</v>
      </c>
      <c r="C7" s="3">
        <f t="shared" si="2"/>
        <v>5</v>
      </c>
      <c r="D7" s="136">
        <f t="shared" si="0"/>
        <v>1.0011195140940392</v>
      </c>
      <c r="E7" s="223">
        <f t="shared" si="1"/>
        <v>2.2380262115939686E-2</v>
      </c>
      <c r="F7" s="3">
        <f t="shared" ref="F7:F38" si="3">IF(D7="","",F6+1)</f>
        <v>1</v>
      </c>
      <c r="G7" s="136">
        <f>IF(B7="","",G6*(1+B7/100))</f>
        <v>1.0019582975415342</v>
      </c>
      <c r="H7" s="3">
        <f t="shared" ref="H7:H38" si="4">IF(E7="","",H6+1)</f>
        <v>1</v>
      </c>
      <c r="I7" s="223">
        <f t="shared" ref="I7:I38" si="5">IF(B7="","",100*(G7^(1/F7)-1))</f>
        <v>0.19582975415342041</v>
      </c>
      <c r="J7" s="140"/>
      <c r="K7" s="140"/>
      <c r="L7" s="140"/>
      <c r="M7" s="122"/>
    </row>
    <row r="8" spans="1:14" x14ac:dyDescent="0.2">
      <c r="A8" s="137">
        <f>IF(CRes!A8="","",CRes!A8)</f>
        <v>42744</v>
      </c>
      <c r="B8" s="123">
        <f>CRes!L8</f>
        <v>0.16585393812603128</v>
      </c>
      <c r="C8" s="3">
        <f t="shared" si="2"/>
        <v>6</v>
      </c>
      <c r="D8" s="136">
        <f t="shared" si="0"/>
        <v>1.0027799102335122</v>
      </c>
      <c r="E8" s="223">
        <f t="shared" si="1"/>
        <v>4.6278262237131607E-2</v>
      </c>
      <c r="F8" s="3">
        <f t="shared" si="3"/>
        <v>2</v>
      </c>
      <c r="G8" s="136">
        <f>IF(B8="","",G7*(1+B8/100))</f>
        <v>1.0036200848363874</v>
      </c>
      <c r="H8" s="3">
        <f t="shared" si="4"/>
        <v>2</v>
      </c>
      <c r="I8" s="223">
        <f t="shared" si="5"/>
        <v>0.18084072498032455</v>
      </c>
      <c r="J8" s="140"/>
      <c r="K8" s="140"/>
      <c r="L8" s="140"/>
      <c r="M8" s="122"/>
    </row>
    <row r="9" spans="1:14" x14ac:dyDescent="0.2">
      <c r="A9" s="137">
        <f>IF(CRes!A9="","",CRes!A9)</f>
        <v>42745</v>
      </c>
      <c r="B9" s="123">
        <f>CRes!L9</f>
        <v>9.8389893216715651E-2</v>
      </c>
      <c r="C9" s="3">
        <f t="shared" si="2"/>
        <v>7</v>
      </c>
      <c r="D9" s="136">
        <f t="shared" si="0"/>
        <v>1.0037665443163897</v>
      </c>
      <c r="E9" s="223">
        <f t="shared" si="1"/>
        <v>5.372111962747006E-2</v>
      </c>
      <c r="F9" s="3">
        <f t="shared" si="3"/>
        <v>3</v>
      </c>
      <c r="G9" s="136">
        <f t="shared" ref="G9:G60" si="6">IF(B9="","",G8*(1+B9/100))</f>
        <v>1.0046075455661594</v>
      </c>
      <c r="H9" s="3">
        <f t="shared" si="4"/>
        <v>3</v>
      </c>
      <c r="I9" s="223">
        <f t="shared" si="5"/>
        <v>0.15334957108970038</v>
      </c>
      <c r="J9" s="140"/>
      <c r="K9" s="140"/>
      <c r="L9" s="140"/>
      <c r="M9" s="122"/>
    </row>
    <row r="10" spans="1:14" x14ac:dyDescent="0.2">
      <c r="A10" s="137">
        <f>IF(CRes!A10="","",CRes!A10)</f>
        <v>42746</v>
      </c>
      <c r="B10" s="123">
        <f>CRes!L10</f>
        <v>2.8161132221933134E-2</v>
      </c>
      <c r="C10" s="3">
        <f t="shared" si="2"/>
        <v>8</v>
      </c>
      <c r="D10" s="136">
        <f t="shared" si="0"/>
        <v>1.004049216340134</v>
      </c>
      <c r="E10" s="223">
        <f t="shared" si="1"/>
        <v>5.0525764056064126E-2</v>
      </c>
      <c r="F10" s="3">
        <f t="shared" si="3"/>
        <v>4</v>
      </c>
      <c r="G10" s="136">
        <f t="shared" si="6"/>
        <v>1.0048904544253778</v>
      </c>
      <c r="H10" s="3">
        <f t="shared" si="4"/>
        <v>4</v>
      </c>
      <c r="I10" s="223">
        <f t="shared" si="5"/>
        <v>0.12203778052730652</v>
      </c>
      <c r="J10" s="140"/>
      <c r="K10" s="140"/>
      <c r="L10" s="140"/>
      <c r="M10" s="122"/>
    </row>
    <row r="11" spans="1:14" x14ac:dyDescent="0.2">
      <c r="A11" s="137">
        <f>IF(CRes!A11="","",CRes!A11)</f>
        <v>42747</v>
      </c>
      <c r="B11" s="123">
        <f>CRes!L11</f>
        <v>7.8865064941843435E-2</v>
      </c>
      <c r="C11" s="3">
        <f t="shared" si="2"/>
        <v>9</v>
      </c>
      <c r="D11" s="136">
        <f t="shared" si="0"/>
        <v>1.0048410604066487</v>
      </c>
      <c r="E11" s="223">
        <f t="shared" si="1"/>
        <v>5.3674178936091721E-2</v>
      </c>
      <c r="F11" s="3">
        <f t="shared" si="3"/>
        <v>5</v>
      </c>
      <c r="G11" s="136">
        <f t="shared" si="6"/>
        <v>1.0056829619348546</v>
      </c>
      <c r="H11" s="3">
        <f t="shared" si="4"/>
        <v>5</v>
      </c>
      <c r="I11" s="223">
        <f t="shared" si="5"/>
        <v>0.11340174773557532</v>
      </c>
      <c r="J11" s="140"/>
      <c r="K11" s="140"/>
      <c r="L11" s="140"/>
      <c r="M11" s="122"/>
    </row>
    <row r="12" spans="1:14" x14ac:dyDescent="0.2">
      <c r="A12" s="137">
        <f>IF(CRes!A12="","",CRes!A12)</f>
        <v>42748</v>
      </c>
      <c r="B12" s="123">
        <f>CRes!L12</f>
        <v>6.3294791433759115E-2</v>
      </c>
      <c r="C12" s="3">
        <f t="shared" si="2"/>
        <v>10</v>
      </c>
      <c r="D12" s="136">
        <f t="shared" si="0"/>
        <v>1.0054770724600739</v>
      </c>
      <c r="E12" s="223">
        <f t="shared" si="1"/>
        <v>5.4636198560453764E-2</v>
      </c>
      <c r="F12" s="3">
        <f t="shared" si="3"/>
        <v>6</v>
      </c>
      <c r="G12" s="136">
        <f t="shared" si="6"/>
        <v>1.0063195068680961</v>
      </c>
      <c r="H12" s="3">
        <f t="shared" si="4"/>
        <v>6</v>
      </c>
      <c r="I12" s="223">
        <f t="shared" si="5"/>
        <v>0.10504884624746857</v>
      </c>
      <c r="J12" s="140"/>
      <c r="K12" s="140"/>
      <c r="L12" s="140"/>
      <c r="M12" s="122"/>
    </row>
    <row r="13" spans="1:14" x14ac:dyDescent="0.2">
      <c r="A13" s="137" t="str">
        <f>IF(CRes!A13="","",CRes!A13)</f>
        <v/>
      </c>
      <c r="B13" s="123">
        <f>CRes!L13</f>
        <v>-6.0911985784796979E-2</v>
      </c>
      <c r="C13" s="3">
        <f t="shared" si="2"/>
        <v>11</v>
      </c>
      <c r="D13" s="136">
        <f t="shared" si="0"/>
        <v>1.0048646164086277</v>
      </c>
      <c r="E13" s="223">
        <f t="shared" si="1"/>
        <v>4.4126300021996023E-2</v>
      </c>
      <c r="F13" s="3">
        <f t="shared" si="3"/>
        <v>7</v>
      </c>
      <c r="G13" s="136">
        <f t="shared" si="6"/>
        <v>1.0057065376731229</v>
      </c>
      <c r="H13" s="3">
        <f t="shared" si="4"/>
        <v>7</v>
      </c>
      <c r="I13" s="223">
        <f t="shared" si="5"/>
        <v>8.1323293284274456E-2</v>
      </c>
      <c r="J13" s="140"/>
      <c r="K13" s="140"/>
      <c r="L13" s="140"/>
      <c r="M13" s="122"/>
    </row>
    <row r="14" spans="1:14" x14ac:dyDescent="0.2">
      <c r="A14" s="137">
        <f>IF(CRes!A14="","",CRes!A14)</f>
        <v>42751</v>
      </c>
      <c r="B14" s="123">
        <f>CRes!L14</f>
        <v>3.4862410687608585E-2</v>
      </c>
      <c r="C14" s="3">
        <f t="shared" si="2"/>
        <v>12</v>
      </c>
      <c r="D14" s="136">
        <f t="shared" si="0"/>
        <v>1.0052149364380547</v>
      </c>
      <c r="E14" s="223">
        <f t="shared" si="1"/>
        <v>4.3354276478324572E-2</v>
      </c>
      <c r="F14" s="3">
        <f t="shared" si="3"/>
        <v>8</v>
      </c>
      <c r="G14" s="136">
        <f t="shared" si="6"/>
        <v>1.0060571512165988</v>
      </c>
      <c r="H14" s="3">
        <f t="shared" si="4"/>
        <v>8</v>
      </c>
      <c r="I14" s="223">
        <f t="shared" si="5"/>
        <v>7.5514503084761486E-2</v>
      </c>
      <c r="J14" s="140"/>
      <c r="K14" s="140"/>
      <c r="L14" s="140"/>
      <c r="M14" s="122"/>
    </row>
    <row r="15" spans="1:14" x14ac:dyDescent="0.2">
      <c r="A15" s="137">
        <f>IF(CRes!A15="","",CRes!A15)</f>
        <v>42752</v>
      </c>
      <c r="B15" s="123">
        <f>CRes!L15</f>
        <v>9.0490505406883831E-2</v>
      </c>
      <c r="C15" s="3">
        <f t="shared" si="2"/>
        <v>13</v>
      </c>
      <c r="D15" s="136">
        <f t="shared" si="0"/>
        <v>1.0061245605144629</v>
      </c>
      <c r="E15" s="223">
        <f t="shared" si="1"/>
        <v>4.6979352008658104E-2</v>
      </c>
      <c r="F15" s="3">
        <f t="shared" si="3"/>
        <v>9</v>
      </c>
      <c r="G15" s="136">
        <f t="shared" si="6"/>
        <v>1.0069675374174167</v>
      </c>
      <c r="H15" s="3">
        <f t="shared" si="4"/>
        <v>9</v>
      </c>
      <c r="I15" s="223">
        <f t="shared" si="5"/>
        <v>7.717839268090998E-2</v>
      </c>
      <c r="J15" s="140"/>
      <c r="K15" s="140"/>
      <c r="L15" s="140"/>
      <c r="M15" s="122"/>
    </row>
    <row r="16" spans="1:14" x14ac:dyDescent="0.2">
      <c r="A16" s="137">
        <f>IF(CRes!A16="","",CRes!A16)</f>
        <v>42753</v>
      </c>
      <c r="B16" s="123">
        <f>CRes!L16</f>
        <v>-4.9526675067191196E-2</v>
      </c>
      <c r="C16" s="3">
        <f t="shared" si="2"/>
        <v>14</v>
      </c>
      <c r="D16" s="136">
        <f t="shared" si="0"/>
        <v>1.0056262604726056</v>
      </c>
      <c r="E16" s="223">
        <f t="shared" si="1"/>
        <v>4.0082975263056042E-2</v>
      </c>
      <c r="F16" s="3">
        <f t="shared" si="3"/>
        <v>10</v>
      </c>
      <c r="G16" s="136">
        <f t="shared" si="6"/>
        <v>1.0064688198771279</v>
      </c>
      <c r="H16" s="3">
        <f t="shared" si="4"/>
        <v>10</v>
      </c>
      <c r="I16" s="223">
        <f t="shared" si="5"/>
        <v>6.4500661305366691E-2</v>
      </c>
      <c r="J16" s="140"/>
      <c r="K16" s="140"/>
      <c r="L16" s="140"/>
      <c r="M16" s="122"/>
    </row>
    <row r="17" spans="1:13" x14ac:dyDescent="0.2">
      <c r="A17" s="141">
        <f>IF(CRes!A17="","",CRes!A17)</f>
        <v>42754</v>
      </c>
      <c r="B17" s="123">
        <f>CRes!L17</f>
        <v>0.14757253096800679</v>
      </c>
      <c r="C17" s="3">
        <f t="shared" si="2"/>
        <v>15</v>
      </c>
      <c r="D17" s="136">
        <f t="shared" si="0"/>
        <v>1.0071102885972638</v>
      </c>
      <c r="E17" s="223">
        <f t="shared" si="1"/>
        <v>4.7245354990455013E-2</v>
      </c>
      <c r="F17" s="3">
        <f t="shared" si="3"/>
        <v>11</v>
      </c>
      <c r="G17" s="136">
        <f t="shared" si="6"/>
        <v>1.0079540913880243</v>
      </c>
      <c r="H17" s="3">
        <f t="shared" si="4"/>
        <v>11</v>
      </c>
      <c r="I17" s="223">
        <f t="shared" si="5"/>
        <v>7.2049801173035277E-2</v>
      </c>
      <c r="J17" s="140"/>
      <c r="K17" s="140"/>
      <c r="L17" s="140"/>
      <c r="M17" s="122"/>
    </row>
    <row r="18" spans="1:13" x14ac:dyDescent="0.2">
      <c r="A18" s="138">
        <f>IF(CRes!A18="","",CRes!A18)</f>
        <v>42758</v>
      </c>
      <c r="B18" s="123">
        <f>CRes!L18</f>
        <v>8.3033415477147765E-2</v>
      </c>
      <c r="C18" s="3">
        <f t="shared" si="2"/>
        <v>16</v>
      </c>
      <c r="D18" s="136">
        <f t="shared" si="0"/>
        <v>1.0079465266675078</v>
      </c>
      <c r="E18" s="223">
        <f t="shared" si="1"/>
        <v>4.9481733804634942E-2</v>
      </c>
      <c r="F18" s="3">
        <f t="shared" si="3"/>
        <v>12</v>
      </c>
      <c r="G18" s="136">
        <f t="shared" si="6"/>
        <v>1.0087910300965455</v>
      </c>
      <c r="H18" s="3">
        <f t="shared" si="4"/>
        <v>12</v>
      </c>
      <c r="I18" s="223">
        <f t="shared" si="5"/>
        <v>7.2965056323748279E-2</v>
      </c>
      <c r="J18" s="139">
        <v>0</v>
      </c>
      <c r="K18" s="139">
        <v>1</v>
      </c>
      <c r="L18" s="140"/>
      <c r="M18" s="122"/>
    </row>
    <row r="19" spans="1:13" x14ac:dyDescent="0.2">
      <c r="A19" s="138">
        <f>IF(CRes!A19="","",CRes!A19)</f>
        <v>42759</v>
      </c>
      <c r="B19" s="123">
        <f>CRes!L19</f>
        <v>0.26983695627747745</v>
      </c>
      <c r="C19" s="3">
        <f t="shared" si="2"/>
        <v>17</v>
      </c>
      <c r="D19" s="136">
        <f t="shared" si="0"/>
        <v>1.010666338895972</v>
      </c>
      <c r="E19" s="223">
        <f t="shared" si="1"/>
        <v>6.2430390252776746E-2</v>
      </c>
      <c r="F19" s="3">
        <f t="shared" si="3"/>
        <v>13</v>
      </c>
      <c r="G19" s="136">
        <f t="shared" si="6"/>
        <v>1.011513121107358</v>
      </c>
      <c r="H19" s="3">
        <f t="shared" si="4"/>
        <v>13</v>
      </c>
      <c r="I19" s="223">
        <f t="shared" si="5"/>
        <v>8.8095315546143915E-2</v>
      </c>
      <c r="J19" s="3">
        <f t="shared" ref="J19:J49" si="7">IF(G19="","",J18+1)</f>
        <v>1</v>
      </c>
      <c r="K19" s="136">
        <f t="shared" ref="K19:K49" si="8">IF(B19="","",K18*(1+B19/100))</f>
        <v>1.0026983695627747</v>
      </c>
      <c r="L19" s="21">
        <f t="shared" ref="L19:L49" si="9">IF(B19="","",100*(K19^(1/J19)-1))</f>
        <v>0.2698369562774694</v>
      </c>
      <c r="M19" s="122"/>
    </row>
    <row r="20" spans="1:13" x14ac:dyDescent="0.2">
      <c r="A20" s="138">
        <f>IF(CRes!A20="","",CRes!A20)</f>
        <v>42760</v>
      </c>
      <c r="B20" s="123">
        <f>CRes!L20</f>
        <v>0.32235923452532145</v>
      </c>
      <c r="C20" s="3">
        <f t="shared" si="2"/>
        <v>18</v>
      </c>
      <c r="D20" s="136">
        <f t="shared" si="0"/>
        <v>1.0139243151696422</v>
      </c>
      <c r="E20" s="223">
        <f t="shared" si="1"/>
        <v>7.6853197565207587E-2</v>
      </c>
      <c r="F20" s="3">
        <f t="shared" si="3"/>
        <v>14</v>
      </c>
      <c r="G20" s="136">
        <f t="shared" si="6"/>
        <v>1.0147738270616828</v>
      </c>
      <c r="H20" s="3">
        <f t="shared" si="4"/>
        <v>14</v>
      </c>
      <c r="I20" s="223">
        <f t="shared" si="5"/>
        <v>0.10481029608688797</v>
      </c>
      <c r="J20" s="3">
        <f t="shared" si="7"/>
        <v>2</v>
      </c>
      <c r="K20" s="136">
        <f t="shared" si="8"/>
        <v>1.0059306603514953</v>
      </c>
      <c r="L20" s="21">
        <f t="shared" si="9"/>
        <v>0.2960946573442147</v>
      </c>
      <c r="M20" s="122"/>
    </row>
    <row r="21" spans="1:13" x14ac:dyDescent="0.2">
      <c r="A21" s="138">
        <f>IF(CRes!A21="","",CRes!A21)</f>
        <v>42761</v>
      </c>
      <c r="B21" s="123">
        <f>CRes!L21</f>
        <v>0.42086576824383298</v>
      </c>
      <c r="C21" s="3">
        <f t="shared" si="2"/>
        <v>19</v>
      </c>
      <c r="D21" s="136">
        <f t="shared" si="0"/>
        <v>1.0181915755280919</v>
      </c>
      <c r="E21" s="223">
        <f t="shared" si="1"/>
        <v>9.4929706406654546E-2</v>
      </c>
      <c r="F21" s="3">
        <f t="shared" si="3"/>
        <v>15</v>
      </c>
      <c r="G21" s="136">
        <f t="shared" si="6"/>
        <v>1.0190446627248833</v>
      </c>
      <c r="H21" s="3">
        <f t="shared" si="4"/>
        <v>15</v>
      </c>
      <c r="I21" s="223">
        <f t="shared" si="5"/>
        <v>0.12584967923601198</v>
      </c>
      <c r="J21" s="3">
        <f t="shared" si="7"/>
        <v>3</v>
      </c>
      <c r="K21" s="136">
        <f t="shared" si="8"/>
        <v>1.0101642781531839</v>
      </c>
      <c r="L21" s="21">
        <f t="shared" si="9"/>
        <v>0.33766779303077143</v>
      </c>
      <c r="M21" s="122"/>
    </row>
    <row r="22" spans="1:13" x14ac:dyDescent="0.2">
      <c r="A22" s="138">
        <f>IF(CRes!A22="","",CRes!A22)</f>
        <v>42762</v>
      </c>
      <c r="B22" s="123">
        <f>CRes!L22</f>
        <v>0.58300546196866665</v>
      </c>
      <c r="C22" s="3">
        <f t="shared" si="2"/>
        <v>20</v>
      </c>
      <c r="D22" s="136">
        <f t="shared" si="0"/>
        <v>1.0241276880267256</v>
      </c>
      <c r="E22" s="223">
        <f t="shared" si="1"/>
        <v>0.11927714958774871</v>
      </c>
      <c r="F22" s="3">
        <f t="shared" si="3"/>
        <v>16</v>
      </c>
      <c r="G22" s="136">
        <f t="shared" si="6"/>
        <v>1.0249857487684697</v>
      </c>
      <c r="H22" s="3">
        <f t="shared" si="4"/>
        <v>16</v>
      </c>
      <c r="I22" s="223">
        <f t="shared" si="5"/>
        <v>0.15436094437983883</v>
      </c>
      <c r="J22" s="3">
        <f t="shared" si="7"/>
        <v>4</v>
      </c>
      <c r="K22" s="136">
        <f t="shared" si="8"/>
        <v>1.0160535910696733</v>
      </c>
      <c r="L22" s="21">
        <f t="shared" si="9"/>
        <v>0.3989460515842369</v>
      </c>
      <c r="M22" s="122"/>
    </row>
    <row r="23" spans="1:13" x14ac:dyDescent="0.2">
      <c r="A23" s="138">
        <f>IF(CRes!A23="","",CRes!A23)</f>
        <v>42765</v>
      </c>
      <c r="B23" s="123">
        <f>CRes!L23</f>
        <v>0.38641747300548063</v>
      </c>
      <c r="C23" s="3">
        <f t="shared" si="2"/>
        <v>21</v>
      </c>
      <c r="D23" s="136">
        <f t="shared" si="0"/>
        <v>1.0280850963591479</v>
      </c>
      <c r="E23" s="223">
        <f t="shared" si="1"/>
        <v>0.13198198235750969</v>
      </c>
      <c r="F23" s="3">
        <f t="shared" si="3"/>
        <v>17</v>
      </c>
      <c r="G23" s="136">
        <f t="shared" si="6"/>
        <v>1.028946472797527</v>
      </c>
      <c r="H23" s="3">
        <f t="shared" si="4"/>
        <v>17</v>
      </c>
      <c r="I23" s="223">
        <f t="shared" si="5"/>
        <v>0.16799646702851945</v>
      </c>
      <c r="J23" s="3">
        <f t="shared" si="7"/>
        <v>5</v>
      </c>
      <c r="K23" s="136">
        <f t="shared" si="8"/>
        <v>1.0199797996806661</v>
      </c>
      <c r="L23" s="21">
        <f t="shared" si="9"/>
        <v>0.39644021078586444</v>
      </c>
      <c r="M23" s="122"/>
    </row>
    <row r="24" spans="1:13" x14ac:dyDescent="0.2">
      <c r="A24" s="138">
        <f>IF(CRes!A24="","",CRes!A24)</f>
        <v>42767</v>
      </c>
      <c r="B24" s="123">
        <f>CRes!L24</f>
        <v>0.34832878265580708</v>
      </c>
      <c r="C24" s="3">
        <f t="shared" si="2"/>
        <v>22</v>
      </c>
      <c r="D24" s="136">
        <f t="shared" si="0"/>
        <v>1.0316662126599614</v>
      </c>
      <c r="E24" s="223">
        <f t="shared" si="1"/>
        <v>0.14180580128106968</v>
      </c>
      <c r="F24" s="3">
        <f t="shared" si="3"/>
        <v>18</v>
      </c>
      <c r="G24" s="136">
        <f t="shared" si="6"/>
        <v>1.0325305895204024</v>
      </c>
      <c r="H24" s="3">
        <f t="shared" si="4"/>
        <v>18</v>
      </c>
      <c r="I24" s="223">
        <f t="shared" si="5"/>
        <v>0.17800642182703719</v>
      </c>
      <c r="J24" s="3">
        <f t="shared" si="7"/>
        <v>6</v>
      </c>
      <c r="K24" s="136">
        <f t="shared" si="8"/>
        <v>1.0235326829002289</v>
      </c>
      <c r="L24" s="21">
        <f t="shared" si="9"/>
        <v>0.38842003787202817</v>
      </c>
      <c r="M24" s="122"/>
    </row>
    <row r="25" spans="1:13" x14ac:dyDescent="0.2">
      <c r="A25" s="138">
        <f>IF(CRes!A25="","",CRes!A25)</f>
        <v>42769</v>
      </c>
      <c r="B25" s="123">
        <f>CRes!L25</f>
        <v>0.65861404467593798</v>
      </c>
      <c r="C25" s="3">
        <f t="shared" si="2"/>
        <v>23</v>
      </c>
      <c r="D25" s="136">
        <f t="shared" si="0"/>
        <v>1.0384609112307162</v>
      </c>
      <c r="E25" s="223">
        <f t="shared" si="1"/>
        <v>0.16422045078481329</v>
      </c>
      <c r="F25" s="3">
        <f t="shared" si="3"/>
        <v>19</v>
      </c>
      <c r="G25" s="136">
        <f t="shared" si="6"/>
        <v>1.0393309809985589</v>
      </c>
      <c r="H25" s="3">
        <f t="shared" si="4"/>
        <v>19</v>
      </c>
      <c r="I25" s="223">
        <f t="shared" si="5"/>
        <v>0.20324425462003859</v>
      </c>
      <c r="J25" s="3">
        <f t="shared" si="7"/>
        <v>7</v>
      </c>
      <c r="K25" s="136">
        <f t="shared" si="8"/>
        <v>1.0302738129016582</v>
      </c>
      <c r="L25" s="21">
        <f t="shared" si="9"/>
        <v>0.42697473186517065</v>
      </c>
      <c r="M25" s="122"/>
    </row>
    <row r="26" spans="1:13" x14ac:dyDescent="0.2">
      <c r="A26" s="138" t="str">
        <f>IF(CRes!A26="","",CRes!A26)</f>
        <v/>
      </c>
      <c r="B26" s="123" t="str">
        <f>CRes!L26</f>
        <v/>
      </c>
      <c r="C26" s="3" t="str">
        <f t="shared" si="2"/>
        <v/>
      </c>
      <c r="D26" s="136" t="str">
        <f t="shared" si="0"/>
        <v/>
      </c>
      <c r="E26" s="223" t="str">
        <f t="shared" si="1"/>
        <v/>
      </c>
      <c r="F26" s="3" t="str">
        <f t="shared" si="3"/>
        <v/>
      </c>
      <c r="G26" s="136" t="str">
        <f t="shared" si="6"/>
        <v/>
      </c>
      <c r="H26" s="3" t="str">
        <f t="shared" si="4"/>
        <v/>
      </c>
      <c r="I26" s="223" t="str">
        <f t="shared" si="5"/>
        <v/>
      </c>
      <c r="J26" s="3" t="str">
        <f t="shared" si="7"/>
        <v/>
      </c>
      <c r="K26" s="136" t="str">
        <f t="shared" si="8"/>
        <v/>
      </c>
      <c r="L26" s="21" t="str">
        <f t="shared" si="9"/>
        <v/>
      </c>
      <c r="M26" s="122"/>
    </row>
    <row r="27" spans="1:13" x14ac:dyDescent="0.2">
      <c r="A27" s="138" t="str">
        <f>IF(CRes!A27="","",CRes!A27)</f>
        <v/>
      </c>
      <c r="B27" s="123" t="str">
        <f>CRes!L27</f>
        <v/>
      </c>
      <c r="C27" s="3" t="str">
        <f t="shared" si="2"/>
        <v/>
      </c>
      <c r="D27" s="136" t="str">
        <f t="shared" si="0"/>
        <v/>
      </c>
      <c r="E27" s="223" t="str">
        <f t="shared" si="1"/>
        <v/>
      </c>
      <c r="F27" s="3" t="str">
        <f t="shared" si="3"/>
        <v/>
      </c>
      <c r="G27" s="136" t="str">
        <f t="shared" si="6"/>
        <v/>
      </c>
      <c r="H27" s="3" t="str">
        <f t="shared" si="4"/>
        <v/>
      </c>
      <c r="I27" s="223" t="str">
        <f t="shared" si="5"/>
        <v/>
      </c>
      <c r="J27" s="3" t="str">
        <f t="shared" si="7"/>
        <v/>
      </c>
      <c r="K27" s="136" t="str">
        <f t="shared" si="8"/>
        <v/>
      </c>
      <c r="L27" s="21" t="str">
        <f t="shared" si="9"/>
        <v/>
      </c>
      <c r="M27" s="122"/>
    </row>
    <row r="28" spans="1:13" x14ac:dyDescent="0.2">
      <c r="A28" s="138" t="str">
        <f>IF(CRes!A28="","",CRes!A28)</f>
        <v/>
      </c>
      <c r="B28" s="123" t="str">
        <f>CRes!L28</f>
        <v/>
      </c>
      <c r="C28" s="3" t="str">
        <f t="shared" si="2"/>
        <v/>
      </c>
      <c r="D28" s="136" t="str">
        <f t="shared" si="0"/>
        <v/>
      </c>
      <c r="E28" s="223" t="str">
        <f t="shared" si="1"/>
        <v/>
      </c>
      <c r="F28" s="3" t="str">
        <f t="shared" si="3"/>
        <v/>
      </c>
      <c r="G28" s="136" t="str">
        <f t="shared" si="6"/>
        <v/>
      </c>
      <c r="H28" s="3" t="str">
        <f t="shared" si="4"/>
        <v/>
      </c>
      <c r="I28" s="223" t="str">
        <f t="shared" si="5"/>
        <v/>
      </c>
      <c r="J28" s="3" t="str">
        <f t="shared" si="7"/>
        <v/>
      </c>
      <c r="K28" s="136" t="str">
        <f t="shared" si="8"/>
        <v/>
      </c>
      <c r="L28" s="21" t="str">
        <f t="shared" si="9"/>
        <v/>
      </c>
      <c r="M28" s="122"/>
    </row>
    <row r="29" spans="1:13" x14ac:dyDescent="0.2">
      <c r="A29" s="138" t="str">
        <f>IF(CRes!A29="","",CRes!A29)</f>
        <v/>
      </c>
      <c r="B29" s="123" t="str">
        <f>CRes!L29</f>
        <v/>
      </c>
      <c r="C29" s="3" t="str">
        <f t="shared" si="2"/>
        <v/>
      </c>
      <c r="D29" s="136" t="str">
        <f t="shared" si="0"/>
        <v/>
      </c>
      <c r="E29" s="223" t="str">
        <f t="shared" si="1"/>
        <v/>
      </c>
      <c r="F29" s="3" t="str">
        <f t="shared" si="3"/>
        <v/>
      </c>
      <c r="G29" s="136" t="str">
        <f t="shared" si="6"/>
        <v/>
      </c>
      <c r="H29" s="3" t="str">
        <f t="shared" si="4"/>
        <v/>
      </c>
      <c r="I29" s="223" t="str">
        <f t="shared" si="5"/>
        <v/>
      </c>
      <c r="J29" s="3" t="str">
        <f t="shared" si="7"/>
        <v/>
      </c>
      <c r="K29" s="136" t="str">
        <f t="shared" si="8"/>
        <v/>
      </c>
      <c r="L29" s="21" t="str">
        <f t="shared" si="9"/>
        <v/>
      </c>
      <c r="M29" s="122"/>
    </row>
    <row r="30" spans="1:13" x14ac:dyDescent="0.2">
      <c r="A30" s="137" t="str">
        <f>IF(CRes!A30="","",CRes!A30)</f>
        <v/>
      </c>
      <c r="B30" s="123" t="str">
        <f>CRes!L30</f>
        <v/>
      </c>
      <c r="C30" s="3" t="str">
        <f t="shared" si="2"/>
        <v/>
      </c>
      <c r="D30" s="136" t="str">
        <f t="shared" si="0"/>
        <v/>
      </c>
      <c r="E30" s="223" t="str">
        <f t="shared" si="1"/>
        <v/>
      </c>
      <c r="F30" s="3" t="str">
        <f t="shared" si="3"/>
        <v/>
      </c>
      <c r="G30" s="136" t="str">
        <f t="shared" si="6"/>
        <v/>
      </c>
      <c r="H30" s="3" t="str">
        <f t="shared" si="4"/>
        <v/>
      </c>
      <c r="I30" s="223" t="str">
        <f t="shared" si="5"/>
        <v/>
      </c>
      <c r="J30" s="3" t="str">
        <f t="shared" si="7"/>
        <v/>
      </c>
      <c r="K30" s="136" t="str">
        <f t="shared" si="8"/>
        <v/>
      </c>
      <c r="L30" s="21" t="str">
        <f t="shared" si="9"/>
        <v/>
      </c>
      <c r="M30" s="122"/>
    </row>
    <row r="31" spans="1:13" x14ac:dyDescent="0.2">
      <c r="A31" s="137" t="str">
        <f>IF(CRes!A31="","",CRes!A31)</f>
        <v/>
      </c>
      <c r="B31" s="123" t="str">
        <f>CRes!L31</f>
        <v/>
      </c>
      <c r="C31" s="3" t="str">
        <f t="shared" si="2"/>
        <v/>
      </c>
      <c r="D31" s="136" t="str">
        <f t="shared" si="0"/>
        <v/>
      </c>
      <c r="E31" s="223" t="str">
        <f t="shared" si="1"/>
        <v/>
      </c>
      <c r="F31" s="3" t="str">
        <f t="shared" si="3"/>
        <v/>
      </c>
      <c r="G31" s="136" t="str">
        <f t="shared" si="6"/>
        <v/>
      </c>
      <c r="H31" s="3" t="str">
        <f t="shared" si="4"/>
        <v/>
      </c>
      <c r="I31" s="223" t="str">
        <f t="shared" si="5"/>
        <v/>
      </c>
      <c r="J31" s="3" t="str">
        <f t="shared" si="7"/>
        <v/>
      </c>
      <c r="K31" s="136" t="str">
        <f t="shared" si="8"/>
        <v/>
      </c>
      <c r="L31" s="21" t="str">
        <f t="shared" si="9"/>
        <v/>
      </c>
      <c r="M31" s="122"/>
    </row>
    <row r="32" spans="1:13" x14ac:dyDescent="0.2">
      <c r="A32" s="137" t="str">
        <f>IF(CRes!A32="","",CRes!A32)</f>
        <v/>
      </c>
      <c r="B32" s="123" t="str">
        <f>CRes!L32</f>
        <v/>
      </c>
      <c r="C32" s="3" t="str">
        <f t="shared" si="2"/>
        <v/>
      </c>
      <c r="D32" s="136" t="str">
        <f t="shared" si="0"/>
        <v/>
      </c>
      <c r="E32" s="223" t="str">
        <f t="shared" si="1"/>
        <v/>
      </c>
      <c r="F32" s="3" t="str">
        <f t="shared" si="3"/>
        <v/>
      </c>
      <c r="G32" s="136" t="str">
        <f t="shared" si="6"/>
        <v/>
      </c>
      <c r="H32" s="3" t="str">
        <f t="shared" si="4"/>
        <v/>
      </c>
      <c r="I32" s="223" t="str">
        <f t="shared" si="5"/>
        <v/>
      </c>
      <c r="J32" s="3" t="str">
        <f t="shared" si="7"/>
        <v/>
      </c>
      <c r="K32" s="136" t="str">
        <f t="shared" si="8"/>
        <v/>
      </c>
      <c r="L32" s="21" t="str">
        <f t="shared" si="9"/>
        <v/>
      </c>
      <c r="M32" s="122"/>
    </row>
    <row r="33" spans="1:13" x14ac:dyDescent="0.2">
      <c r="A33" s="137" t="str">
        <f>IF(CRes!A33="","",CRes!A33)</f>
        <v/>
      </c>
      <c r="B33" s="123" t="str">
        <f>CRes!L33</f>
        <v/>
      </c>
      <c r="C33" s="3" t="str">
        <f t="shared" si="2"/>
        <v/>
      </c>
      <c r="D33" s="136" t="str">
        <f t="shared" si="0"/>
        <v/>
      </c>
      <c r="E33" s="223" t="str">
        <f t="shared" si="1"/>
        <v/>
      </c>
      <c r="F33" s="3" t="str">
        <f t="shared" si="3"/>
        <v/>
      </c>
      <c r="G33" s="136" t="str">
        <f t="shared" si="6"/>
        <v/>
      </c>
      <c r="H33" s="3" t="str">
        <f t="shared" si="4"/>
        <v/>
      </c>
      <c r="I33" s="223" t="str">
        <f t="shared" si="5"/>
        <v/>
      </c>
      <c r="J33" s="3" t="str">
        <f t="shared" si="7"/>
        <v/>
      </c>
      <c r="K33" s="136" t="str">
        <f t="shared" si="8"/>
        <v/>
      </c>
      <c r="L33" s="21" t="str">
        <f t="shared" si="9"/>
        <v/>
      </c>
      <c r="M33" s="122"/>
    </row>
    <row r="34" spans="1:13" x14ac:dyDescent="0.2">
      <c r="A34" s="137" t="str">
        <f>IF(CRes!A34="","",CRes!A34)</f>
        <v/>
      </c>
      <c r="B34" s="123" t="str">
        <f>CRes!L34</f>
        <v/>
      </c>
      <c r="C34" s="3" t="str">
        <f t="shared" si="2"/>
        <v/>
      </c>
      <c r="D34" s="136" t="str">
        <f t="shared" si="0"/>
        <v/>
      </c>
      <c r="E34" s="223" t="str">
        <f t="shared" si="1"/>
        <v/>
      </c>
      <c r="F34" s="3" t="str">
        <f t="shared" si="3"/>
        <v/>
      </c>
      <c r="G34" s="136" t="str">
        <f t="shared" si="6"/>
        <v/>
      </c>
      <c r="H34" s="3" t="str">
        <f t="shared" si="4"/>
        <v/>
      </c>
      <c r="I34" s="223" t="str">
        <f t="shared" si="5"/>
        <v/>
      </c>
      <c r="J34" s="3" t="str">
        <f t="shared" si="7"/>
        <v/>
      </c>
      <c r="K34" s="136" t="str">
        <f t="shared" si="8"/>
        <v/>
      </c>
      <c r="L34" s="21" t="str">
        <f t="shared" si="9"/>
        <v/>
      </c>
      <c r="M34" s="122"/>
    </row>
    <row r="35" spans="1:13" x14ac:dyDescent="0.2">
      <c r="A35" s="138" t="str">
        <f>IF(CRes!A35="","",CRes!A35)</f>
        <v/>
      </c>
      <c r="B35" s="123" t="str">
        <f>CRes!L35</f>
        <v/>
      </c>
      <c r="C35" s="3" t="str">
        <f t="shared" si="2"/>
        <v/>
      </c>
      <c r="D35" s="136" t="str">
        <f t="shared" ref="D35:D60" si="10">IF(B35="","",D34*(1+B35/100))</f>
        <v/>
      </c>
      <c r="E35" s="223" t="str">
        <f t="shared" ref="E35:E66" si="11">IF(B35="","",100*(D35^(1/C35)-1))</f>
        <v/>
      </c>
      <c r="F35" s="3" t="str">
        <f t="shared" si="3"/>
        <v/>
      </c>
      <c r="G35" s="136" t="str">
        <f t="shared" si="6"/>
        <v/>
      </c>
      <c r="H35" s="3" t="str">
        <f t="shared" si="4"/>
        <v/>
      </c>
      <c r="I35" s="223" t="str">
        <f t="shared" si="5"/>
        <v/>
      </c>
      <c r="J35" s="3" t="str">
        <f t="shared" si="7"/>
        <v/>
      </c>
      <c r="K35" s="136" t="str">
        <f t="shared" si="8"/>
        <v/>
      </c>
      <c r="L35" s="21" t="str">
        <f t="shared" si="9"/>
        <v/>
      </c>
      <c r="M35" s="122"/>
    </row>
    <row r="36" spans="1:13" x14ac:dyDescent="0.2">
      <c r="A36" s="138" t="str">
        <f>IF(CRes!A36="","",CRes!A36)</f>
        <v/>
      </c>
      <c r="B36" s="123" t="str">
        <f>CRes!L36</f>
        <v/>
      </c>
      <c r="C36" s="3" t="str">
        <f t="shared" si="2"/>
        <v/>
      </c>
      <c r="D36" s="136" t="str">
        <f t="shared" si="10"/>
        <v/>
      </c>
      <c r="E36" s="223" t="str">
        <f t="shared" si="11"/>
        <v/>
      </c>
      <c r="F36" s="3" t="str">
        <f t="shared" si="3"/>
        <v/>
      </c>
      <c r="G36" s="136" t="str">
        <f t="shared" si="6"/>
        <v/>
      </c>
      <c r="H36" s="3" t="str">
        <f t="shared" si="4"/>
        <v/>
      </c>
      <c r="I36" s="223" t="str">
        <f t="shared" si="5"/>
        <v/>
      </c>
      <c r="J36" s="3" t="str">
        <f t="shared" si="7"/>
        <v/>
      </c>
      <c r="K36" s="136" t="str">
        <f t="shared" si="8"/>
        <v/>
      </c>
      <c r="L36" s="21" t="str">
        <f t="shared" si="9"/>
        <v/>
      </c>
      <c r="M36" s="122"/>
    </row>
    <row r="37" spans="1:13" x14ac:dyDescent="0.2">
      <c r="A37" s="137" t="str">
        <f>IF(CRes!A37="","",CRes!A37)</f>
        <v/>
      </c>
      <c r="B37" s="123" t="str">
        <f>CRes!L37</f>
        <v/>
      </c>
      <c r="C37" s="3" t="str">
        <f t="shared" si="2"/>
        <v/>
      </c>
      <c r="D37" s="136" t="str">
        <f t="shared" si="10"/>
        <v/>
      </c>
      <c r="E37" s="223" t="str">
        <f t="shared" si="11"/>
        <v/>
      </c>
      <c r="F37" s="3" t="str">
        <f t="shared" si="3"/>
        <v/>
      </c>
      <c r="G37" s="136" t="str">
        <f t="shared" si="6"/>
        <v/>
      </c>
      <c r="H37" s="3" t="str">
        <f t="shared" si="4"/>
        <v/>
      </c>
      <c r="I37" s="223" t="str">
        <f t="shared" si="5"/>
        <v/>
      </c>
      <c r="J37" s="3" t="str">
        <f t="shared" si="7"/>
        <v/>
      </c>
      <c r="K37" s="136" t="str">
        <f t="shared" si="8"/>
        <v/>
      </c>
      <c r="L37" s="21" t="str">
        <f t="shared" si="9"/>
        <v/>
      </c>
      <c r="M37" s="122"/>
    </row>
    <row r="38" spans="1:13" x14ac:dyDescent="0.2">
      <c r="A38" s="137" t="str">
        <f>IF(CRes!A38="","",CRes!A38)</f>
        <v/>
      </c>
      <c r="B38" s="123" t="str">
        <f>CRes!L38</f>
        <v/>
      </c>
      <c r="C38" s="3" t="str">
        <f t="shared" si="2"/>
        <v/>
      </c>
      <c r="D38" s="136" t="str">
        <f t="shared" si="10"/>
        <v/>
      </c>
      <c r="E38" s="223" t="str">
        <f t="shared" si="11"/>
        <v/>
      </c>
      <c r="F38" s="3" t="str">
        <f t="shared" si="3"/>
        <v/>
      </c>
      <c r="G38" s="136" t="str">
        <f t="shared" si="6"/>
        <v/>
      </c>
      <c r="H38" s="3" t="str">
        <f t="shared" si="4"/>
        <v/>
      </c>
      <c r="I38" s="223" t="str">
        <f t="shared" si="5"/>
        <v/>
      </c>
      <c r="J38" s="3" t="str">
        <f t="shared" si="7"/>
        <v/>
      </c>
      <c r="K38" s="136" t="str">
        <f t="shared" si="8"/>
        <v/>
      </c>
      <c r="L38" s="21" t="str">
        <f t="shared" si="9"/>
        <v/>
      </c>
      <c r="M38" s="122"/>
    </row>
    <row r="39" spans="1:13" x14ac:dyDescent="0.2">
      <c r="A39" s="137" t="str">
        <f>IF(CRes!A39="","",CRes!A39)</f>
        <v/>
      </c>
      <c r="B39" s="123" t="str">
        <f>CRes!L39</f>
        <v/>
      </c>
      <c r="C39" s="3" t="str">
        <f t="shared" si="2"/>
        <v/>
      </c>
      <c r="D39" s="136" t="str">
        <f t="shared" si="10"/>
        <v/>
      </c>
      <c r="E39" s="223" t="str">
        <f t="shared" si="11"/>
        <v/>
      </c>
      <c r="F39" s="3" t="str">
        <f t="shared" ref="F39:F60" si="12">IF(D39="","",F38+1)</f>
        <v/>
      </c>
      <c r="G39" s="136" t="str">
        <f t="shared" si="6"/>
        <v/>
      </c>
      <c r="H39" s="3" t="str">
        <f t="shared" ref="H39:H70" si="13">IF(E39="","",H38+1)</f>
        <v/>
      </c>
      <c r="I39" s="223" t="str">
        <f t="shared" ref="I39:I70" si="14">IF(B39="","",100*(G39^(1/F39)-1))</f>
        <v/>
      </c>
      <c r="J39" s="3" t="str">
        <f t="shared" si="7"/>
        <v/>
      </c>
      <c r="K39" s="136" t="str">
        <f t="shared" si="8"/>
        <v/>
      </c>
      <c r="L39" s="21" t="str">
        <f t="shared" si="9"/>
        <v/>
      </c>
      <c r="M39" s="122"/>
    </row>
    <row r="40" spans="1:13" x14ac:dyDescent="0.2">
      <c r="A40" s="137" t="str">
        <f>IF(CRes!A40="","",CRes!A40)</f>
        <v/>
      </c>
      <c r="B40" s="123" t="str">
        <f>CRes!L40</f>
        <v/>
      </c>
      <c r="C40" s="3" t="str">
        <f t="shared" si="2"/>
        <v/>
      </c>
      <c r="D40" s="136" t="str">
        <f t="shared" si="10"/>
        <v/>
      </c>
      <c r="E40" s="223" t="str">
        <f t="shared" si="11"/>
        <v/>
      </c>
      <c r="F40" s="3" t="str">
        <f t="shared" si="12"/>
        <v/>
      </c>
      <c r="G40" s="136" t="str">
        <f t="shared" si="6"/>
        <v/>
      </c>
      <c r="H40" s="3" t="str">
        <f t="shared" si="13"/>
        <v/>
      </c>
      <c r="I40" s="223" t="str">
        <f t="shared" si="14"/>
        <v/>
      </c>
      <c r="J40" s="3" t="str">
        <f t="shared" si="7"/>
        <v/>
      </c>
      <c r="K40" s="136" t="str">
        <f t="shared" si="8"/>
        <v/>
      </c>
      <c r="L40" s="21" t="str">
        <f t="shared" si="9"/>
        <v/>
      </c>
      <c r="M40" s="122"/>
    </row>
    <row r="41" spans="1:13" x14ac:dyDescent="0.2">
      <c r="A41" s="137" t="str">
        <f>IF(CRes!A41="","",CRes!A41)</f>
        <v/>
      </c>
      <c r="B41" s="123" t="str">
        <f>CRes!L41</f>
        <v/>
      </c>
      <c r="C41" s="3" t="str">
        <f t="shared" si="2"/>
        <v/>
      </c>
      <c r="D41" s="136" t="str">
        <f t="shared" si="10"/>
        <v/>
      </c>
      <c r="E41" s="223" t="str">
        <f t="shared" si="11"/>
        <v/>
      </c>
      <c r="F41" s="3" t="str">
        <f t="shared" si="12"/>
        <v/>
      </c>
      <c r="G41" s="136" t="str">
        <f t="shared" si="6"/>
        <v/>
      </c>
      <c r="H41" s="3" t="str">
        <f t="shared" si="13"/>
        <v/>
      </c>
      <c r="I41" s="223" t="str">
        <f t="shared" si="14"/>
        <v/>
      </c>
      <c r="J41" s="3" t="str">
        <f t="shared" si="7"/>
        <v/>
      </c>
      <c r="K41" s="136" t="str">
        <f t="shared" si="8"/>
        <v/>
      </c>
      <c r="L41" s="21" t="str">
        <f t="shared" si="9"/>
        <v/>
      </c>
      <c r="M41" s="122"/>
    </row>
    <row r="42" spans="1:13" x14ac:dyDescent="0.2">
      <c r="A42" s="137" t="str">
        <f>IF(CRes!A42="","",CRes!A42)</f>
        <v/>
      </c>
      <c r="B42" s="123" t="str">
        <f>CRes!L42</f>
        <v/>
      </c>
      <c r="C42" s="3" t="str">
        <f t="shared" si="2"/>
        <v/>
      </c>
      <c r="D42" s="136" t="str">
        <f t="shared" si="10"/>
        <v/>
      </c>
      <c r="E42" s="223" t="str">
        <f t="shared" si="11"/>
        <v/>
      </c>
      <c r="F42" s="3" t="str">
        <f t="shared" si="12"/>
        <v/>
      </c>
      <c r="G42" s="136" t="str">
        <f t="shared" si="6"/>
        <v/>
      </c>
      <c r="H42" s="3" t="str">
        <f t="shared" si="13"/>
        <v/>
      </c>
      <c r="I42" s="223" t="str">
        <f t="shared" si="14"/>
        <v/>
      </c>
      <c r="J42" s="3" t="str">
        <f t="shared" si="7"/>
        <v/>
      </c>
      <c r="K42" s="136" t="str">
        <f t="shared" si="8"/>
        <v/>
      </c>
      <c r="L42" s="21" t="str">
        <f t="shared" si="9"/>
        <v/>
      </c>
      <c r="M42" s="122"/>
    </row>
    <row r="43" spans="1:13" x14ac:dyDescent="0.2">
      <c r="A43" s="137" t="str">
        <f>IF(CRes!A43="","",CRes!A43)</f>
        <v/>
      </c>
      <c r="B43" s="123" t="str">
        <f>CRes!L43</f>
        <v/>
      </c>
      <c r="C43" s="3" t="str">
        <f t="shared" si="2"/>
        <v/>
      </c>
      <c r="D43" s="136" t="str">
        <f t="shared" si="10"/>
        <v/>
      </c>
      <c r="E43" s="223" t="str">
        <f t="shared" si="11"/>
        <v/>
      </c>
      <c r="F43" s="3" t="str">
        <f t="shared" si="12"/>
        <v/>
      </c>
      <c r="G43" s="136" t="str">
        <f t="shared" si="6"/>
        <v/>
      </c>
      <c r="H43" s="3" t="str">
        <f t="shared" si="13"/>
        <v/>
      </c>
      <c r="I43" s="223" t="str">
        <f t="shared" si="14"/>
        <v/>
      </c>
      <c r="J43" s="3" t="str">
        <f t="shared" si="7"/>
        <v/>
      </c>
      <c r="K43" s="136" t="str">
        <f t="shared" si="8"/>
        <v/>
      </c>
      <c r="L43" s="21" t="str">
        <f t="shared" si="9"/>
        <v/>
      </c>
      <c r="M43" s="122"/>
    </row>
    <row r="44" spans="1:13" x14ac:dyDescent="0.2">
      <c r="A44" s="137" t="str">
        <f>IF(CRes!A44="","",CRes!A44)</f>
        <v/>
      </c>
      <c r="B44" s="123" t="str">
        <f>CRes!L44</f>
        <v/>
      </c>
      <c r="C44" s="3" t="str">
        <f t="shared" si="2"/>
        <v/>
      </c>
      <c r="D44" s="136" t="str">
        <f t="shared" si="10"/>
        <v/>
      </c>
      <c r="E44" s="223" t="str">
        <f t="shared" si="11"/>
        <v/>
      </c>
      <c r="F44" s="3" t="str">
        <f t="shared" si="12"/>
        <v/>
      </c>
      <c r="G44" s="136" t="str">
        <f t="shared" si="6"/>
        <v/>
      </c>
      <c r="H44" s="3" t="str">
        <f t="shared" si="13"/>
        <v/>
      </c>
      <c r="I44" s="223" t="str">
        <f t="shared" si="14"/>
        <v/>
      </c>
      <c r="J44" s="3" t="str">
        <f t="shared" si="7"/>
        <v/>
      </c>
      <c r="K44" s="136" t="str">
        <f t="shared" si="8"/>
        <v/>
      </c>
      <c r="L44" s="21" t="str">
        <f t="shared" si="9"/>
        <v/>
      </c>
      <c r="M44" s="122"/>
    </row>
    <row r="45" spans="1:13" x14ac:dyDescent="0.2">
      <c r="A45" s="137" t="str">
        <f>IF(CRes!A45="","",CRes!A45)</f>
        <v/>
      </c>
      <c r="B45" s="123" t="str">
        <f>CRes!L45</f>
        <v/>
      </c>
      <c r="C45" s="3" t="str">
        <f t="shared" si="2"/>
        <v/>
      </c>
      <c r="D45" s="136" t="str">
        <f t="shared" si="10"/>
        <v/>
      </c>
      <c r="E45" s="223" t="str">
        <f t="shared" si="11"/>
        <v/>
      </c>
      <c r="F45" s="3" t="str">
        <f t="shared" si="12"/>
        <v/>
      </c>
      <c r="G45" s="136" t="str">
        <f t="shared" si="6"/>
        <v/>
      </c>
      <c r="H45" s="3" t="str">
        <f t="shared" si="13"/>
        <v/>
      </c>
      <c r="I45" s="223" t="str">
        <f t="shared" si="14"/>
        <v/>
      </c>
      <c r="J45" s="3" t="str">
        <f t="shared" si="7"/>
        <v/>
      </c>
      <c r="K45" s="136" t="str">
        <f t="shared" si="8"/>
        <v/>
      </c>
      <c r="L45" s="21" t="str">
        <f t="shared" si="9"/>
        <v/>
      </c>
      <c r="M45" s="122"/>
    </row>
    <row r="46" spans="1:13" x14ac:dyDescent="0.2">
      <c r="A46" s="138" t="str">
        <f>IF(CRes!A46="","",CRes!A46)</f>
        <v/>
      </c>
      <c r="B46" s="123" t="str">
        <f>CRes!L46</f>
        <v/>
      </c>
      <c r="C46" s="3" t="str">
        <f t="shared" si="2"/>
        <v/>
      </c>
      <c r="D46" s="136" t="str">
        <f t="shared" si="10"/>
        <v/>
      </c>
      <c r="E46" s="223" t="str">
        <f t="shared" si="11"/>
        <v/>
      </c>
      <c r="F46" s="3" t="str">
        <f t="shared" si="12"/>
        <v/>
      </c>
      <c r="G46" s="136" t="str">
        <f t="shared" si="6"/>
        <v/>
      </c>
      <c r="H46" s="3" t="str">
        <f t="shared" si="13"/>
        <v/>
      </c>
      <c r="I46" s="223" t="str">
        <f t="shared" si="14"/>
        <v/>
      </c>
      <c r="J46" s="3" t="str">
        <f t="shared" si="7"/>
        <v/>
      </c>
      <c r="K46" s="136" t="str">
        <f t="shared" si="8"/>
        <v/>
      </c>
      <c r="L46" s="21" t="str">
        <f t="shared" si="9"/>
        <v/>
      </c>
      <c r="M46" s="122"/>
    </row>
    <row r="47" spans="1:13" x14ac:dyDescent="0.2">
      <c r="A47" s="138" t="str">
        <f>IF(CRes!A47="","",CRes!A47)</f>
        <v/>
      </c>
      <c r="B47" s="123" t="str">
        <f>CRes!L47</f>
        <v/>
      </c>
      <c r="C47" s="3" t="str">
        <f t="shared" si="2"/>
        <v/>
      </c>
      <c r="D47" s="136" t="str">
        <f t="shared" si="10"/>
        <v/>
      </c>
      <c r="E47" s="223" t="str">
        <f t="shared" si="11"/>
        <v/>
      </c>
      <c r="F47" s="3" t="str">
        <f t="shared" si="12"/>
        <v/>
      </c>
      <c r="G47" s="136" t="str">
        <f t="shared" si="6"/>
        <v/>
      </c>
      <c r="H47" s="3" t="str">
        <f t="shared" si="13"/>
        <v/>
      </c>
      <c r="I47" s="223" t="str">
        <f t="shared" si="14"/>
        <v/>
      </c>
      <c r="J47" s="3" t="str">
        <f t="shared" si="7"/>
        <v/>
      </c>
      <c r="K47" s="136" t="str">
        <f t="shared" si="8"/>
        <v/>
      </c>
      <c r="L47" s="21" t="str">
        <f t="shared" si="9"/>
        <v/>
      </c>
      <c r="M47" s="122"/>
    </row>
    <row r="48" spans="1:13" x14ac:dyDescent="0.2">
      <c r="A48" s="137" t="str">
        <f>IF(CRes!A48="","",CRes!A48)</f>
        <v/>
      </c>
      <c r="B48" s="123" t="str">
        <f>CRes!L48</f>
        <v/>
      </c>
      <c r="C48" s="3" t="str">
        <f t="shared" si="2"/>
        <v/>
      </c>
      <c r="D48" s="136" t="str">
        <f t="shared" si="10"/>
        <v/>
      </c>
      <c r="E48" s="223" t="str">
        <f t="shared" si="11"/>
        <v/>
      </c>
      <c r="F48" s="3" t="str">
        <f t="shared" si="12"/>
        <v/>
      </c>
      <c r="G48" s="136" t="str">
        <f t="shared" si="6"/>
        <v/>
      </c>
      <c r="H48" s="3" t="str">
        <f t="shared" si="13"/>
        <v/>
      </c>
      <c r="I48" s="223" t="str">
        <f t="shared" si="14"/>
        <v/>
      </c>
      <c r="J48" s="3" t="str">
        <f t="shared" si="7"/>
        <v/>
      </c>
      <c r="K48" s="136" t="str">
        <f t="shared" si="8"/>
        <v/>
      </c>
      <c r="L48" s="21" t="str">
        <f t="shared" si="9"/>
        <v/>
      </c>
      <c r="M48" s="122"/>
    </row>
    <row r="49" spans="1:13" x14ac:dyDescent="0.2">
      <c r="A49" s="137" t="str">
        <f>IF(CRes!A49="","",CRes!A49)</f>
        <v/>
      </c>
      <c r="B49" s="123" t="str">
        <f>CRes!L49</f>
        <v/>
      </c>
      <c r="C49" s="3" t="str">
        <f t="shared" si="2"/>
        <v/>
      </c>
      <c r="D49" s="136" t="str">
        <f t="shared" si="10"/>
        <v/>
      </c>
      <c r="E49" s="223" t="str">
        <f t="shared" si="11"/>
        <v/>
      </c>
      <c r="F49" s="3" t="str">
        <f t="shared" si="12"/>
        <v/>
      </c>
      <c r="G49" s="136" t="str">
        <f t="shared" si="6"/>
        <v/>
      </c>
      <c r="H49" s="3" t="str">
        <f t="shared" si="13"/>
        <v/>
      </c>
      <c r="I49" s="223" t="str">
        <f t="shared" si="14"/>
        <v/>
      </c>
      <c r="J49" s="3" t="str">
        <f t="shared" si="7"/>
        <v/>
      </c>
      <c r="K49" s="136" t="str">
        <f t="shared" si="8"/>
        <v/>
      </c>
      <c r="L49" s="21" t="str">
        <f t="shared" si="9"/>
        <v/>
      </c>
      <c r="M49" s="122"/>
    </row>
    <row r="50" spans="1:13" x14ac:dyDescent="0.2">
      <c r="A50" s="137" t="str">
        <f>IF(CRes!A50="","",CRes!A50)</f>
        <v/>
      </c>
      <c r="B50" s="123" t="str">
        <f>CRes!L50</f>
        <v/>
      </c>
      <c r="C50" s="3" t="str">
        <f t="shared" si="2"/>
        <v/>
      </c>
      <c r="D50" s="136" t="str">
        <f t="shared" si="10"/>
        <v/>
      </c>
      <c r="E50" s="223" t="str">
        <f t="shared" si="11"/>
        <v/>
      </c>
      <c r="F50" s="3" t="str">
        <f t="shared" si="12"/>
        <v/>
      </c>
      <c r="G50" s="136" t="str">
        <f t="shared" si="6"/>
        <v/>
      </c>
      <c r="H50" s="3" t="str">
        <f t="shared" si="13"/>
        <v/>
      </c>
      <c r="I50" s="223" t="str">
        <f t="shared" si="14"/>
        <v/>
      </c>
      <c r="J50" s="3" t="str">
        <f t="shared" ref="J50:J81" si="15">IF(G50="","",J49+1)</f>
        <v/>
      </c>
      <c r="K50" s="136" t="str">
        <f t="shared" ref="K50:K81" si="16">IF(B50="","",K49*(1+B50/100))</f>
        <v/>
      </c>
      <c r="L50" s="21" t="str">
        <f t="shared" ref="L50:L81" si="17">IF(B50="","",100*(K50^(1/J50)-1))</f>
        <v/>
      </c>
      <c r="M50" s="122"/>
    </row>
    <row r="51" spans="1:13" x14ac:dyDescent="0.2">
      <c r="A51" s="137" t="str">
        <f>IF(CRes!A51="","",CRes!A51)</f>
        <v/>
      </c>
      <c r="B51" s="123" t="str">
        <f>CRes!L51</f>
        <v/>
      </c>
      <c r="C51" s="3" t="str">
        <f t="shared" si="2"/>
        <v/>
      </c>
      <c r="D51" s="136" t="str">
        <f t="shared" si="10"/>
        <v/>
      </c>
      <c r="E51" s="223" t="str">
        <f t="shared" si="11"/>
        <v/>
      </c>
      <c r="F51" s="3" t="str">
        <f t="shared" si="12"/>
        <v/>
      </c>
      <c r="G51" s="136" t="str">
        <f t="shared" si="6"/>
        <v/>
      </c>
      <c r="H51" s="3" t="str">
        <f t="shared" si="13"/>
        <v/>
      </c>
      <c r="I51" s="223" t="str">
        <f t="shared" si="14"/>
        <v/>
      </c>
      <c r="J51" s="3" t="str">
        <f t="shared" si="15"/>
        <v/>
      </c>
      <c r="K51" s="136" t="str">
        <f t="shared" si="16"/>
        <v/>
      </c>
      <c r="L51" s="21" t="str">
        <f t="shared" si="17"/>
        <v/>
      </c>
      <c r="M51" s="122"/>
    </row>
    <row r="52" spans="1:13" x14ac:dyDescent="0.2">
      <c r="A52" s="137" t="str">
        <f>IF(CRes!A52="","",CRes!A52)</f>
        <v/>
      </c>
      <c r="B52" s="123" t="str">
        <f>CRes!L52</f>
        <v/>
      </c>
      <c r="C52" s="3" t="str">
        <f t="shared" si="2"/>
        <v/>
      </c>
      <c r="D52" s="136" t="str">
        <f t="shared" si="10"/>
        <v/>
      </c>
      <c r="E52" s="223" t="str">
        <f t="shared" si="11"/>
        <v/>
      </c>
      <c r="F52" s="3" t="str">
        <f t="shared" si="12"/>
        <v/>
      </c>
      <c r="G52" s="136" t="str">
        <f t="shared" si="6"/>
        <v/>
      </c>
      <c r="H52" s="3" t="str">
        <f t="shared" si="13"/>
        <v/>
      </c>
      <c r="I52" s="223" t="str">
        <f t="shared" si="14"/>
        <v/>
      </c>
      <c r="J52" s="3" t="str">
        <f t="shared" si="15"/>
        <v/>
      </c>
      <c r="K52" s="136" t="str">
        <f t="shared" si="16"/>
        <v/>
      </c>
      <c r="L52" s="21" t="str">
        <f t="shared" si="17"/>
        <v/>
      </c>
      <c r="M52" s="122"/>
    </row>
    <row r="53" spans="1:13" x14ac:dyDescent="0.2">
      <c r="A53" s="137" t="str">
        <f>IF(CRes!A53="","",CRes!A53)</f>
        <v/>
      </c>
      <c r="B53" s="123" t="str">
        <f>CRes!L53</f>
        <v/>
      </c>
      <c r="C53" s="3" t="str">
        <f t="shared" si="2"/>
        <v/>
      </c>
      <c r="D53" s="136" t="str">
        <f t="shared" si="10"/>
        <v/>
      </c>
      <c r="E53" s="223" t="str">
        <f t="shared" si="11"/>
        <v/>
      </c>
      <c r="F53" s="3" t="str">
        <f t="shared" si="12"/>
        <v/>
      </c>
      <c r="G53" s="136" t="str">
        <f t="shared" si="6"/>
        <v/>
      </c>
      <c r="H53" s="3" t="str">
        <f t="shared" si="13"/>
        <v/>
      </c>
      <c r="I53" s="223" t="str">
        <f t="shared" si="14"/>
        <v/>
      </c>
      <c r="J53" s="3" t="str">
        <f t="shared" si="15"/>
        <v/>
      </c>
      <c r="K53" s="136" t="str">
        <f t="shared" si="16"/>
        <v/>
      </c>
      <c r="L53" s="21" t="str">
        <f t="shared" si="17"/>
        <v/>
      </c>
      <c r="M53" s="122"/>
    </row>
    <row r="54" spans="1:13" x14ac:dyDescent="0.2">
      <c r="A54" s="137" t="str">
        <f>IF(CRes!A54="","",CRes!A54)</f>
        <v/>
      </c>
      <c r="B54" s="123" t="str">
        <f>CRes!L54</f>
        <v/>
      </c>
      <c r="C54" s="3" t="str">
        <f t="shared" si="2"/>
        <v/>
      </c>
      <c r="D54" s="136" t="str">
        <f t="shared" si="10"/>
        <v/>
      </c>
      <c r="E54" s="223" t="str">
        <f t="shared" si="11"/>
        <v/>
      </c>
      <c r="F54" s="3" t="str">
        <f t="shared" si="12"/>
        <v/>
      </c>
      <c r="G54" s="136" t="str">
        <f t="shared" si="6"/>
        <v/>
      </c>
      <c r="H54" s="3" t="str">
        <f t="shared" si="13"/>
        <v/>
      </c>
      <c r="I54" s="223" t="str">
        <f t="shared" si="14"/>
        <v/>
      </c>
      <c r="J54" s="3" t="str">
        <f t="shared" si="15"/>
        <v/>
      </c>
      <c r="K54" s="136" t="str">
        <f t="shared" si="16"/>
        <v/>
      </c>
      <c r="L54" s="21" t="str">
        <f t="shared" si="17"/>
        <v/>
      </c>
      <c r="M54" s="122"/>
    </row>
    <row r="55" spans="1:13" x14ac:dyDescent="0.2">
      <c r="A55" s="137" t="str">
        <f>IF(CRes!A55="","",CRes!A55)</f>
        <v/>
      </c>
      <c r="B55" s="123" t="str">
        <f>CRes!L55</f>
        <v/>
      </c>
      <c r="C55" s="3" t="str">
        <f t="shared" si="2"/>
        <v/>
      </c>
      <c r="D55" s="136" t="str">
        <f t="shared" si="10"/>
        <v/>
      </c>
      <c r="E55" s="223" t="str">
        <f t="shared" si="11"/>
        <v/>
      </c>
      <c r="F55" s="3" t="str">
        <f t="shared" si="12"/>
        <v/>
      </c>
      <c r="G55" s="136" t="str">
        <f t="shared" si="6"/>
        <v/>
      </c>
      <c r="H55" s="3" t="str">
        <f t="shared" si="13"/>
        <v/>
      </c>
      <c r="I55" s="223" t="str">
        <f t="shared" si="14"/>
        <v/>
      </c>
      <c r="J55" s="3" t="str">
        <f t="shared" si="15"/>
        <v/>
      </c>
      <c r="K55" s="136" t="str">
        <f t="shared" si="16"/>
        <v/>
      </c>
      <c r="L55" s="21" t="str">
        <f t="shared" si="17"/>
        <v/>
      </c>
      <c r="M55" s="122"/>
    </row>
    <row r="56" spans="1:13" x14ac:dyDescent="0.2">
      <c r="A56" s="137" t="str">
        <f>IF(CRes!A56="","",CRes!A56)</f>
        <v/>
      </c>
      <c r="B56" s="123" t="str">
        <f>CRes!L56</f>
        <v/>
      </c>
      <c r="C56" s="3" t="str">
        <f t="shared" si="2"/>
        <v/>
      </c>
      <c r="D56" s="136" t="str">
        <f t="shared" si="10"/>
        <v/>
      </c>
      <c r="E56" s="223" t="str">
        <f t="shared" si="11"/>
        <v/>
      </c>
      <c r="F56" s="3" t="str">
        <f t="shared" si="12"/>
        <v/>
      </c>
      <c r="G56" s="136" t="str">
        <f t="shared" si="6"/>
        <v/>
      </c>
      <c r="H56" s="3" t="str">
        <f t="shared" si="13"/>
        <v/>
      </c>
      <c r="I56" s="223" t="str">
        <f t="shared" si="14"/>
        <v/>
      </c>
      <c r="J56" s="3" t="str">
        <f t="shared" si="15"/>
        <v/>
      </c>
      <c r="K56" s="136" t="str">
        <f t="shared" si="16"/>
        <v/>
      </c>
      <c r="L56" s="21" t="str">
        <f t="shared" si="17"/>
        <v/>
      </c>
      <c r="M56" s="122"/>
    </row>
    <row r="57" spans="1:13" x14ac:dyDescent="0.2">
      <c r="A57" s="137" t="str">
        <f>IF(CRes!A57="","",CRes!A57)</f>
        <v/>
      </c>
      <c r="B57" s="123" t="str">
        <f>CRes!L57</f>
        <v/>
      </c>
      <c r="C57" s="3" t="str">
        <f t="shared" si="2"/>
        <v/>
      </c>
      <c r="D57" s="136" t="str">
        <f t="shared" si="10"/>
        <v/>
      </c>
      <c r="E57" s="223" t="str">
        <f t="shared" si="11"/>
        <v/>
      </c>
      <c r="F57" s="3" t="str">
        <f t="shared" si="12"/>
        <v/>
      </c>
      <c r="G57" s="136" t="str">
        <f t="shared" si="6"/>
        <v/>
      </c>
      <c r="H57" s="3" t="str">
        <f t="shared" si="13"/>
        <v/>
      </c>
      <c r="I57" s="223" t="str">
        <f t="shared" si="14"/>
        <v/>
      </c>
      <c r="J57" s="3" t="str">
        <f t="shared" si="15"/>
        <v/>
      </c>
      <c r="K57" s="136" t="str">
        <f t="shared" si="16"/>
        <v/>
      </c>
      <c r="L57" s="21" t="str">
        <f t="shared" si="17"/>
        <v/>
      </c>
      <c r="M57" s="122"/>
    </row>
    <row r="58" spans="1:13" x14ac:dyDescent="0.2">
      <c r="A58" s="137" t="str">
        <f>IF(CRes!A58="","",CRes!A58)</f>
        <v/>
      </c>
      <c r="B58" s="123" t="str">
        <f>CRes!L58</f>
        <v/>
      </c>
      <c r="C58" s="3" t="str">
        <f t="shared" si="2"/>
        <v/>
      </c>
      <c r="D58" s="136" t="str">
        <f t="shared" si="10"/>
        <v/>
      </c>
      <c r="E58" s="223" t="str">
        <f t="shared" si="11"/>
        <v/>
      </c>
      <c r="F58" s="3" t="str">
        <f t="shared" si="12"/>
        <v/>
      </c>
      <c r="G58" s="136" t="str">
        <f t="shared" si="6"/>
        <v/>
      </c>
      <c r="H58" s="3" t="str">
        <f t="shared" si="13"/>
        <v/>
      </c>
      <c r="I58" s="223" t="str">
        <f t="shared" si="14"/>
        <v/>
      </c>
      <c r="J58" s="3" t="str">
        <f t="shared" si="15"/>
        <v/>
      </c>
      <c r="K58" s="136" t="str">
        <f t="shared" si="16"/>
        <v/>
      </c>
      <c r="L58" s="21" t="str">
        <f t="shared" si="17"/>
        <v/>
      </c>
      <c r="M58" s="122"/>
    </row>
    <row r="59" spans="1:13" x14ac:dyDescent="0.2">
      <c r="A59" s="137" t="str">
        <f>IF(CRes!A59="","",CRes!A59)</f>
        <v/>
      </c>
      <c r="B59" s="123" t="str">
        <f>CRes!L59</f>
        <v/>
      </c>
      <c r="C59" s="3" t="str">
        <f t="shared" si="2"/>
        <v/>
      </c>
      <c r="D59" s="136" t="str">
        <f t="shared" si="10"/>
        <v/>
      </c>
      <c r="E59" s="223" t="str">
        <f t="shared" si="11"/>
        <v/>
      </c>
      <c r="F59" s="3" t="str">
        <f t="shared" si="12"/>
        <v/>
      </c>
      <c r="G59" s="136" t="str">
        <f t="shared" si="6"/>
        <v/>
      </c>
      <c r="H59" s="3" t="str">
        <f t="shared" si="13"/>
        <v/>
      </c>
      <c r="I59" s="223" t="str">
        <f t="shared" si="14"/>
        <v/>
      </c>
      <c r="J59" s="3" t="str">
        <f t="shared" si="15"/>
        <v/>
      </c>
      <c r="K59" s="136" t="str">
        <f t="shared" si="16"/>
        <v/>
      </c>
      <c r="L59" s="21" t="str">
        <f t="shared" si="17"/>
        <v/>
      </c>
      <c r="M59" s="122"/>
    </row>
    <row r="60" spans="1:13" x14ac:dyDescent="0.2">
      <c r="A60" s="137" t="str">
        <f>IF(CRes!A60="","",CRes!A60)</f>
        <v/>
      </c>
      <c r="B60" s="123" t="str">
        <f>CRes!L60</f>
        <v/>
      </c>
      <c r="C60" s="3" t="str">
        <f t="shared" si="2"/>
        <v/>
      </c>
      <c r="D60" s="136" t="str">
        <f t="shared" si="10"/>
        <v/>
      </c>
      <c r="E60" s="223" t="str">
        <f t="shared" si="11"/>
        <v/>
      </c>
      <c r="F60" s="3" t="str">
        <f t="shared" si="12"/>
        <v/>
      </c>
      <c r="G60" s="136" t="str">
        <f t="shared" si="6"/>
        <v/>
      </c>
      <c r="H60" s="3" t="str">
        <f t="shared" si="13"/>
        <v/>
      </c>
      <c r="I60" s="223" t="str">
        <f t="shared" si="14"/>
        <v/>
      </c>
      <c r="J60" s="3" t="str">
        <f t="shared" si="15"/>
        <v/>
      </c>
      <c r="K60" s="136" t="str">
        <f t="shared" si="16"/>
        <v/>
      </c>
      <c r="L60" s="21" t="str">
        <f t="shared" si="17"/>
        <v/>
      </c>
      <c r="M60" s="122"/>
    </row>
    <row r="61" spans="1:13" x14ac:dyDescent="0.2">
      <c r="A61" s="137" t="str">
        <f>IF(CRes!A61="","",CRes!A61)</f>
        <v/>
      </c>
      <c r="B61" s="123" t="str">
        <f>CRes!L61</f>
        <v/>
      </c>
      <c r="C61" s="3" t="str">
        <f t="shared" ref="C61:C102" si="18">IF(B61="","",C60+1)</f>
        <v/>
      </c>
      <c r="D61" s="136" t="str">
        <f t="shared" ref="D61:D102" si="19">IF(B61="","",D60*(1+B61/100))</f>
        <v/>
      </c>
      <c r="E61" s="223" t="str">
        <f t="shared" si="11"/>
        <v/>
      </c>
      <c r="F61" s="3" t="str">
        <f t="shared" ref="F61:F102" si="20">IF(D61="","",F60+1)</f>
        <v/>
      </c>
      <c r="G61" s="136" t="str">
        <f t="shared" ref="G61:G102" si="21">IF(B61="","",G60*(1+B61/100))</f>
        <v/>
      </c>
      <c r="H61" s="3" t="str">
        <f t="shared" si="13"/>
        <v/>
      </c>
      <c r="I61" s="223" t="str">
        <f t="shared" si="14"/>
        <v/>
      </c>
      <c r="J61" s="3" t="str">
        <f t="shared" si="15"/>
        <v/>
      </c>
      <c r="K61" s="136" t="str">
        <f t="shared" si="16"/>
        <v/>
      </c>
      <c r="L61" s="21" t="str">
        <f t="shared" si="17"/>
        <v/>
      </c>
      <c r="M61" s="122"/>
    </row>
    <row r="62" spans="1:13" x14ac:dyDescent="0.2">
      <c r="A62" s="137" t="str">
        <f>IF(CRes!A62="","",CRes!A62)</f>
        <v/>
      </c>
      <c r="B62" s="123" t="str">
        <f>CRes!L62</f>
        <v/>
      </c>
      <c r="C62" s="3" t="str">
        <f t="shared" si="18"/>
        <v/>
      </c>
      <c r="D62" s="136" t="str">
        <f t="shared" si="19"/>
        <v/>
      </c>
      <c r="E62" s="223" t="str">
        <f t="shared" si="11"/>
        <v/>
      </c>
      <c r="F62" s="3" t="str">
        <f t="shared" si="20"/>
        <v/>
      </c>
      <c r="G62" s="136" t="str">
        <f t="shared" si="21"/>
        <v/>
      </c>
      <c r="H62" s="3" t="str">
        <f t="shared" si="13"/>
        <v/>
      </c>
      <c r="I62" s="223" t="str">
        <f t="shared" si="14"/>
        <v/>
      </c>
      <c r="J62" s="3" t="str">
        <f t="shared" si="15"/>
        <v/>
      </c>
      <c r="K62" s="136" t="str">
        <f t="shared" si="16"/>
        <v/>
      </c>
      <c r="L62" s="21" t="str">
        <f t="shared" si="17"/>
        <v/>
      </c>
      <c r="M62" s="122"/>
    </row>
    <row r="63" spans="1:13" x14ac:dyDescent="0.2">
      <c r="A63" s="137" t="str">
        <f>IF(CRes!A63="","",CRes!A63)</f>
        <v/>
      </c>
      <c r="B63" s="123" t="str">
        <f>CRes!L63</f>
        <v/>
      </c>
      <c r="C63" s="3" t="str">
        <f t="shared" si="18"/>
        <v/>
      </c>
      <c r="D63" s="136" t="str">
        <f t="shared" si="19"/>
        <v/>
      </c>
      <c r="E63" s="223" t="str">
        <f t="shared" si="11"/>
        <v/>
      </c>
      <c r="F63" s="3" t="str">
        <f t="shared" si="20"/>
        <v/>
      </c>
      <c r="G63" s="136" t="str">
        <f t="shared" si="21"/>
        <v/>
      </c>
      <c r="H63" s="3" t="str">
        <f t="shared" si="13"/>
        <v/>
      </c>
      <c r="I63" s="223" t="str">
        <f t="shared" si="14"/>
        <v/>
      </c>
      <c r="J63" s="3" t="str">
        <f t="shared" si="15"/>
        <v/>
      </c>
      <c r="K63" s="136" t="str">
        <f t="shared" si="16"/>
        <v/>
      </c>
      <c r="L63" s="21" t="str">
        <f t="shared" si="17"/>
        <v/>
      </c>
      <c r="M63" s="122"/>
    </row>
    <row r="64" spans="1:13" x14ac:dyDescent="0.2">
      <c r="A64" s="137" t="str">
        <f>IF(CRes!A64="","",CRes!A64)</f>
        <v/>
      </c>
      <c r="B64" s="123" t="str">
        <f>CRes!L64</f>
        <v/>
      </c>
      <c r="C64" s="3" t="str">
        <f t="shared" si="18"/>
        <v/>
      </c>
      <c r="D64" s="136" t="str">
        <f t="shared" si="19"/>
        <v/>
      </c>
      <c r="E64" s="223" t="str">
        <f t="shared" si="11"/>
        <v/>
      </c>
      <c r="F64" s="3" t="str">
        <f t="shared" si="20"/>
        <v/>
      </c>
      <c r="G64" s="136" t="str">
        <f t="shared" si="21"/>
        <v/>
      </c>
      <c r="H64" s="3" t="str">
        <f t="shared" si="13"/>
        <v/>
      </c>
      <c r="I64" s="223" t="str">
        <f t="shared" si="14"/>
        <v/>
      </c>
      <c r="J64" s="3" t="str">
        <f t="shared" si="15"/>
        <v/>
      </c>
      <c r="K64" s="136" t="str">
        <f t="shared" si="16"/>
        <v/>
      </c>
      <c r="L64" s="21" t="str">
        <f t="shared" si="17"/>
        <v/>
      </c>
      <c r="M64" s="122"/>
    </row>
    <row r="65" spans="1:13" x14ac:dyDescent="0.2">
      <c r="A65" s="137" t="str">
        <f>IF(CRes!A65="","",CRes!A65)</f>
        <v/>
      </c>
      <c r="B65" s="123" t="str">
        <f>CRes!L65</f>
        <v/>
      </c>
      <c r="C65" s="3" t="str">
        <f t="shared" si="18"/>
        <v/>
      </c>
      <c r="D65" s="136" t="str">
        <f t="shared" si="19"/>
        <v/>
      </c>
      <c r="E65" s="223" t="str">
        <f t="shared" si="11"/>
        <v/>
      </c>
      <c r="F65" s="3" t="str">
        <f t="shared" si="20"/>
        <v/>
      </c>
      <c r="G65" s="136" t="str">
        <f t="shared" si="21"/>
        <v/>
      </c>
      <c r="H65" s="3" t="str">
        <f t="shared" si="13"/>
        <v/>
      </c>
      <c r="I65" s="223" t="str">
        <f t="shared" si="14"/>
        <v/>
      </c>
      <c r="J65" s="3" t="str">
        <f t="shared" si="15"/>
        <v/>
      </c>
      <c r="K65" s="136" t="str">
        <f t="shared" si="16"/>
        <v/>
      </c>
      <c r="L65" s="21" t="str">
        <f t="shared" si="17"/>
        <v/>
      </c>
      <c r="M65" s="122"/>
    </row>
    <row r="66" spans="1:13" x14ac:dyDescent="0.2">
      <c r="A66" s="137" t="str">
        <f>IF(CRes!A66="","",CRes!A66)</f>
        <v/>
      </c>
      <c r="B66" s="123" t="str">
        <f>CRes!L66</f>
        <v/>
      </c>
      <c r="C66" s="3" t="str">
        <f t="shared" si="18"/>
        <v/>
      </c>
      <c r="D66" s="136" t="str">
        <f t="shared" si="19"/>
        <v/>
      </c>
      <c r="E66" s="223" t="str">
        <f t="shared" si="11"/>
        <v/>
      </c>
      <c r="F66" s="3" t="str">
        <f t="shared" si="20"/>
        <v/>
      </c>
      <c r="G66" s="136" t="str">
        <f t="shared" si="21"/>
        <v/>
      </c>
      <c r="H66" s="3" t="str">
        <f t="shared" si="13"/>
        <v/>
      </c>
      <c r="I66" s="223" t="str">
        <f t="shared" si="14"/>
        <v/>
      </c>
      <c r="J66" s="3" t="str">
        <f t="shared" si="15"/>
        <v/>
      </c>
      <c r="K66" s="136" t="str">
        <f t="shared" si="16"/>
        <v/>
      </c>
      <c r="L66" s="21" t="str">
        <f t="shared" si="17"/>
        <v/>
      </c>
      <c r="M66" s="122"/>
    </row>
    <row r="67" spans="1:13" x14ac:dyDescent="0.2">
      <c r="A67" s="137" t="str">
        <f>IF(CRes!A67="","",CRes!A67)</f>
        <v/>
      </c>
      <c r="B67" s="123" t="str">
        <f>CRes!L67</f>
        <v/>
      </c>
      <c r="C67" s="3" t="str">
        <f t="shared" si="18"/>
        <v/>
      </c>
      <c r="D67" s="136" t="str">
        <f t="shared" si="19"/>
        <v/>
      </c>
      <c r="E67" s="223" t="str">
        <f t="shared" ref="E67:E98" si="22">IF(B67="","",100*(D67^(1/C67)-1))</f>
        <v/>
      </c>
      <c r="F67" s="3" t="str">
        <f t="shared" si="20"/>
        <v/>
      </c>
      <c r="G67" s="136" t="str">
        <f t="shared" si="21"/>
        <v/>
      </c>
      <c r="H67" s="3" t="str">
        <f t="shared" si="13"/>
        <v/>
      </c>
      <c r="I67" s="223" t="str">
        <f t="shared" si="14"/>
        <v/>
      </c>
      <c r="J67" s="3" t="str">
        <f t="shared" si="15"/>
        <v/>
      </c>
      <c r="K67" s="136" t="str">
        <f t="shared" si="16"/>
        <v/>
      </c>
      <c r="L67" s="21" t="str">
        <f t="shared" si="17"/>
        <v/>
      </c>
      <c r="M67" s="122"/>
    </row>
    <row r="68" spans="1:13" x14ac:dyDescent="0.2">
      <c r="A68" s="137" t="str">
        <f>IF(CRes!A68="","",CRes!A68)</f>
        <v/>
      </c>
      <c r="B68" s="123" t="str">
        <f>CRes!L68</f>
        <v/>
      </c>
      <c r="C68" s="3" t="str">
        <f t="shared" si="18"/>
        <v/>
      </c>
      <c r="D68" s="136" t="str">
        <f t="shared" si="19"/>
        <v/>
      </c>
      <c r="E68" s="223" t="str">
        <f t="shared" si="22"/>
        <v/>
      </c>
      <c r="F68" s="3" t="str">
        <f t="shared" si="20"/>
        <v/>
      </c>
      <c r="G68" s="136" t="str">
        <f t="shared" si="21"/>
        <v/>
      </c>
      <c r="H68" s="3" t="str">
        <f t="shared" si="13"/>
        <v/>
      </c>
      <c r="I68" s="223" t="str">
        <f t="shared" si="14"/>
        <v/>
      </c>
      <c r="J68" s="3" t="str">
        <f t="shared" si="15"/>
        <v/>
      </c>
      <c r="K68" s="136" t="str">
        <f t="shared" si="16"/>
        <v/>
      </c>
      <c r="L68" s="21" t="str">
        <f t="shared" si="17"/>
        <v/>
      </c>
      <c r="M68" s="122"/>
    </row>
    <row r="69" spans="1:13" x14ac:dyDescent="0.2">
      <c r="A69" s="137" t="str">
        <f>IF(CRes!A69="","",CRes!A69)</f>
        <v/>
      </c>
      <c r="B69" s="123" t="str">
        <f>CRes!L69</f>
        <v/>
      </c>
      <c r="C69" s="3" t="str">
        <f t="shared" si="18"/>
        <v/>
      </c>
      <c r="D69" s="136" t="str">
        <f t="shared" si="19"/>
        <v/>
      </c>
      <c r="E69" s="223" t="str">
        <f t="shared" si="22"/>
        <v/>
      </c>
      <c r="F69" s="3" t="str">
        <f t="shared" si="20"/>
        <v/>
      </c>
      <c r="G69" s="136" t="str">
        <f t="shared" si="21"/>
        <v/>
      </c>
      <c r="H69" s="3" t="str">
        <f t="shared" si="13"/>
        <v/>
      </c>
      <c r="I69" s="223" t="str">
        <f t="shared" si="14"/>
        <v/>
      </c>
      <c r="J69" s="3" t="str">
        <f t="shared" si="15"/>
        <v/>
      </c>
      <c r="K69" s="136" t="str">
        <f t="shared" si="16"/>
        <v/>
      </c>
      <c r="L69" s="21" t="str">
        <f t="shared" si="17"/>
        <v/>
      </c>
      <c r="M69" s="122"/>
    </row>
    <row r="70" spans="1:13" x14ac:dyDescent="0.2">
      <c r="A70" s="137" t="str">
        <f>IF(CRes!A70="","",CRes!A70)</f>
        <v/>
      </c>
      <c r="B70" s="123" t="str">
        <f>CRes!L70</f>
        <v/>
      </c>
      <c r="C70" s="3" t="str">
        <f t="shared" si="18"/>
        <v/>
      </c>
      <c r="D70" s="136" t="str">
        <f t="shared" si="19"/>
        <v/>
      </c>
      <c r="E70" s="223" t="str">
        <f t="shared" si="22"/>
        <v/>
      </c>
      <c r="F70" s="3" t="str">
        <f t="shared" si="20"/>
        <v/>
      </c>
      <c r="G70" s="136" t="str">
        <f t="shared" si="21"/>
        <v/>
      </c>
      <c r="H70" s="3" t="str">
        <f t="shared" si="13"/>
        <v/>
      </c>
      <c r="I70" s="223" t="str">
        <f t="shared" si="14"/>
        <v/>
      </c>
      <c r="J70" s="3" t="str">
        <f t="shared" si="15"/>
        <v/>
      </c>
      <c r="K70" s="136" t="str">
        <f t="shared" si="16"/>
        <v/>
      </c>
      <c r="L70" s="21" t="str">
        <f t="shared" si="17"/>
        <v/>
      </c>
      <c r="M70" s="122"/>
    </row>
    <row r="71" spans="1:13" x14ac:dyDescent="0.2">
      <c r="A71" s="137" t="str">
        <f>IF(CRes!A71="","",CRes!A71)</f>
        <v/>
      </c>
      <c r="B71" s="123" t="str">
        <f>CRes!L71</f>
        <v/>
      </c>
      <c r="C71" s="3" t="str">
        <f t="shared" si="18"/>
        <v/>
      </c>
      <c r="D71" s="136" t="str">
        <f t="shared" si="19"/>
        <v/>
      </c>
      <c r="E71" s="223" t="str">
        <f t="shared" si="22"/>
        <v/>
      </c>
      <c r="F71" s="3" t="str">
        <f t="shared" si="20"/>
        <v/>
      </c>
      <c r="G71" s="136" t="str">
        <f t="shared" si="21"/>
        <v/>
      </c>
      <c r="H71" s="3" t="str">
        <f t="shared" ref="H71:H102" si="23">IF(E71="","",H70+1)</f>
        <v/>
      </c>
      <c r="I71" s="223" t="str">
        <f t="shared" ref="I71:I102" si="24">IF(B71="","",100*(G71^(1/F71)-1))</f>
        <v/>
      </c>
      <c r="J71" s="3" t="str">
        <f t="shared" si="15"/>
        <v/>
      </c>
      <c r="K71" s="136" t="str">
        <f t="shared" si="16"/>
        <v/>
      </c>
      <c r="L71" s="21" t="str">
        <f t="shared" si="17"/>
        <v/>
      </c>
      <c r="M71" s="122"/>
    </row>
    <row r="72" spans="1:13" x14ac:dyDescent="0.2">
      <c r="A72" s="137" t="str">
        <f>IF(CRes!A72="","",CRes!A72)</f>
        <v/>
      </c>
      <c r="B72" s="123" t="str">
        <f>CRes!L72</f>
        <v/>
      </c>
      <c r="C72" s="3" t="str">
        <f t="shared" si="18"/>
        <v/>
      </c>
      <c r="D72" s="136" t="str">
        <f t="shared" si="19"/>
        <v/>
      </c>
      <c r="E72" s="223" t="str">
        <f t="shared" si="22"/>
        <v/>
      </c>
      <c r="F72" s="3" t="str">
        <f t="shared" si="20"/>
        <v/>
      </c>
      <c r="G72" s="136" t="str">
        <f t="shared" si="21"/>
        <v/>
      </c>
      <c r="H72" s="3" t="str">
        <f t="shared" si="23"/>
        <v/>
      </c>
      <c r="I72" s="223" t="str">
        <f t="shared" si="24"/>
        <v/>
      </c>
      <c r="J72" s="3" t="str">
        <f t="shared" si="15"/>
        <v/>
      </c>
      <c r="K72" s="136" t="str">
        <f t="shared" si="16"/>
        <v/>
      </c>
      <c r="L72" s="21" t="str">
        <f t="shared" si="17"/>
        <v/>
      </c>
      <c r="M72" s="122"/>
    </row>
    <row r="73" spans="1:13" x14ac:dyDescent="0.2">
      <c r="A73" s="137" t="str">
        <f>IF(CRes!A73="","",CRes!A73)</f>
        <v/>
      </c>
      <c r="B73" s="123" t="str">
        <f>CRes!L73</f>
        <v/>
      </c>
      <c r="C73" s="3" t="str">
        <f t="shared" si="18"/>
        <v/>
      </c>
      <c r="D73" s="136" t="str">
        <f t="shared" si="19"/>
        <v/>
      </c>
      <c r="E73" s="223" t="str">
        <f t="shared" si="22"/>
        <v/>
      </c>
      <c r="F73" s="3" t="str">
        <f t="shared" si="20"/>
        <v/>
      </c>
      <c r="G73" s="136" t="str">
        <f t="shared" si="21"/>
        <v/>
      </c>
      <c r="H73" s="3" t="str">
        <f t="shared" si="23"/>
        <v/>
      </c>
      <c r="I73" s="223" t="str">
        <f t="shared" si="24"/>
        <v/>
      </c>
      <c r="J73" s="3" t="str">
        <f t="shared" si="15"/>
        <v/>
      </c>
      <c r="K73" s="136" t="str">
        <f t="shared" si="16"/>
        <v/>
      </c>
      <c r="L73" s="21" t="str">
        <f t="shared" si="17"/>
        <v/>
      </c>
      <c r="M73" s="122"/>
    </row>
    <row r="74" spans="1:13" x14ac:dyDescent="0.2">
      <c r="A74" s="137" t="str">
        <f>IF(CRes!A74="","",CRes!A74)</f>
        <v/>
      </c>
      <c r="B74" s="123" t="str">
        <f>CRes!L74</f>
        <v/>
      </c>
      <c r="C74" s="3" t="str">
        <f t="shared" si="18"/>
        <v/>
      </c>
      <c r="D74" s="136" t="str">
        <f t="shared" si="19"/>
        <v/>
      </c>
      <c r="E74" s="223" t="str">
        <f t="shared" si="22"/>
        <v/>
      </c>
      <c r="F74" s="3" t="str">
        <f t="shared" si="20"/>
        <v/>
      </c>
      <c r="G74" s="136" t="str">
        <f t="shared" si="21"/>
        <v/>
      </c>
      <c r="H74" s="3" t="str">
        <f t="shared" si="23"/>
        <v/>
      </c>
      <c r="I74" s="223" t="str">
        <f t="shared" si="24"/>
        <v/>
      </c>
      <c r="J74" s="3" t="str">
        <f t="shared" si="15"/>
        <v/>
      </c>
      <c r="K74" s="136" t="str">
        <f t="shared" si="16"/>
        <v/>
      </c>
      <c r="L74" s="21" t="str">
        <f t="shared" si="17"/>
        <v/>
      </c>
      <c r="M74" s="122"/>
    </row>
    <row r="75" spans="1:13" x14ac:dyDescent="0.2">
      <c r="A75" s="137" t="str">
        <f>IF(CRes!A75="","",CRes!A75)</f>
        <v/>
      </c>
      <c r="B75" s="123" t="str">
        <f>CRes!L75</f>
        <v/>
      </c>
      <c r="C75" s="3" t="str">
        <f t="shared" si="18"/>
        <v/>
      </c>
      <c r="D75" s="136" t="str">
        <f t="shared" si="19"/>
        <v/>
      </c>
      <c r="E75" s="223" t="str">
        <f t="shared" si="22"/>
        <v/>
      </c>
      <c r="F75" s="3" t="str">
        <f t="shared" si="20"/>
        <v/>
      </c>
      <c r="G75" s="136" t="str">
        <f t="shared" si="21"/>
        <v/>
      </c>
      <c r="H75" s="3" t="str">
        <f t="shared" si="23"/>
        <v/>
      </c>
      <c r="I75" s="223" t="str">
        <f t="shared" si="24"/>
        <v/>
      </c>
      <c r="J75" s="3" t="str">
        <f t="shared" si="15"/>
        <v/>
      </c>
      <c r="K75" s="136" t="str">
        <f t="shared" si="16"/>
        <v/>
      </c>
      <c r="L75" s="21" t="str">
        <f t="shared" si="17"/>
        <v/>
      </c>
      <c r="M75" s="122"/>
    </row>
    <row r="76" spans="1:13" x14ac:dyDescent="0.2">
      <c r="A76" s="137" t="str">
        <f>IF(CRes!A76="","",CRes!A76)</f>
        <v/>
      </c>
      <c r="B76" s="123" t="str">
        <f>CRes!L76</f>
        <v/>
      </c>
      <c r="C76" s="3" t="str">
        <f t="shared" si="18"/>
        <v/>
      </c>
      <c r="D76" s="136" t="str">
        <f t="shared" si="19"/>
        <v/>
      </c>
      <c r="E76" s="223" t="str">
        <f t="shared" si="22"/>
        <v/>
      </c>
      <c r="F76" s="3" t="str">
        <f t="shared" si="20"/>
        <v/>
      </c>
      <c r="G76" s="136" t="str">
        <f t="shared" si="21"/>
        <v/>
      </c>
      <c r="H76" s="3" t="str">
        <f t="shared" si="23"/>
        <v/>
      </c>
      <c r="I76" s="223" t="str">
        <f t="shared" si="24"/>
        <v/>
      </c>
      <c r="J76" s="3" t="str">
        <f t="shared" si="15"/>
        <v/>
      </c>
      <c r="K76" s="136" t="str">
        <f t="shared" si="16"/>
        <v/>
      </c>
      <c r="L76" s="21" t="str">
        <f t="shared" si="17"/>
        <v/>
      </c>
      <c r="M76" s="122"/>
    </row>
    <row r="77" spans="1:13" x14ac:dyDescent="0.2">
      <c r="A77" s="137" t="str">
        <f>IF(CRes!A77="","",CRes!A77)</f>
        <v/>
      </c>
      <c r="B77" s="123" t="str">
        <f>CRes!L77</f>
        <v/>
      </c>
      <c r="C77" s="3" t="str">
        <f t="shared" si="18"/>
        <v/>
      </c>
      <c r="D77" s="136" t="str">
        <f t="shared" si="19"/>
        <v/>
      </c>
      <c r="E77" s="223" t="str">
        <f t="shared" si="22"/>
        <v/>
      </c>
      <c r="F77" s="3" t="str">
        <f t="shared" si="20"/>
        <v/>
      </c>
      <c r="G77" s="136" t="str">
        <f t="shared" si="21"/>
        <v/>
      </c>
      <c r="H77" s="3" t="str">
        <f t="shared" si="23"/>
        <v/>
      </c>
      <c r="I77" s="223" t="str">
        <f t="shared" si="24"/>
        <v/>
      </c>
      <c r="J77" s="3" t="str">
        <f t="shared" si="15"/>
        <v/>
      </c>
      <c r="K77" s="136" t="str">
        <f t="shared" si="16"/>
        <v/>
      </c>
      <c r="L77" s="21" t="str">
        <f t="shared" si="17"/>
        <v/>
      </c>
      <c r="M77" s="122"/>
    </row>
    <row r="78" spans="1:13" x14ac:dyDescent="0.2">
      <c r="A78" s="137" t="str">
        <f>IF(CRes!A78="","",CRes!A78)</f>
        <v/>
      </c>
      <c r="B78" s="123" t="str">
        <f>CRes!L78</f>
        <v/>
      </c>
      <c r="C78" s="3" t="str">
        <f t="shared" si="18"/>
        <v/>
      </c>
      <c r="D78" s="136" t="str">
        <f t="shared" si="19"/>
        <v/>
      </c>
      <c r="E78" s="223" t="str">
        <f t="shared" si="22"/>
        <v/>
      </c>
      <c r="F78" s="3" t="str">
        <f t="shared" si="20"/>
        <v/>
      </c>
      <c r="G78" s="136" t="str">
        <f t="shared" si="21"/>
        <v/>
      </c>
      <c r="H78" s="3" t="str">
        <f t="shared" si="23"/>
        <v/>
      </c>
      <c r="I78" s="223" t="str">
        <f t="shared" si="24"/>
        <v/>
      </c>
      <c r="J78" s="3" t="str">
        <f t="shared" si="15"/>
        <v/>
      </c>
      <c r="K78" s="136" t="str">
        <f t="shared" si="16"/>
        <v/>
      </c>
      <c r="L78" s="21" t="str">
        <f t="shared" si="17"/>
        <v/>
      </c>
      <c r="M78" s="122"/>
    </row>
    <row r="79" spans="1:13" x14ac:dyDescent="0.2">
      <c r="A79" s="137" t="str">
        <f>IF(CRes!A79="","",CRes!A79)</f>
        <v/>
      </c>
      <c r="B79" s="123" t="str">
        <f>CRes!L79</f>
        <v/>
      </c>
      <c r="C79" s="3" t="str">
        <f t="shared" si="18"/>
        <v/>
      </c>
      <c r="D79" s="136" t="str">
        <f t="shared" si="19"/>
        <v/>
      </c>
      <c r="E79" s="223" t="str">
        <f t="shared" si="22"/>
        <v/>
      </c>
      <c r="F79" s="3" t="str">
        <f t="shared" si="20"/>
        <v/>
      </c>
      <c r="G79" s="136" t="str">
        <f t="shared" si="21"/>
        <v/>
      </c>
      <c r="H79" s="3" t="str">
        <f t="shared" si="23"/>
        <v/>
      </c>
      <c r="I79" s="223" t="str">
        <f t="shared" si="24"/>
        <v/>
      </c>
      <c r="J79" s="3" t="str">
        <f t="shared" si="15"/>
        <v/>
      </c>
      <c r="K79" s="136" t="str">
        <f t="shared" si="16"/>
        <v/>
      </c>
      <c r="L79" s="21" t="str">
        <f t="shared" si="17"/>
        <v/>
      </c>
      <c r="M79" s="122"/>
    </row>
    <row r="80" spans="1:13" x14ac:dyDescent="0.2">
      <c r="A80" s="137" t="str">
        <f>IF(CRes!A80="","",CRes!A80)</f>
        <v/>
      </c>
      <c r="B80" s="123" t="str">
        <f>CRes!L80</f>
        <v/>
      </c>
      <c r="C80" s="3" t="str">
        <f t="shared" si="18"/>
        <v/>
      </c>
      <c r="D80" s="136" t="str">
        <f t="shared" si="19"/>
        <v/>
      </c>
      <c r="E80" s="223" t="str">
        <f t="shared" si="22"/>
        <v/>
      </c>
      <c r="F80" s="3" t="str">
        <f t="shared" si="20"/>
        <v/>
      </c>
      <c r="G80" s="136" t="str">
        <f t="shared" si="21"/>
        <v/>
      </c>
      <c r="H80" s="3" t="str">
        <f t="shared" si="23"/>
        <v/>
      </c>
      <c r="I80" s="223" t="str">
        <f t="shared" si="24"/>
        <v/>
      </c>
      <c r="J80" s="3" t="str">
        <f t="shared" si="15"/>
        <v/>
      </c>
      <c r="K80" s="136" t="str">
        <f t="shared" si="16"/>
        <v/>
      </c>
      <c r="L80" s="21" t="str">
        <f t="shared" si="17"/>
        <v/>
      </c>
      <c r="M80" s="122"/>
    </row>
    <row r="81" spans="1:13" x14ac:dyDescent="0.2">
      <c r="A81" s="137" t="str">
        <f>IF(CRes!A81="","",CRes!A81)</f>
        <v/>
      </c>
      <c r="B81" s="123" t="str">
        <f>CRes!L81</f>
        <v/>
      </c>
      <c r="C81" s="3" t="str">
        <f t="shared" si="18"/>
        <v/>
      </c>
      <c r="D81" s="136" t="str">
        <f t="shared" si="19"/>
        <v/>
      </c>
      <c r="E81" s="223" t="str">
        <f t="shared" si="22"/>
        <v/>
      </c>
      <c r="F81" s="3" t="str">
        <f t="shared" si="20"/>
        <v/>
      </c>
      <c r="G81" s="136" t="str">
        <f t="shared" si="21"/>
        <v/>
      </c>
      <c r="H81" s="3" t="str">
        <f t="shared" si="23"/>
        <v/>
      </c>
      <c r="I81" s="223" t="str">
        <f t="shared" si="24"/>
        <v/>
      </c>
      <c r="J81" s="3" t="str">
        <f t="shared" si="15"/>
        <v/>
      </c>
      <c r="K81" s="136" t="str">
        <f t="shared" si="16"/>
        <v/>
      </c>
      <c r="L81" s="21" t="str">
        <f t="shared" si="17"/>
        <v/>
      </c>
      <c r="M81" s="122"/>
    </row>
    <row r="82" spans="1:13" x14ac:dyDescent="0.2">
      <c r="A82" s="137" t="str">
        <f>IF(CRes!A82="","",CRes!A82)</f>
        <v/>
      </c>
      <c r="B82" s="123" t="str">
        <f>CRes!L82</f>
        <v/>
      </c>
      <c r="C82" s="3" t="str">
        <f t="shared" si="18"/>
        <v/>
      </c>
      <c r="D82" s="136" t="str">
        <f t="shared" si="19"/>
        <v/>
      </c>
      <c r="E82" s="223" t="str">
        <f t="shared" si="22"/>
        <v/>
      </c>
      <c r="F82" s="3" t="str">
        <f t="shared" si="20"/>
        <v/>
      </c>
      <c r="G82" s="136" t="str">
        <f t="shared" si="21"/>
        <v/>
      </c>
      <c r="H82" s="3" t="str">
        <f t="shared" si="23"/>
        <v/>
      </c>
      <c r="I82" s="223" t="str">
        <f t="shared" si="24"/>
        <v/>
      </c>
      <c r="J82" s="3" t="str">
        <f t="shared" ref="J82:J102" si="25">IF(G82="","",J81+1)</f>
        <v/>
      </c>
      <c r="K82" s="136" t="str">
        <f t="shared" ref="K82:K102" si="26">IF(B82="","",K81*(1+B82/100))</f>
        <v/>
      </c>
      <c r="L82" s="21" t="str">
        <f t="shared" ref="L82:L102" si="27">IF(B82="","",100*(K82^(1/J82)-1))</f>
        <v/>
      </c>
      <c r="M82" s="122"/>
    </row>
    <row r="83" spans="1:13" x14ac:dyDescent="0.2">
      <c r="A83" s="137" t="str">
        <f>IF(CRes!A83="","",CRes!A83)</f>
        <v/>
      </c>
      <c r="B83" s="123" t="str">
        <f>CRes!L83</f>
        <v/>
      </c>
      <c r="C83" s="3" t="str">
        <f t="shared" si="18"/>
        <v/>
      </c>
      <c r="D83" s="136" t="str">
        <f t="shared" si="19"/>
        <v/>
      </c>
      <c r="E83" s="223" t="str">
        <f t="shared" si="22"/>
        <v/>
      </c>
      <c r="F83" s="3" t="str">
        <f t="shared" si="20"/>
        <v/>
      </c>
      <c r="G83" s="136" t="str">
        <f t="shared" si="21"/>
        <v/>
      </c>
      <c r="H83" s="3" t="str">
        <f t="shared" si="23"/>
        <v/>
      </c>
      <c r="I83" s="223" t="str">
        <f t="shared" si="24"/>
        <v/>
      </c>
      <c r="J83" s="3" t="str">
        <f t="shared" si="25"/>
        <v/>
      </c>
      <c r="K83" s="136" t="str">
        <f t="shared" si="26"/>
        <v/>
      </c>
      <c r="L83" s="21" t="str">
        <f t="shared" si="27"/>
        <v/>
      </c>
      <c r="M83" s="122"/>
    </row>
    <row r="84" spans="1:13" x14ac:dyDescent="0.2">
      <c r="A84" s="137" t="str">
        <f>IF(CRes!A84="","",CRes!A84)</f>
        <v/>
      </c>
      <c r="B84" s="123" t="str">
        <f>CRes!L84</f>
        <v/>
      </c>
      <c r="C84" s="3" t="str">
        <f t="shared" si="18"/>
        <v/>
      </c>
      <c r="D84" s="136" t="str">
        <f t="shared" si="19"/>
        <v/>
      </c>
      <c r="E84" s="223" t="str">
        <f t="shared" si="22"/>
        <v/>
      </c>
      <c r="F84" s="3" t="str">
        <f t="shared" si="20"/>
        <v/>
      </c>
      <c r="G84" s="136" t="str">
        <f t="shared" si="21"/>
        <v/>
      </c>
      <c r="H84" s="3" t="str">
        <f t="shared" si="23"/>
        <v/>
      </c>
      <c r="I84" s="223" t="str">
        <f t="shared" si="24"/>
        <v/>
      </c>
      <c r="J84" s="3" t="str">
        <f t="shared" si="25"/>
        <v/>
      </c>
      <c r="K84" s="136" t="str">
        <f t="shared" si="26"/>
        <v/>
      </c>
      <c r="L84" s="21" t="str">
        <f t="shared" si="27"/>
        <v/>
      </c>
      <c r="M84" s="122"/>
    </row>
    <row r="85" spans="1:13" x14ac:dyDescent="0.2">
      <c r="A85" s="137" t="str">
        <f>IF(CRes!A85="","",CRes!A85)</f>
        <v/>
      </c>
      <c r="B85" s="123" t="str">
        <f>CRes!L85</f>
        <v/>
      </c>
      <c r="C85" s="3" t="str">
        <f t="shared" si="18"/>
        <v/>
      </c>
      <c r="D85" s="136" t="str">
        <f t="shared" si="19"/>
        <v/>
      </c>
      <c r="E85" s="223" t="str">
        <f t="shared" si="22"/>
        <v/>
      </c>
      <c r="F85" s="3" t="str">
        <f t="shared" si="20"/>
        <v/>
      </c>
      <c r="G85" s="136" t="str">
        <f t="shared" si="21"/>
        <v/>
      </c>
      <c r="H85" s="3" t="str">
        <f t="shared" si="23"/>
        <v/>
      </c>
      <c r="I85" s="223" t="str">
        <f t="shared" si="24"/>
        <v/>
      </c>
      <c r="J85" s="3" t="str">
        <f t="shared" si="25"/>
        <v/>
      </c>
      <c r="K85" s="136" t="str">
        <f t="shared" si="26"/>
        <v/>
      </c>
      <c r="L85" s="21" t="str">
        <f t="shared" si="27"/>
        <v/>
      </c>
      <c r="M85" s="122"/>
    </row>
    <row r="86" spans="1:13" x14ac:dyDescent="0.2">
      <c r="A86" s="137" t="str">
        <f>IF(CRes!A86="","",CRes!A86)</f>
        <v/>
      </c>
      <c r="B86" s="123" t="str">
        <f>CRes!L86</f>
        <v/>
      </c>
      <c r="C86" s="3" t="str">
        <f t="shared" si="18"/>
        <v/>
      </c>
      <c r="D86" s="136" t="str">
        <f t="shared" si="19"/>
        <v/>
      </c>
      <c r="E86" s="223" t="str">
        <f t="shared" si="22"/>
        <v/>
      </c>
      <c r="F86" s="3" t="str">
        <f t="shared" si="20"/>
        <v/>
      </c>
      <c r="G86" s="136" t="str">
        <f t="shared" si="21"/>
        <v/>
      </c>
      <c r="H86" s="3" t="str">
        <f t="shared" si="23"/>
        <v/>
      </c>
      <c r="I86" s="223" t="str">
        <f t="shared" si="24"/>
        <v/>
      </c>
      <c r="J86" s="3" t="str">
        <f t="shared" si="25"/>
        <v/>
      </c>
      <c r="K86" s="136" t="str">
        <f t="shared" si="26"/>
        <v/>
      </c>
      <c r="L86" s="21" t="str">
        <f t="shared" si="27"/>
        <v/>
      </c>
      <c r="M86" s="122"/>
    </row>
    <row r="87" spans="1:13" x14ac:dyDescent="0.2">
      <c r="A87" s="137" t="str">
        <f>IF(CRes!A87="","",CRes!A87)</f>
        <v/>
      </c>
      <c r="B87" s="123" t="str">
        <f>CRes!L87</f>
        <v/>
      </c>
      <c r="C87" s="3" t="str">
        <f t="shared" si="18"/>
        <v/>
      </c>
      <c r="D87" s="136" t="str">
        <f t="shared" si="19"/>
        <v/>
      </c>
      <c r="E87" s="223" t="str">
        <f t="shared" si="22"/>
        <v/>
      </c>
      <c r="F87" s="3" t="str">
        <f t="shared" si="20"/>
        <v/>
      </c>
      <c r="G87" s="136" t="str">
        <f t="shared" si="21"/>
        <v/>
      </c>
      <c r="H87" s="3" t="str">
        <f t="shared" si="23"/>
        <v/>
      </c>
      <c r="I87" s="223" t="str">
        <f t="shared" si="24"/>
        <v/>
      </c>
      <c r="J87" s="3" t="str">
        <f t="shared" si="25"/>
        <v/>
      </c>
      <c r="K87" s="136" t="str">
        <f t="shared" si="26"/>
        <v/>
      </c>
      <c r="L87" s="21" t="str">
        <f t="shared" si="27"/>
        <v/>
      </c>
      <c r="M87" s="122"/>
    </row>
    <row r="88" spans="1:13" x14ac:dyDescent="0.2">
      <c r="A88" s="137" t="str">
        <f>IF(CRes!A88="","",CRes!A88)</f>
        <v/>
      </c>
      <c r="B88" s="123" t="str">
        <f>CRes!L88</f>
        <v/>
      </c>
      <c r="C88" s="3" t="str">
        <f t="shared" si="18"/>
        <v/>
      </c>
      <c r="D88" s="136" t="str">
        <f t="shared" si="19"/>
        <v/>
      </c>
      <c r="E88" s="223" t="str">
        <f t="shared" si="22"/>
        <v/>
      </c>
      <c r="F88" s="3" t="str">
        <f t="shared" si="20"/>
        <v/>
      </c>
      <c r="G88" s="136" t="str">
        <f t="shared" si="21"/>
        <v/>
      </c>
      <c r="H88" s="3" t="str">
        <f t="shared" si="23"/>
        <v/>
      </c>
      <c r="I88" s="223" t="str">
        <f t="shared" si="24"/>
        <v/>
      </c>
      <c r="J88" s="3" t="str">
        <f t="shared" si="25"/>
        <v/>
      </c>
      <c r="K88" s="136" t="str">
        <f t="shared" si="26"/>
        <v/>
      </c>
      <c r="L88" s="21" t="str">
        <f t="shared" si="27"/>
        <v/>
      </c>
      <c r="M88" s="122"/>
    </row>
    <row r="89" spans="1:13" x14ac:dyDescent="0.2">
      <c r="A89" s="137" t="str">
        <f>IF(CRes!A89="","",CRes!A89)</f>
        <v/>
      </c>
      <c r="B89" s="123" t="str">
        <f>CRes!L89</f>
        <v/>
      </c>
      <c r="C89" s="3" t="str">
        <f t="shared" si="18"/>
        <v/>
      </c>
      <c r="D89" s="136" t="str">
        <f t="shared" si="19"/>
        <v/>
      </c>
      <c r="E89" s="223" t="str">
        <f t="shared" si="22"/>
        <v/>
      </c>
      <c r="F89" s="3" t="str">
        <f t="shared" si="20"/>
        <v/>
      </c>
      <c r="G89" s="136" t="str">
        <f t="shared" si="21"/>
        <v/>
      </c>
      <c r="H89" s="3" t="str">
        <f t="shared" si="23"/>
        <v/>
      </c>
      <c r="I89" s="223" t="str">
        <f t="shared" si="24"/>
        <v/>
      </c>
      <c r="J89" s="3" t="str">
        <f t="shared" si="25"/>
        <v/>
      </c>
      <c r="K89" s="136" t="str">
        <f t="shared" si="26"/>
        <v/>
      </c>
      <c r="L89" s="21" t="str">
        <f t="shared" si="27"/>
        <v/>
      </c>
      <c r="M89" s="122"/>
    </row>
    <row r="90" spans="1:13" x14ac:dyDescent="0.2">
      <c r="A90" s="137" t="str">
        <f>IF(CRes!A90="","",CRes!A90)</f>
        <v/>
      </c>
      <c r="B90" s="123" t="str">
        <f>CRes!L90</f>
        <v/>
      </c>
      <c r="C90" s="3" t="str">
        <f t="shared" si="18"/>
        <v/>
      </c>
      <c r="D90" s="136" t="str">
        <f t="shared" si="19"/>
        <v/>
      </c>
      <c r="E90" s="223" t="str">
        <f t="shared" si="22"/>
        <v/>
      </c>
      <c r="F90" s="3" t="str">
        <f t="shared" si="20"/>
        <v/>
      </c>
      <c r="G90" s="136" t="str">
        <f t="shared" si="21"/>
        <v/>
      </c>
      <c r="H90" s="3" t="str">
        <f t="shared" si="23"/>
        <v/>
      </c>
      <c r="I90" s="223" t="str">
        <f t="shared" si="24"/>
        <v/>
      </c>
      <c r="J90" s="3" t="str">
        <f t="shared" si="25"/>
        <v/>
      </c>
      <c r="K90" s="136" t="str">
        <f t="shared" si="26"/>
        <v/>
      </c>
      <c r="L90" s="21" t="str">
        <f t="shared" si="27"/>
        <v/>
      </c>
      <c r="M90" s="122"/>
    </row>
    <row r="91" spans="1:13" x14ac:dyDescent="0.2">
      <c r="A91" s="137" t="str">
        <f>IF(CRes!A91="","",CRes!A91)</f>
        <v/>
      </c>
      <c r="B91" s="123" t="str">
        <f>CRes!L91</f>
        <v/>
      </c>
      <c r="C91" s="3" t="str">
        <f t="shared" si="18"/>
        <v/>
      </c>
      <c r="D91" s="136" t="str">
        <f t="shared" si="19"/>
        <v/>
      </c>
      <c r="E91" s="223" t="str">
        <f t="shared" si="22"/>
        <v/>
      </c>
      <c r="F91" s="3" t="str">
        <f t="shared" si="20"/>
        <v/>
      </c>
      <c r="G91" s="136" t="str">
        <f t="shared" si="21"/>
        <v/>
      </c>
      <c r="H91" s="3" t="str">
        <f t="shared" si="23"/>
        <v/>
      </c>
      <c r="I91" s="223" t="str">
        <f t="shared" si="24"/>
        <v/>
      </c>
      <c r="J91" s="3" t="str">
        <f t="shared" si="25"/>
        <v/>
      </c>
      <c r="K91" s="136" t="str">
        <f t="shared" si="26"/>
        <v/>
      </c>
      <c r="L91" s="21" t="str">
        <f t="shared" si="27"/>
        <v/>
      </c>
      <c r="M91" s="122"/>
    </row>
    <row r="92" spans="1:13" x14ac:dyDescent="0.2">
      <c r="A92" s="137" t="str">
        <f>IF(CRes!A92="","",CRes!A92)</f>
        <v/>
      </c>
      <c r="B92" s="123" t="str">
        <f>CRes!L92</f>
        <v/>
      </c>
      <c r="C92" s="3" t="str">
        <f t="shared" si="18"/>
        <v/>
      </c>
      <c r="D92" s="136" t="str">
        <f t="shared" si="19"/>
        <v/>
      </c>
      <c r="E92" s="223" t="str">
        <f t="shared" si="22"/>
        <v/>
      </c>
      <c r="F92" s="3" t="str">
        <f t="shared" si="20"/>
        <v/>
      </c>
      <c r="G92" s="136" t="str">
        <f t="shared" si="21"/>
        <v/>
      </c>
      <c r="H92" s="3" t="str">
        <f t="shared" si="23"/>
        <v/>
      </c>
      <c r="I92" s="223" t="str">
        <f t="shared" si="24"/>
        <v/>
      </c>
      <c r="J92" s="3" t="str">
        <f t="shared" si="25"/>
        <v/>
      </c>
      <c r="K92" s="136" t="str">
        <f t="shared" si="26"/>
        <v/>
      </c>
      <c r="L92" s="21" t="str">
        <f t="shared" si="27"/>
        <v/>
      </c>
      <c r="M92" s="122"/>
    </row>
    <row r="93" spans="1:13" x14ac:dyDescent="0.2">
      <c r="A93" s="137" t="str">
        <f>IF(CRes!A93="","",CRes!A93)</f>
        <v/>
      </c>
      <c r="B93" s="123" t="str">
        <f>CRes!L93</f>
        <v/>
      </c>
      <c r="C93" s="3" t="str">
        <f t="shared" si="18"/>
        <v/>
      </c>
      <c r="D93" s="136" t="str">
        <f t="shared" si="19"/>
        <v/>
      </c>
      <c r="E93" s="223" t="str">
        <f t="shared" si="22"/>
        <v/>
      </c>
      <c r="F93" s="3" t="str">
        <f t="shared" si="20"/>
        <v/>
      </c>
      <c r="G93" s="136" t="str">
        <f t="shared" si="21"/>
        <v/>
      </c>
      <c r="H93" s="3" t="str">
        <f t="shared" si="23"/>
        <v/>
      </c>
      <c r="I93" s="223" t="str">
        <f t="shared" si="24"/>
        <v/>
      </c>
      <c r="J93" s="3" t="str">
        <f t="shared" si="25"/>
        <v/>
      </c>
      <c r="K93" s="136" t="str">
        <f t="shared" si="26"/>
        <v/>
      </c>
      <c r="L93" s="21" t="str">
        <f t="shared" si="27"/>
        <v/>
      </c>
      <c r="M93" s="122"/>
    </row>
    <row r="94" spans="1:13" x14ac:dyDescent="0.2">
      <c r="A94" s="137" t="str">
        <f>IF(CRes!A94="","",CRes!A94)</f>
        <v/>
      </c>
      <c r="B94" s="123" t="str">
        <f>CRes!L94</f>
        <v/>
      </c>
      <c r="C94" s="3" t="str">
        <f t="shared" si="18"/>
        <v/>
      </c>
      <c r="D94" s="136" t="str">
        <f t="shared" si="19"/>
        <v/>
      </c>
      <c r="E94" s="223" t="str">
        <f t="shared" si="22"/>
        <v/>
      </c>
      <c r="F94" s="3" t="str">
        <f t="shared" si="20"/>
        <v/>
      </c>
      <c r="G94" s="136" t="str">
        <f t="shared" si="21"/>
        <v/>
      </c>
      <c r="H94" s="3" t="str">
        <f t="shared" si="23"/>
        <v/>
      </c>
      <c r="I94" s="223" t="str">
        <f t="shared" si="24"/>
        <v/>
      </c>
      <c r="J94" s="3" t="str">
        <f t="shared" si="25"/>
        <v/>
      </c>
      <c r="K94" s="136" t="str">
        <f t="shared" si="26"/>
        <v/>
      </c>
      <c r="L94" s="21" t="str">
        <f t="shared" si="27"/>
        <v/>
      </c>
      <c r="M94" s="122"/>
    </row>
    <row r="95" spans="1:13" x14ac:dyDescent="0.2">
      <c r="A95" s="137" t="str">
        <f>IF(CRes!A95="","",CRes!A95)</f>
        <v/>
      </c>
      <c r="B95" s="123" t="str">
        <f>CRes!L95</f>
        <v/>
      </c>
      <c r="C95" s="3" t="str">
        <f t="shared" si="18"/>
        <v/>
      </c>
      <c r="D95" s="136" t="str">
        <f t="shared" si="19"/>
        <v/>
      </c>
      <c r="E95" s="223" t="str">
        <f t="shared" si="22"/>
        <v/>
      </c>
      <c r="F95" s="3" t="str">
        <f t="shared" si="20"/>
        <v/>
      </c>
      <c r="G95" s="136" t="str">
        <f t="shared" si="21"/>
        <v/>
      </c>
      <c r="H95" s="3" t="str">
        <f t="shared" si="23"/>
        <v/>
      </c>
      <c r="I95" s="223" t="str">
        <f t="shared" si="24"/>
        <v/>
      </c>
      <c r="J95" s="3" t="str">
        <f t="shared" si="25"/>
        <v/>
      </c>
      <c r="K95" s="136" t="str">
        <f t="shared" si="26"/>
        <v/>
      </c>
      <c r="L95" s="21" t="str">
        <f t="shared" si="27"/>
        <v/>
      </c>
      <c r="M95" s="122"/>
    </row>
    <row r="96" spans="1:13" x14ac:dyDescent="0.2">
      <c r="A96" s="137" t="str">
        <f>IF(CRes!A96="","",CRes!A96)</f>
        <v/>
      </c>
      <c r="B96" s="123" t="str">
        <f>CRes!L96</f>
        <v/>
      </c>
      <c r="C96" s="3" t="str">
        <f t="shared" si="18"/>
        <v/>
      </c>
      <c r="D96" s="136" t="str">
        <f t="shared" si="19"/>
        <v/>
      </c>
      <c r="E96" s="223" t="str">
        <f t="shared" si="22"/>
        <v/>
      </c>
      <c r="F96" s="3" t="str">
        <f t="shared" si="20"/>
        <v/>
      </c>
      <c r="G96" s="136" t="str">
        <f t="shared" si="21"/>
        <v/>
      </c>
      <c r="H96" s="3" t="str">
        <f t="shared" si="23"/>
        <v/>
      </c>
      <c r="I96" s="223" t="str">
        <f t="shared" si="24"/>
        <v/>
      </c>
      <c r="J96" s="3" t="str">
        <f t="shared" si="25"/>
        <v/>
      </c>
      <c r="K96" s="136" t="str">
        <f t="shared" si="26"/>
        <v/>
      </c>
      <c r="L96" s="21" t="str">
        <f t="shared" si="27"/>
        <v/>
      </c>
      <c r="M96" s="122"/>
    </row>
    <row r="97" spans="1:13" x14ac:dyDescent="0.2">
      <c r="A97" s="137" t="str">
        <f>IF(CRes!A97="","",CRes!A97)</f>
        <v/>
      </c>
      <c r="B97" s="123" t="str">
        <f>CRes!L97</f>
        <v/>
      </c>
      <c r="C97" s="3" t="str">
        <f t="shared" si="18"/>
        <v/>
      </c>
      <c r="D97" s="136" t="str">
        <f t="shared" si="19"/>
        <v/>
      </c>
      <c r="E97" s="223" t="str">
        <f t="shared" si="22"/>
        <v/>
      </c>
      <c r="F97" s="3" t="str">
        <f t="shared" si="20"/>
        <v/>
      </c>
      <c r="G97" s="136" t="str">
        <f t="shared" si="21"/>
        <v/>
      </c>
      <c r="H97" s="3" t="str">
        <f t="shared" si="23"/>
        <v/>
      </c>
      <c r="I97" s="223" t="str">
        <f t="shared" si="24"/>
        <v/>
      </c>
      <c r="J97" s="3" t="str">
        <f t="shared" si="25"/>
        <v/>
      </c>
      <c r="K97" s="136" t="str">
        <f t="shared" si="26"/>
        <v/>
      </c>
      <c r="L97" s="21" t="str">
        <f t="shared" si="27"/>
        <v/>
      </c>
      <c r="M97" s="122"/>
    </row>
    <row r="98" spans="1:13" x14ac:dyDescent="0.2">
      <c r="A98" s="137" t="str">
        <f>IF(CRes!A98="","",CRes!A98)</f>
        <v/>
      </c>
      <c r="B98" s="123" t="str">
        <f>CRes!L98</f>
        <v/>
      </c>
      <c r="C98" s="3" t="str">
        <f t="shared" si="18"/>
        <v/>
      </c>
      <c r="D98" s="136" t="str">
        <f t="shared" si="19"/>
        <v/>
      </c>
      <c r="E98" s="223" t="str">
        <f t="shared" si="22"/>
        <v/>
      </c>
      <c r="F98" s="3" t="str">
        <f t="shared" si="20"/>
        <v/>
      </c>
      <c r="G98" s="136" t="str">
        <f t="shared" si="21"/>
        <v/>
      </c>
      <c r="H98" s="3" t="str">
        <f t="shared" si="23"/>
        <v/>
      </c>
      <c r="I98" s="223" t="str">
        <f t="shared" si="24"/>
        <v/>
      </c>
      <c r="J98" s="3" t="str">
        <f t="shared" si="25"/>
        <v/>
      </c>
      <c r="K98" s="136" t="str">
        <f t="shared" si="26"/>
        <v/>
      </c>
      <c r="L98" s="21" t="str">
        <f t="shared" si="27"/>
        <v/>
      </c>
      <c r="M98" s="122"/>
    </row>
    <row r="99" spans="1:13" x14ac:dyDescent="0.2">
      <c r="A99" s="137" t="str">
        <f>IF(CRes!A99="","",CRes!A99)</f>
        <v/>
      </c>
      <c r="B99" s="123" t="str">
        <f>CRes!L99</f>
        <v/>
      </c>
      <c r="C99" s="3" t="str">
        <f t="shared" si="18"/>
        <v/>
      </c>
      <c r="D99" s="136" t="str">
        <f t="shared" si="19"/>
        <v/>
      </c>
      <c r="E99" s="223" t="str">
        <f t="shared" ref="E99:E102" si="28">IF(B99="","",100*(D99^(1/C99)-1))</f>
        <v/>
      </c>
      <c r="F99" s="3" t="str">
        <f t="shared" si="20"/>
        <v/>
      </c>
      <c r="G99" s="136" t="str">
        <f t="shared" si="21"/>
        <v/>
      </c>
      <c r="H99" s="3" t="str">
        <f t="shared" si="23"/>
        <v/>
      </c>
      <c r="I99" s="223" t="str">
        <f t="shared" si="24"/>
        <v/>
      </c>
      <c r="J99" s="3" t="str">
        <f t="shared" si="25"/>
        <v/>
      </c>
      <c r="K99" s="136" t="str">
        <f t="shared" si="26"/>
        <v/>
      </c>
      <c r="L99" s="21" t="str">
        <f t="shared" si="27"/>
        <v/>
      </c>
      <c r="M99" s="122"/>
    </row>
    <row r="100" spans="1:13" x14ac:dyDescent="0.2">
      <c r="A100" s="137" t="str">
        <f>IF(CRes!A100="","",CRes!A100)</f>
        <v/>
      </c>
      <c r="B100" s="123" t="str">
        <f>CRes!L100</f>
        <v/>
      </c>
      <c r="C100" s="3" t="str">
        <f t="shared" si="18"/>
        <v/>
      </c>
      <c r="D100" s="136" t="str">
        <f t="shared" si="19"/>
        <v/>
      </c>
      <c r="E100" s="223" t="str">
        <f t="shared" si="28"/>
        <v/>
      </c>
      <c r="F100" s="3" t="str">
        <f t="shared" si="20"/>
        <v/>
      </c>
      <c r="G100" s="136" t="str">
        <f t="shared" si="21"/>
        <v/>
      </c>
      <c r="H100" s="3" t="str">
        <f t="shared" si="23"/>
        <v/>
      </c>
      <c r="I100" s="223" t="str">
        <f t="shared" si="24"/>
        <v/>
      </c>
      <c r="J100" s="3" t="str">
        <f t="shared" si="25"/>
        <v/>
      </c>
      <c r="K100" s="136" t="str">
        <f t="shared" si="26"/>
        <v/>
      </c>
      <c r="L100" s="21" t="str">
        <f t="shared" si="27"/>
        <v/>
      </c>
      <c r="M100" s="122"/>
    </row>
    <row r="101" spans="1:13" x14ac:dyDescent="0.2">
      <c r="A101" s="137" t="str">
        <f>IF(CRes!A101="","",CRes!A101)</f>
        <v/>
      </c>
      <c r="B101" s="123" t="str">
        <f>CRes!L101</f>
        <v/>
      </c>
      <c r="C101" s="3" t="str">
        <f t="shared" si="18"/>
        <v/>
      </c>
      <c r="D101" s="136" t="str">
        <f t="shared" si="19"/>
        <v/>
      </c>
      <c r="E101" s="223" t="str">
        <f t="shared" si="28"/>
        <v/>
      </c>
      <c r="F101" s="3" t="str">
        <f t="shared" si="20"/>
        <v/>
      </c>
      <c r="G101" s="136" t="str">
        <f t="shared" si="21"/>
        <v/>
      </c>
      <c r="H101" s="3" t="str">
        <f t="shared" si="23"/>
        <v/>
      </c>
      <c r="I101" s="223" t="str">
        <f t="shared" si="24"/>
        <v/>
      </c>
      <c r="J101" s="3" t="str">
        <f t="shared" si="25"/>
        <v/>
      </c>
      <c r="K101" s="136" t="str">
        <f t="shared" si="26"/>
        <v/>
      </c>
      <c r="L101" s="21" t="str">
        <f t="shared" si="27"/>
        <v/>
      </c>
      <c r="M101" s="122"/>
    </row>
    <row r="102" spans="1:13" x14ac:dyDescent="0.2">
      <c r="A102" s="137" t="str">
        <f>IF(CRes!A102="","",CRes!A102)</f>
        <v/>
      </c>
      <c r="B102" s="123" t="str">
        <f>CRes!L102</f>
        <v/>
      </c>
      <c r="C102" s="3" t="str">
        <f t="shared" si="18"/>
        <v/>
      </c>
      <c r="D102" s="136" t="str">
        <f t="shared" si="19"/>
        <v/>
      </c>
      <c r="E102" s="223" t="str">
        <f t="shared" si="28"/>
        <v/>
      </c>
      <c r="F102" s="3" t="str">
        <f t="shared" si="20"/>
        <v/>
      </c>
      <c r="G102" s="136" t="str">
        <f t="shared" si="21"/>
        <v/>
      </c>
      <c r="H102" s="3" t="str">
        <f t="shared" si="23"/>
        <v/>
      </c>
      <c r="I102" s="223" t="str">
        <f t="shared" si="24"/>
        <v/>
      </c>
      <c r="J102" s="3" t="str">
        <f t="shared" si="25"/>
        <v/>
      </c>
      <c r="K102" s="136" t="str">
        <f t="shared" si="26"/>
        <v/>
      </c>
      <c r="L102" s="21" t="str">
        <f t="shared" si="27"/>
        <v/>
      </c>
      <c r="M102" s="122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108"/>
  <sheetViews>
    <sheetView zoomScale="80" workbookViewId="0">
      <selection activeCell="X34" sqref="X34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2" customWidth="1"/>
    <col min="25" max="25" width="4.140625" customWidth="1"/>
  </cols>
  <sheetData>
    <row r="1" spans="2:37" ht="13.5" customHeight="1" thickBot="1" x14ac:dyDescent="0.25">
      <c r="B1" s="510" t="s">
        <v>0</v>
      </c>
      <c r="C1" s="512" t="s">
        <v>23</v>
      </c>
      <c r="D1" s="434" t="s">
        <v>0</v>
      </c>
      <c r="E1" s="512" t="s">
        <v>15</v>
      </c>
      <c r="F1" s="512" t="s">
        <v>35</v>
      </c>
      <c r="G1" s="512" t="s">
        <v>62</v>
      </c>
      <c r="H1" s="512" t="s">
        <v>57</v>
      </c>
      <c r="I1" s="434" t="s">
        <v>1</v>
      </c>
      <c r="J1" s="434" t="s">
        <v>0</v>
      </c>
      <c r="K1" s="434" t="s">
        <v>5</v>
      </c>
      <c r="L1" s="434" t="s">
        <v>24</v>
      </c>
      <c r="M1" s="434" t="s">
        <v>0</v>
      </c>
      <c r="N1" s="434" t="s">
        <v>11</v>
      </c>
      <c r="O1" s="434" t="s">
        <v>2</v>
      </c>
      <c r="P1" s="434" t="s">
        <v>0</v>
      </c>
      <c r="Q1" s="434" t="s">
        <v>6</v>
      </c>
      <c r="R1" s="434" t="s">
        <v>0</v>
      </c>
      <c r="S1" s="434" t="s">
        <v>25</v>
      </c>
      <c r="T1" s="434" t="s">
        <v>0</v>
      </c>
      <c r="U1" s="505" t="s">
        <v>26</v>
      </c>
      <c r="Z1" s="395" t="s">
        <v>92</v>
      </c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</row>
    <row r="2" spans="2:37" ht="13.5" thickBot="1" x14ac:dyDescent="0.25">
      <c r="B2" s="511" t="s">
        <v>9</v>
      </c>
      <c r="C2" s="438"/>
      <c r="D2" s="435"/>
      <c r="E2" s="438" t="s">
        <v>5</v>
      </c>
      <c r="F2" s="438" t="s">
        <v>5</v>
      </c>
      <c r="G2" s="438" t="s">
        <v>5</v>
      </c>
      <c r="H2" s="438" t="s">
        <v>5</v>
      </c>
      <c r="I2" s="438" t="s">
        <v>1</v>
      </c>
      <c r="J2" s="435"/>
      <c r="K2" s="438" t="s">
        <v>5</v>
      </c>
      <c r="L2" s="438"/>
      <c r="M2" s="438" t="s">
        <v>0</v>
      </c>
      <c r="N2" s="438" t="s">
        <v>10</v>
      </c>
      <c r="O2" s="438" t="s">
        <v>1</v>
      </c>
      <c r="P2" s="438" t="s">
        <v>0</v>
      </c>
      <c r="Q2" s="438" t="s">
        <v>6</v>
      </c>
      <c r="R2" s="438" t="s">
        <v>0</v>
      </c>
      <c r="S2" s="438" t="s">
        <v>3</v>
      </c>
      <c r="T2" s="438" t="s">
        <v>0</v>
      </c>
      <c r="U2" s="506" t="s">
        <v>4</v>
      </c>
      <c r="Z2" s="397"/>
      <c r="AA2" s="398"/>
      <c r="AB2" s="398"/>
      <c r="AC2" s="398"/>
      <c r="AD2" s="398"/>
      <c r="AE2" s="398"/>
      <c r="AF2" s="398"/>
      <c r="AG2" s="398"/>
      <c r="AH2" s="398"/>
      <c r="AI2" s="398"/>
      <c r="AJ2" s="398"/>
      <c r="AK2" s="398"/>
    </row>
    <row r="3" spans="2:37" ht="13.5" thickBot="1" x14ac:dyDescent="0.25">
      <c r="B3" s="191">
        <v>0</v>
      </c>
      <c r="C3" s="192"/>
      <c r="D3" s="80">
        <v>0</v>
      </c>
      <c r="E3" s="193">
        <v>0</v>
      </c>
      <c r="F3" s="73">
        <f t="shared" ref="F3:F34" si="0">IF(E3="","",X$4+E3)</f>
        <v>33112.58</v>
      </c>
      <c r="G3" s="194"/>
      <c r="H3" s="195">
        <f t="shared" ref="H3:H34" si="1">IF(F3="","",(F3+X$8)/X$9)</f>
        <v>112.58000000000175</v>
      </c>
      <c r="I3" s="193">
        <v>0</v>
      </c>
      <c r="J3" s="194"/>
      <c r="K3" s="139">
        <v>0</v>
      </c>
      <c r="L3" s="194"/>
      <c r="M3" s="194"/>
      <c r="N3" s="194"/>
      <c r="O3" s="193">
        <v>0</v>
      </c>
      <c r="P3" s="194"/>
      <c r="Q3" s="139">
        <v>0</v>
      </c>
      <c r="R3" s="194"/>
      <c r="S3" s="194"/>
      <c r="T3" s="194"/>
      <c r="U3" s="196"/>
      <c r="W3" s="507" t="s">
        <v>22</v>
      </c>
      <c r="X3" s="483"/>
      <c r="Z3" s="399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</row>
    <row r="4" spans="2:37" x14ac:dyDescent="0.2">
      <c r="B4" s="69">
        <f t="shared" ref="B4:B35" si="2">B3+1</f>
        <v>1</v>
      </c>
      <c r="C4" s="206">
        <f>CRes!J3</f>
        <v>-23.430000000000291</v>
      </c>
      <c r="D4" s="3">
        <f t="shared" ref="D4:D35" si="3">IF(C4="","",D3+1)</f>
        <v>1</v>
      </c>
      <c r="E4" s="4">
        <f t="shared" ref="E4:E35" si="4">IF(C4="","",E3+C4)</f>
        <v>-23.430000000000291</v>
      </c>
      <c r="F4" s="4">
        <f t="shared" si="0"/>
        <v>33089.15</v>
      </c>
      <c r="G4" s="4">
        <f>IF(F4="","",SLOPE(F$3:F4,B$3:B4))</f>
        <v>-23.430000000000291</v>
      </c>
      <c r="H4" s="6">
        <f t="shared" si="1"/>
        <v>89.150000000001455</v>
      </c>
      <c r="I4" s="4">
        <f t="shared" ref="I4:I35" si="5">IF(C4="","",IF(C4&gt;0,I3+C4,I3))</f>
        <v>0</v>
      </c>
      <c r="J4" s="3">
        <f t="shared" ref="J4:J35" si="6">D4</f>
        <v>1</v>
      </c>
      <c r="K4" s="14">
        <f t="shared" ref="K4:K35" si="7">IF(C4="","",IF(C4&gt;0,K3+1,K3))</f>
        <v>0</v>
      </c>
      <c r="L4" s="4" t="str">
        <f t="shared" ref="L4:L35" si="8">IF(C4="","",IF(K4=0,"",I4/K4))</f>
        <v/>
      </c>
      <c r="M4" s="3">
        <f t="shared" ref="M4:M35" si="9">D4</f>
        <v>1</v>
      </c>
      <c r="N4" s="4" t="str">
        <f t="shared" ref="N4:N35" si="10">IF(C4="","",IF(K4=0,"",100*K4/B4))</f>
        <v/>
      </c>
      <c r="O4" s="4">
        <f t="shared" ref="O4:O35" si="11">IF(C4="","",IF(C4&lt;0,O3+C4,O3))</f>
        <v>-23.430000000000291</v>
      </c>
      <c r="P4" s="3">
        <f t="shared" ref="P4:P35" si="12">D4</f>
        <v>1</v>
      </c>
      <c r="Q4" s="14">
        <f t="shared" ref="Q4:Q35" si="13">IF(C4="","",IF(C4&lt;0,Q3+1,Q3))</f>
        <v>1</v>
      </c>
      <c r="R4" s="3">
        <f t="shared" ref="R4:R35" si="14">D4</f>
        <v>1</v>
      </c>
      <c r="S4" s="4">
        <f t="shared" ref="S4:S35" si="15">IF(C4="","",IF(Q4=0,"",O4/Q4))</f>
        <v>-23.430000000000291</v>
      </c>
      <c r="T4" s="16">
        <f t="shared" ref="T4:T35" si="16">D4</f>
        <v>1</v>
      </c>
      <c r="U4" s="270" t="str">
        <f t="shared" ref="U4:U35" si="17">IF(L4="","",IF(S4="","",-L4/S4))</f>
        <v/>
      </c>
      <c r="W4" s="63" t="s">
        <v>30</v>
      </c>
      <c r="X4" s="66">
        <v>33112.58</v>
      </c>
      <c r="Z4" s="400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</row>
    <row r="5" spans="2:37" x14ac:dyDescent="0.2">
      <c r="B5" s="69">
        <f t="shared" si="2"/>
        <v>2</v>
      </c>
      <c r="C5" s="206">
        <f>CRes!J4</f>
        <v>14.189999999995052</v>
      </c>
      <c r="D5" s="3">
        <f t="shared" si="3"/>
        <v>2</v>
      </c>
      <c r="E5" s="4">
        <f t="shared" si="4"/>
        <v>-9.2400000000052387</v>
      </c>
      <c r="F5" s="4">
        <f t="shared" si="0"/>
        <v>33103.339999999997</v>
      </c>
      <c r="G5" s="4">
        <f>IF(F5="","",SLOPE(F$3:F5,B$3:B5))</f>
        <v>-4.6200000000026193</v>
      </c>
      <c r="H5" s="6">
        <f t="shared" si="1"/>
        <v>103.33999999999651</v>
      </c>
      <c r="I5" s="4">
        <f t="shared" si="5"/>
        <v>14.189999999995052</v>
      </c>
      <c r="J5" s="3">
        <f t="shared" si="6"/>
        <v>2</v>
      </c>
      <c r="K5" s="14">
        <f t="shared" si="7"/>
        <v>1</v>
      </c>
      <c r="L5" s="4">
        <f t="shared" si="8"/>
        <v>14.189999999995052</v>
      </c>
      <c r="M5" s="3">
        <f t="shared" si="9"/>
        <v>2</v>
      </c>
      <c r="N5" s="4">
        <f t="shared" si="10"/>
        <v>50</v>
      </c>
      <c r="O5" s="4">
        <f t="shared" si="11"/>
        <v>-23.430000000000291</v>
      </c>
      <c r="P5" s="3">
        <f t="shared" si="12"/>
        <v>2</v>
      </c>
      <c r="Q5" s="14">
        <f t="shared" si="13"/>
        <v>1</v>
      </c>
      <c r="R5" s="3">
        <f t="shared" si="14"/>
        <v>2</v>
      </c>
      <c r="S5" s="4">
        <f t="shared" si="15"/>
        <v>-23.430000000000291</v>
      </c>
      <c r="T5" s="16">
        <f t="shared" si="16"/>
        <v>2</v>
      </c>
      <c r="U5" s="270">
        <f t="shared" si="17"/>
        <v>0.60563380281668266</v>
      </c>
      <c r="W5" s="11" t="s">
        <v>58</v>
      </c>
      <c r="X5" s="31">
        <f>IF(D4="","",VLOOKUP(MAX(D4:D103),D4:E103,2,FALSE))</f>
        <v>1273.5400000000009</v>
      </c>
      <c r="Z5" s="400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</row>
    <row r="6" spans="2:37" ht="13.5" thickBot="1" x14ac:dyDescent="0.25">
      <c r="B6" s="69">
        <f t="shared" si="2"/>
        <v>3</v>
      </c>
      <c r="C6" s="206">
        <f>CRes!J5</f>
        <v>27.390000000006694</v>
      </c>
      <c r="D6" s="3">
        <f t="shared" si="3"/>
        <v>3</v>
      </c>
      <c r="E6" s="4">
        <f t="shared" si="4"/>
        <v>18.150000000001455</v>
      </c>
      <c r="F6" s="4">
        <f t="shared" si="0"/>
        <v>33130.730000000003</v>
      </c>
      <c r="G6" s="4">
        <f>IF(F6="","",SLOPE(F$3:F6,B$3:B6))</f>
        <v>6.8639999999999421</v>
      </c>
      <c r="H6" s="6">
        <f t="shared" si="1"/>
        <v>130.7300000000032</v>
      </c>
      <c r="I6" s="4">
        <f t="shared" si="5"/>
        <v>41.580000000001746</v>
      </c>
      <c r="J6" s="3">
        <f t="shared" si="6"/>
        <v>3</v>
      </c>
      <c r="K6" s="14">
        <f t="shared" si="7"/>
        <v>2</v>
      </c>
      <c r="L6" s="4">
        <f t="shared" si="8"/>
        <v>20.790000000000873</v>
      </c>
      <c r="M6" s="3">
        <f t="shared" si="9"/>
        <v>3</v>
      </c>
      <c r="N6" s="4">
        <f t="shared" si="10"/>
        <v>66.666666666666671</v>
      </c>
      <c r="O6" s="4">
        <f t="shared" si="11"/>
        <v>-23.430000000000291</v>
      </c>
      <c r="P6" s="3">
        <f t="shared" si="12"/>
        <v>3</v>
      </c>
      <c r="Q6" s="14">
        <f t="shared" si="13"/>
        <v>1</v>
      </c>
      <c r="R6" s="3">
        <f t="shared" si="14"/>
        <v>3</v>
      </c>
      <c r="S6" s="4">
        <f t="shared" si="15"/>
        <v>-23.430000000000291</v>
      </c>
      <c r="T6" s="16">
        <f t="shared" si="16"/>
        <v>3</v>
      </c>
      <c r="U6" s="270">
        <f t="shared" si="17"/>
        <v>0.88732394366199807</v>
      </c>
      <c r="W6" s="64" t="s">
        <v>31</v>
      </c>
      <c r="X6" s="60">
        <f>IF(X4="","",IF(X5="","",X4+X5))</f>
        <v>34386.120000000003</v>
      </c>
      <c r="Z6" s="399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</row>
    <row r="7" spans="2:37" ht="13.5" thickBot="1" x14ac:dyDescent="0.25">
      <c r="B7" s="69">
        <f t="shared" si="2"/>
        <v>4</v>
      </c>
      <c r="C7" s="206">
        <f>CRes!J6</f>
        <v>-45.870000000002619</v>
      </c>
      <c r="D7" s="3">
        <f t="shared" si="3"/>
        <v>4</v>
      </c>
      <c r="E7" s="4">
        <f t="shared" si="4"/>
        <v>-27.720000000001164</v>
      </c>
      <c r="F7" s="4">
        <f t="shared" si="0"/>
        <v>33084.86</v>
      </c>
      <c r="G7" s="4">
        <f>IF(F7="","",SLOPE(F$3:F7,B$3:B7))</f>
        <v>-1.3860000000000583</v>
      </c>
      <c r="H7" s="6">
        <f t="shared" si="1"/>
        <v>84.860000000000582</v>
      </c>
      <c r="I7" s="4">
        <f t="shared" si="5"/>
        <v>41.580000000001746</v>
      </c>
      <c r="J7" s="3">
        <f t="shared" si="6"/>
        <v>4</v>
      </c>
      <c r="K7" s="14">
        <f t="shared" si="7"/>
        <v>2</v>
      </c>
      <c r="L7" s="4">
        <f t="shared" si="8"/>
        <v>20.790000000000873</v>
      </c>
      <c r="M7" s="3">
        <f t="shared" si="9"/>
        <v>4</v>
      </c>
      <c r="N7" s="4">
        <f t="shared" si="10"/>
        <v>50</v>
      </c>
      <c r="O7" s="4">
        <f t="shared" si="11"/>
        <v>-69.30000000000291</v>
      </c>
      <c r="P7" s="3">
        <f t="shared" si="12"/>
        <v>4</v>
      </c>
      <c r="Q7" s="14">
        <f t="shared" si="13"/>
        <v>2</v>
      </c>
      <c r="R7" s="3">
        <f t="shared" si="14"/>
        <v>4</v>
      </c>
      <c r="S7" s="4">
        <f t="shared" si="15"/>
        <v>-34.650000000001455</v>
      </c>
      <c r="T7" s="16">
        <f t="shared" si="16"/>
        <v>4</v>
      </c>
      <c r="U7" s="270">
        <f t="shared" si="17"/>
        <v>0.6</v>
      </c>
      <c r="W7" s="508" t="s">
        <v>57</v>
      </c>
      <c r="X7" s="509"/>
      <c r="Z7" s="399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</row>
    <row r="8" spans="2:37" x14ac:dyDescent="0.2">
      <c r="B8" s="69">
        <f t="shared" si="2"/>
        <v>5</v>
      </c>
      <c r="C8" s="206">
        <f>CRes!J7</f>
        <v>64.790000000000873</v>
      </c>
      <c r="D8" s="3">
        <f t="shared" si="3"/>
        <v>5</v>
      </c>
      <c r="E8" s="4">
        <f t="shared" si="4"/>
        <v>37.069999999999709</v>
      </c>
      <c r="F8" s="4">
        <f t="shared" si="0"/>
        <v>33149.65</v>
      </c>
      <c r="G8" s="4">
        <f>IF(F8="","",SLOPE(F$3:F8,B$3:B8))</f>
        <v>5.7105714285715035</v>
      </c>
      <c r="H8" s="6">
        <f t="shared" si="1"/>
        <v>149.65000000000146</v>
      </c>
      <c r="I8" s="4">
        <f t="shared" si="5"/>
        <v>106.37000000000262</v>
      </c>
      <c r="J8" s="3">
        <f t="shared" si="6"/>
        <v>5</v>
      </c>
      <c r="K8" s="14">
        <f t="shared" si="7"/>
        <v>3</v>
      </c>
      <c r="L8" s="4">
        <f t="shared" si="8"/>
        <v>35.456666666667537</v>
      </c>
      <c r="M8" s="3">
        <f t="shared" si="9"/>
        <v>5</v>
      </c>
      <c r="N8" s="4">
        <f t="shared" si="10"/>
        <v>60</v>
      </c>
      <c r="O8" s="4">
        <f t="shared" si="11"/>
        <v>-69.30000000000291</v>
      </c>
      <c r="P8" s="3">
        <f t="shared" si="12"/>
        <v>5</v>
      </c>
      <c r="Q8" s="14">
        <f t="shared" si="13"/>
        <v>2</v>
      </c>
      <c r="R8" s="3">
        <f t="shared" si="14"/>
        <v>5</v>
      </c>
      <c r="S8" s="4">
        <f t="shared" si="15"/>
        <v>-34.650000000001455</v>
      </c>
      <c r="T8" s="16">
        <f t="shared" si="16"/>
        <v>5</v>
      </c>
      <c r="U8" s="270">
        <f t="shared" si="17"/>
        <v>1.0232804232804054</v>
      </c>
      <c r="W8" s="47" t="s">
        <v>61</v>
      </c>
      <c r="X8" s="68">
        <v>-33000</v>
      </c>
      <c r="Z8" s="399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</row>
    <row r="9" spans="2:37" x14ac:dyDescent="0.2">
      <c r="B9" s="69">
        <f t="shared" si="2"/>
        <v>6</v>
      </c>
      <c r="C9" s="206">
        <f>CRes!J8</f>
        <v>54.979999999995925</v>
      </c>
      <c r="D9" s="3">
        <f t="shared" si="3"/>
        <v>6</v>
      </c>
      <c r="E9" s="4">
        <f t="shared" si="4"/>
        <v>92.049999999995634</v>
      </c>
      <c r="F9" s="4">
        <f t="shared" si="0"/>
        <v>33204.629999999997</v>
      </c>
      <c r="G9" s="4">
        <f>IF(F9="","",SLOPE(F$3:F9,B$3:B9))</f>
        <v>13.523928571428248</v>
      </c>
      <c r="H9" s="6">
        <f t="shared" si="1"/>
        <v>204.62999999999738</v>
      </c>
      <c r="I9" s="4">
        <f t="shared" si="5"/>
        <v>161.34999999999854</v>
      </c>
      <c r="J9" s="3">
        <f t="shared" si="6"/>
        <v>6</v>
      </c>
      <c r="K9" s="14">
        <f t="shared" si="7"/>
        <v>4</v>
      </c>
      <c r="L9" s="4">
        <f t="shared" si="8"/>
        <v>40.337499999999636</v>
      </c>
      <c r="M9" s="3">
        <f t="shared" si="9"/>
        <v>6</v>
      </c>
      <c r="N9" s="4">
        <f t="shared" si="10"/>
        <v>66.666666666666671</v>
      </c>
      <c r="O9" s="4">
        <f t="shared" si="11"/>
        <v>-69.30000000000291</v>
      </c>
      <c r="P9" s="3">
        <f t="shared" si="12"/>
        <v>6</v>
      </c>
      <c r="Q9" s="14">
        <f t="shared" si="13"/>
        <v>2</v>
      </c>
      <c r="R9" s="3">
        <f t="shared" si="14"/>
        <v>6</v>
      </c>
      <c r="S9" s="4">
        <f t="shared" si="15"/>
        <v>-34.650000000001455</v>
      </c>
      <c r="T9" s="16">
        <f t="shared" si="16"/>
        <v>6</v>
      </c>
      <c r="U9" s="270">
        <f t="shared" si="17"/>
        <v>1.1641414141413549</v>
      </c>
      <c r="W9" s="11" t="s">
        <v>60</v>
      </c>
      <c r="X9" s="46">
        <v>1</v>
      </c>
      <c r="Z9" s="399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</row>
    <row r="10" spans="2:37" ht="13.5" thickBot="1" x14ac:dyDescent="0.25">
      <c r="B10" s="69">
        <f t="shared" si="2"/>
        <v>7</v>
      </c>
      <c r="C10" s="206">
        <f>CRes!J9</f>
        <v>32.67000000000553</v>
      </c>
      <c r="D10" s="3">
        <f t="shared" si="3"/>
        <v>7</v>
      </c>
      <c r="E10" s="4">
        <f t="shared" si="4"/>
        <v>124.72000000000116</v>
      </c>
      <c r="F10" s="4">
        <f t="shared" si="0"/>
        <v>33237.300000000003</v>
      </c>
      <c r="G10" s="4">
        <f>IF(F10="","",SLOPE(F$3:F10,B$3:B10))</f>
        <v>18.375</v>
      </c>
      <c r="H10" s="6">
        <f t="shared" si="1"/>
        <v>237.30000000000291</v>
      </c>
      <c r="I10" s="4">
        <f t="shared" si="5"/>
        <v>194.02000000000407</v>
      </c>
      <c r="J10" s="3">
        <f t="shared" si="6"/>
        <v>7</v>
      </c>
      <c r="K10" s="14">
        <f t="shared" si="7"/>
        <v>5</v>
      </c>
      <c r="L10" s="4">
        <f t="shared" si="8"/>
        <v>38.804000000000812</v>
      </c>
      <c r="M10" s="3">
        <f t="shared" si="9"/>
        <v>7</v>
      </c>
      <c r="N10" s="4">
        <f t="shared" si="10"/>
        <v>71.428571428571431</v>
      </c>
      <c r="O10" s="4">
        <f t="shared" si="11"/>
        <v>-69.30000000000291</v>
      </c>
      <c r="P10" s="3">
        <f t="shared" si="12"/>
        <v>7</v>
      </c>
      <c r="Q10" s="14">
        <f t="shared" si="13"/>
        <v>2</v>
      </c>
      <c r="R10" s="3">
        <f t="shared" si="14"/>
        <v>7</v>
      </c>
      <c r="S10" s="4">
        <f t="shared" si="15"/>
        <v>-34.650000000001455</v>
      </c>
      <c r="T10" s="16">
        <f t="shared" si="16"/>
        <v>7</v>
      </c>
      <c r="U10" s="270">
        <f t="shared" si="17"/>
        <v>1.1198845598845364</v>
      </c>
      <c r="W10" s="65" t="s">
        <v>59</v>
      </c>
      <c r="X10" s="67">
        <f>IF(X9="","",IF(X8="","",(X6+X8)/X9))</f>
        <v>1386.1200000000026</v>
      </c>
      <c r="Z10" s="399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</row>
    <row r="11" spans="2:37" ht="13.5" thickBot="1" x14ac:dyDescent="0.25">
      <c r="B11" s="69">
        <f t="shared" si="2"/>
        <v>8</v>
      </c>
      <c r="C11" s="206">
        <f>CRes!J10</f>
        <v>9.3600000000005821</v>
      </c>
      <c r="D11" s="3">
        <f t="shared" si="3"/>
        <v>8</v>
      </c>
      <c r="E11" s="4">
        <f t="shared" si="4"/>
        <v>134.08000000000175</v>
      </c>
      <c r="F11" s="4">
        <f t="shared" si="0"/>
        <v>33246.660000000003</v>
      </c>
      <c r="G11" s="4">
        <f>IF(F11="","",SLOPE(F$3:F11,B$3:B11))</f>
        <v>20.037833333333523</v>
      </c>
      <c r="H11" s="6">
        <f t="shared" si="1"/>
        <v>246.66000000000349</v>
      </c>
      <c r="I11" s="4">
        <f t="shared" si="5"/>
        <v>203.38000000000466</v>
      </c>
      <c r="J11" s="3">
        <f t="shared" si="6"/>
        <v>8</v>
      </c>
      <c r="K11" s="14">
        <f t="shared" si="7"/>
        <v>6</v>
      </c>
      <c r="L11" s="4">
        <f t="shared" si="8"/>
        <v>33.896666666667443</v>
      </c>
      <c r="M11" s="3">
        <f t="shared" si="9"/>
        <v>8</v>
      </c>
      <c r="N11" s="4">
        <f t="shared" si="10"/>
        <v>75</v>
      </c>
      <c r="O11" s="4">
        <f t="shared" si="11"/>
        <v>-69.30000000000291</v>
      </c>
      <c r="P11" s="3">
        <f t="shared" si="12"/>
        <v>8</v>
      </c>
      <c r="Q11" s="14">
        <f t="shared" si="13"/>
        <v>2</v>
      </c>
      <c r="R11" s="3">
        <f t="shared" si="14"/>
        <v>8</v>
      </c>
      <c r="S11" s="4">
        <f t="shared" si="15"/>
        <v>-34.650000000001455</v>
      </c>
      <c r="T11" s="16">
        <f t="shared" si="16"/>
        <v>8</v>
      </c>
      <c r="U11" s="270">
        <f t="shared" si="17"/>
        <v>0.97825877825875962</v>
      </c>
      <c r="Z11" s="399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</row>
    <row r="12" spans="2:37" ht="13.5" thickBot="1" x14ac:dyDescent="0.25">
      <c r="B12" s="69">
        <f t="shared" si="2"/>
        <v>9</v>
      </c>
      <c r="C12" s="206">
        <f>CRes!J11</f>
        <v>26.219999999993888</v>
      </c>
      <c r="D12" s="3">
        <f t="shared" si="3"/>
        <v>9</v>
      </c>
      <c r="E12" s="72">
        <f t="shared" si="4"/>
        <v>160.29999999999563</v>
      </c>
      <c r="F12" s="4">
        <f t="shared" si="0"/>
        <v>33272.879999999997</v>
      </c>
      <c r="G12" s="72">
        <f>IF(F12="","",SLOPE(F$3:F12,B$3:B12))</f>
        <v>21.2215757575757</v>
      </c>
      <c r="H12" s="6">
        <f t="shared" si="1"/>
        <v>272.87999999999738</v>
      </c>
      <c r="I12" s="4">
        <f t="shared" si="5"/>
        <v>229.59999999999854</v>
      </c>
      <c r="J12" s="3">
        <f t="shared" si="6"/>
        <v>9</v>
      </c>
      <c r="K12" s="14">
        <f t="shared" si="7"/>
        <v>7</v>
      </c>
      <c r="L12" s="4">
        <f t="shared" si="8"/>
        <v>32.799999999999791</v>
      </c>
      <c r="M12" s="3">
        <f t="shared" si="9"/>
        <v>9</v>
      </c>
      <c r="N12" s="4">
        <f t="shared" si="10"/>
        <v>77.777777777777771</v>
      </c>
      <c r="O12" s="4">
        <f t="shared" si="11"/>
        <v>-69.30000000000291</v>
      </c>
      <c r="P12" s="3">
        <f t="shared" si="12"/>
        <v>9</v>
      </c>
      <c r="Q12" s="14">
        <f t="shared" si="13"/>
        <v>2</v>
      </c>
      <c r="R12" s="3">
        <f t="shared" si="14"/>
        <v>9</v>
      </c>
      <c r="S12" s="4">
        <f t="shared" si="15"/>
        <v>-34.650000000001455</v>
      </c>
      <c r="T12" s="16">
        <f t="shared" si="16"/>
        <v>9</v>
      </c>
      <c r="U12" s="270">
        <f t="shared" si="17"/>
        <v>0.94660894660890083</v>
      </c>
      <c r="W12" s="481" t="s">
        <v>45</v>
      </c>
      <c r="X12" s="504"/>
      <c r="Z12" s="399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</row>
    <row r="13" spans="2:37" x14ac:dyDescent="0.2">
      <c r="B13" s="69">
        <f t="shared" si="2"/>
        <v>10</v>
      </c>
      <c r="C13" s="206">
        <f>CRes!J12</f>
        <v>21.060000000004948</v>
      </c>
      <c r="D13" s="71">
        <f t="shared" si="3"/>
        <v>10</v>
      </c>
      <c r="E13" s="74">
        <f t="shared" si="4"/>
        <v>181.36000000000058</v>
      </c>
      <c r="F13" s="77">
        <f t="shared" si="0"/>
        <v>33293.94</v>
      </c>
      <c r="G13" s="74">
        <f>IF(F13="","",SLOPE(F$3:F13,B$3:B13))</f>
        <v>21.859909090909124</v>
      </c>
      <c r="H13" s="78">
        <f t="shared" si="1"/>
        <v>293.94000000000233</v>
      </c>
      <c r="I13" s="4">
        <f t="shared" si="5"/>
        <v>250.66000000000349</v>
      </c>
      <c r="J13" s="3">
        <f t="shared" si="6"/>
        <v>10</v>
      </c>
      <c r="K13" s="14">
        <f t="shared" si="7"/>
        <v>8</v>
      </c>
      <c r="L13" s="4">
        <f t="shared" si="8"/>
        <v>31.332500000000437</v>
      </c>
      <c r="M13" s="3">
        <f t="shared" si="9"/>
        <v>10</v>
      </c>
      <c r="N13" s="4">
        <f t="shared" si="10"/>
        <v>80</v>
      </c>
      <c r="O13" s="4">
        <f t="shared" si="11"/>
        <v>-69.30000000000291</v>
      </c>
      <c r="P13" s="3">
        <f t="shared" si="12"/>
        <v>10</v>
      </c>
      <c r="Q13" s="14">
        <f t="shared" si="13"/>
        <v>2</v>
      </c>
      <c r="R13" s="3">
        <f t="shared" si="14"/>
        <v>10</v>
      </c>
      <c r="S13" s="4">
        <f t="shared" si="15"/>
        <v>-34.650000000001455</v>
      </c>
      <c r="T13" s="16">
        <f t="shared" si="16"/>
        <v>10</v>
      </c>
      <c r="U13" s="270">
        <f t="shared" si="17"/>
        <v>0.90425685425682889</v>
      </c>
      <c r="W13" s="8" t="s">
        <v>27</v>
      </c>
      <c r="X13" s="29">
        <f>IF(E4="","",VLOOKUP(MAX(J4:J103),J4:K103,2,FALSE))</f>
        <v>19</v>
      </c>
      <c r="Z13" s="399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</row>
    <row r="14" spans="2:37" x14ac:dyDescent="0.2">
      <c r="B14" s="69">
        <f t="shared" si="2"/>
        <v>11</v>
      </c>
      <c r="C14" s="206">
        <f>CRes!J13</f>
        <v>-20.279999999998836</v>
      </c>
      <c r="D14" s="71">
        <f t="shared" si="3"/>
        <v>11</v>
      </c>
      <c r="E14" s="75">
        <f t="shared" si="4"/>
        <v>161.08000000000175</v>
      </c>
      <c r="F14" s="77">
        <f t="shared" si="0"/>
        <v>33273.660000000003</v>
      </c>
      <c r="G14" s="75">
        <f>IF(F14="","",SLOPE(F$3:F14,B$3:B14))</f>
        <v>20.607412587412718</v>
      </c>
      <c r="H14" s="78">
        <f t="shared" si="1"/>
        <v>273.66000000000349</v>
      </c>
      <c r="I14" s="4">
        <f t="shared" si="5"/>
        <v>250.66000000000349</v>
      </c>
      <c r="J14" s="3">
        <f t="shared" si="6"/>
        <v>11</v>
      </c>
      <c r="K14" s="14">
        <f t="shared" si="7"/>
        <v>8</v>
      </c>
      <c r="L14" s="4">
        <f t="shared" si="8"/>
        <v>31.332500000000437</v>
      </c>
      <c r="M14" s="3">
        <f t="shared" si="9"/>
        <v>11</v>
      </c>
      <c r="N14" s="4">
        <f t="shared" si="10"/>
        <v>72.727272727272734</v>
      </c>
      <c r="O14" s="4">
        <f t="shared" si="11"/>
        <v>-89.580000000001746</v>
      </c>
      <c r="P14" s="3">
        <f t="shared" si="12"/>
        <v>11</v>
      </c>
      <c r="Q14" s="14">
        <f t="shared" si="13"/>
        <v>3</v>
      </c>
      <c r="R14" s="3">
        <f t="shared" si="14"/>
        <v>11</v>
      </c>
      <c r="S14" s="4">
        <f t="shared" si="15"/>
        <v>-29.860000000000582</v>
      </c>
      <c r="T14" s="16">
        <f t="shared" si="16"/>
        <v>11</v>
      </c>
      <c r="U14" s="270">
        <f t="shared" si="17"/>
        <v>1.0493134628265179</v>
      </c>
      <c r="W14" s="9" t="s">
        <v>28</v>
      </c>
      <c r="X14" s="30">
        <f>IF(E4="","",VLOOKUP(MAX(P4:P103),P4:Q103,2,FALSE))</f>
        <v>4</v>
      </c>
      <c r="Z14" s="399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</row>
    <row r="15" spans="2:37" ht="13.5" thickBot="1" x14ac:dyDescent="0.25">
      <c r="B15" s="69">
        <f t="shared" si="2"/>
        <v>12</v>
      </c>
      <c r="C15" s="206">
        <f>CRes!J14</f>
        <v>11.599999999998545</v>
      </c>
      <c r="D15" s="71">
        <f t="shared" si="3"/>
        <v>12</v>
      </c>
      <c r="E15" s="75">
        <f t="shared" si="4"/>
        <v>172.68000000000029</v>
      </c>
      <c r="F15" s="77">
        <f t="shared" si="0"/>
        <v>33285.26</v>
      </c>
      <c r="G15" s="75">
        <f>IF(F15="","",SLOPE(F$3:F15,B$3:B15))</f>
        <v>19.553461538461676</v>
      </c>
      <c r="H15" s="78">
        <f t="shared" si="1"/>
        <v>285.26000000000204</v>
      </c>
      <c r="I15" s="4">
        <f t="shared" si="5"/>
        <v>262.26000000000204</v>
      </c>
      <c r="J15" s="3">
        <f t="shared" si="6"/>
        <v>12</v>
      </c>
      <c r="K15" s="14">
        <f t="shared" si="7"/>
        <v>9</v>
      </c>
      <c r="L15" s="4">
        <f t="shared" si="8"/>
        <v>29.140000000000228</v>
      </c>
      <c r="M15" s="3">
        <f t="shared" si="9"/>
        <v>12</v>
      </c>
      <c r="N15" s="4">
        <f t="shared" si="10"/>
        <v>75</v>
      </c>
      <c r="O15" s="4">
        <f t="shared" si="11"/>
        <v>-89.580000000001746</v>
      </c>
      <c r="P15" s="3">
        <f t="shared" si="12"/>
        <v>12</v>
      </c>
      <c r="Q15" s="14">
        <f t="shared" si="13"/>
        <v>3</v>
      </c>
      <c r="R15" s="3">
        <f t="shared" si="14"/>
        <v>12</v>
      </c>
      <c r="S15" s="4">
        <f t="shared" si="15"/>
        <v>-29.860000000000582</v>
      </c>
      <c r="T15" s="16">
        <f t="shared" si="16"/>
        <v>12</v>
      </c>
      <c r="U15" s="270">
        <f t="shared" si="17"/>
        <v>0.97588747488277494</v>
      </c>
      <c r="W15" s="10" t="s">
        <v>29</v>
      </c>
      <c r="X15" s="36">
        <f>IF(X13="","",IF(X14="","",X13+X14))</f>
        <v>23</v>
      </c>
      <c r="Z15" s="399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</row>
    <row r="16" spans="2:37" x14ac:dyDescent="0.2">
      <c r="B16" s="69">
        <f t="shared" si="2"/>
        <v>13</v>
      </c>
      <c r="C16" s="206">
        <f>CRes!J15</f>
        <v>30.119999999995343</v>
      </c>
      <c r="D16" s="71">
        <f t="shared" si="3"/>
        <v>13</v>
      </c>
      <c r="E16" s="75">
        <f t="shared" si="4"/>
        <v>202.79999999999563</v>
      </c>
      <c r="F16" s="77">
        <f t="shared" si="0"/>
        <v>33315.379999999997</v>
      </c>
      <c r="G16" s="75">
        <f>IF(F16="","",SLOPE(F$3:F16,B$3:B16))</f>
        <v>19.192879120879127</v>
      </c>
      <c r="H16" s="78">
        <f t="shared" si="1"/>
        <v>315.37999999999738</v>
      </c>
      <c r="I16" s="4">
        <f t="shared" si="5"/>
        <v>292.37999999999738</v>
      </c>
      <c r="J16" s="3">
        <f t="shared" si="6"/>
        <v>13</v>
      </c>
      <c r="K16" s="14">
        <f t="shared" si="7"/>
        <v>10</v>
      </c>
      <c r="L16" s="4">
        <f t="shared" si="8"/>
        <v>29.237999999999737</v>
      </c>
      <c r="M16" s="3">
        <f t="shared" si="9"/>
        <v>13</v>
      </c>
      <c r="N16" s="4">
        <f t="shared" si="10"/>
        <v>76.92307692307692</v>
      </c>
      <c r="O16" s="4">
        <f t="shared" si="11"/>
        <v>-89.580000000001746</v>
      </c>
      <c r="P16" s="3">
        <f t="shared" si="12"/>
        <v>13</v>
      </c>
      <c r="Q16" s="14">
        <f t="shared" si="13"/>
        <v>3</v>
      </c>
      <c r="R16" s="3">
        <f t="shared" si="14"/>
        <v>13</v>
      </c>
      <c r="S16" s="4">
        <f t="shared" si="15"/>
        <v>-29.860000000000582</v>
      </c>
      <c r="T16" s="16">
        <f t="shared" si="16"/>
        <v>13</v>
      </c>
      <c r="U16" s="270">
        <f t="shared" si="17"/>
        <v>0.97916945746815698</v>
      </c>
      <c r="W16" s="34" t="s">
        <v>10</v>
      </c>
      <c r="X16" s="35">
        <f>IF(D4="","",IF(X13=0,"",VLOOKUP(MAX(M4:M103),M4:N103,2,FALSE)/100))</f>
        <v>0.82608695652173902</v>
      </c>
      <c r="Z16" s="399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</row>
    <row r="17" spans="2:37" x14ac:dyDescent="0.2">
      <c r="B17" s="69">
        <f t="shared" si="2"/>
        <v>14</v>
      </c>
      <c r="C17" s="206">
        <f>CRes!J16</f>
        <v>-16.5</v>
      </c>
      <c r="D17" s="71">
        <f t="shared" si="3"/>
        <v>14</v>
      </c>
      <c r="E17" s="75">
        <f t="shared" si="4"/>
        <v>186.29999999999563</v>
      </c>
      <c r="F17" s="77">
        <f t="shared" si="0"/>
        <v>33298.879999999997</v>
      </c>
      <c r="G17" s="75">
        <f>IF(F17="","",SLOPE(F$3:F17,B$3:B17))</f>
        <v>18.066178571428491</v>
      </c>
      <c r="H17" s="78">
        <f t="shared" si="1"/>
        <v>298.87999999999738</v>
      </c>
      <c r="I17" s="4">
        <f t="shared" si="5"/>
        <v>292.37999999999738</v>
      </c>
      <c r="J17" s="3">
        <f t="shared" si="6"/>
        <v>14</v>
      </c>
      <c r="K17" s="14">
        <f t="shared" si="7"/>
        <v>10</v>
      </c>
      <c r="L17" s="4">
        <f t="shared" si="8"/>
        <v>29.237999999999737</v>
      </c>
      <c r="M17" s="3">
        <f t="shared" si="9"/>
        <v>14</v>
      </c>
      <c r="N17" s="4">
        <f t="shared" si="10"/>
        <v>71.428571428571431</v>
      </c>
      <c r="O17" s="4">
        <f t="shared" si="11"/>
        <v>-106.08000000000175</v>
      </c>
      <c r="P17" s="3">
        <f t="shared" si="12"/>
        <v>14</v>
      </c>
      <c r="Q17" s="14">
        <f t="shared" si="13"/>
        <v>4</v>
      </c>
      <c r="R17" s="3">
        <f t="shared" si="14"/>
        <v>14</v>
      </c>
      <c r="S17" s="4">
        <f t="shared" si="15"/>
        <v>-26.520000000000437</v>
      </c>
      <c r="T17" s="16">
        <f t="shared" si="16"/>
        <v>14</v>
      </c>
      <c r="U17" s="270">
        <f t="shared" si="17"/>
        <v>1.1024886877827773</v>
      </c>
      <c r="W17" s="484" t="s">
        <v>12</v>
      </c>
      <c r="X17" s="19">
        <f>IF(D4="","",IF(X14=0,"",-VLOOKUP(MAX(R4:R103),R4:S103,2,FALSE)))</f>
        <v>26.520000000000437</v>
      </c>
      <c r="Z17" s="399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</row>
    <row r="18" spans="2:37" x14ac:dyDescent="0.2">
      <c r="B18" s="69">
        <f t="shared" si="2"/>
        <v>15</v>
      </c>
      <c r="C18" s="206">
        <f>CRes!J17</f>
        <v>49.139999999999418</v>
      </c>
      <c r="D18" s="71">
        <f t="shared" si="3"/>
        <v>15</v>
      </c>
      <c r="E18" s="75">
        <f t="shared" si="4"/>
        <v>235.43999999999505</v>
      </c>
      <c r="F18" s="77">
        <f t="shared" si="0"/>
        <v>33348.019999999997</v>
      </c>
      <c r="G18" s="75">
        <f>IF(F18="","",SLOPE(F$3:F18,B$3:B18))</f>
        <v>17.997735294117497</v>
      </c>
      <c r="H18" s="78">
        <f t="shared" si="1"/>
        <v>348.0199999999968</v>
      </c>
      <c r="I18" s="4">
        <f t="shared" si="5"/>
        <v>341.5199999999968</v>
      </c>
      <c r="J18" s="3">
        <f t="shared" si="6"/>
        <v>15</v>
      </c>
      <c r="K18" s="14">
        <f t="shared" si="7"/>
        <v>11</v>
      </c>
      <c r="L18" s="4">
        <f t="shared" si="8"/>
        <v>31.047272727272436</v>
      </c>
      <c r="M18" s="3">
        <f t="shared" si="9"/>
        <v>15</v>
      </c>
      <c r="N18" s="4">
        <f t="shared" si="10"/>
        <v>73.333333333333329</v>
      </c>
      <c r="O18" s="4">
        <f t="shared" si="11"/>
        <v>-106.08000000000175</v>
      </c>
      <c r="P18" s="3">
        <f t="shared" si="12"/>
        <v>15</v>
      </c>
      <c r="Q18" s="14">
        <f t="shared" si="13"/>
        <v>4</v>
      </c>
      <c r="R18" s="3">
        <f t="shared" si="14"/>
        <v>15</v>
      </c>
      <c r="S18" s="4">
        <f t="shared" si="15"/>
        <v>-26.520000000000437</v>
      </c>
      <c r="T18" s="16">
        <f t="shared" si="16"/>
        <v>15</v>
      </c>
      <c r="U18" s="270">
        <f t="shared" si="17"/>
        <v>1.1707116412998464</v>
      </c>
      <c r="W18" s="485"/>
      <c r="X18" s="18">
        <f>IF(X17="","",IF(X4="","",X17/X4))</f>
        <v>8.0090406727595484E-4</v>
      </c>
      <c r="Z18" s="399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</row>
    <row r="19" spans="2:37" ht="13.5" thickBot="1" x14ac:dyDescent="0.25">
      <c r="B19" s="69">
        <f t="shared" si="2"/>
        <v>16</v>
      </c>
      <c r="C19" s="206">
        <f>CRes!J18</f>
        <v>27.690000000002328</v>
      </c>
      <c r="D19" s="71">
        <f t="shared" si="3"/>
        <v>16</v>
      </c>
      <c r="E19" s="75">
        <f t="shared" si="4"/>
        <v>263.12999999999738</v>
      </c>
      <c r="F19" s="77">
        <f t="shared" si="0"/>
        <v>33375.71</v>
      </c>
      <c r="G19" s="75">
        <f>IF(F19="","",SLOPE(F$3:F19,B$3:B19))</f>
        <v>18.140808823529262</v>
      </c>
      <c r="H19" s="78">
        <f t="shared" si="1"/>
        <v>375.70999999999913</v>
      </c>
      <c r="I19" s="4">
        <f t="shared" si="5"/>
        <v>369.20999999999913</v>
      </c>
      <c r="J19" s="3">
        <f t="shared" si="6"/>
        <v>16</v>
      </c>
      <c r="K19" s="14">
        <f t="shared" si="7"/>
        <v>12</v>
      </c>
      <c r="L19" s="4">
        <f t="shared" si="8"/>
        <v>30.767499999999927</v>
      </c>
      <c r="M19" s="3">
        <f t="shared" si="9"/>
        <v>16</v>
      </c>
      <c r="N19" s="4">
        <f t="shared" si="10"/>
        <v>75</v>
      </c>
      <c r="O19" s="4">
        <f t="shared" si="11"/>
        <v>-106.08000000000175</v>
      </c>
      <c r="P19" s="3">
        <f t="shared" si="12"/>
        <v>16</v>
      </c>
      <c r="Q19" s="14">
        <f t="shared" si="13"/>
        <v>4</v>
      </c>
      <c r="R19" s="3">
        <f t="shared" si="14"/>
        <v>16</v>
      </c>
      <c r="S19" s="4">
        <f t="shared" si="15"/>
        <v>-26.520000000000437</v>
      </c>
      <c r="T19" s="16">
        <f t="shared" si="16"/>
        <v>16</v>
      </c>
      <c r="U19" s="270">
        <f t="shared" si="17"/>
        <v>1.160162141779767</v>
      </c>
      <c r="W19" s="10" t="s">
        <v>32</v>
      </c>
      <c r="X19" s="13">
        <f>IF(D4="","",VLOOKUP(MAX(T4:T103),T4:U103,2,FALSE))</f>
        <v>2.737993172977653</v>
      </c>
      <c r="Z19" s="399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</row>
    <row r="20" spans="2:37" x14ac:dyDescent="0.2">
      <c r="B20" s="69">
        <f t="shared" si="2"/>
        <v>17</v>
      </c>
      <c r="C20" s="206">
        <f>CRes!J19</f>
        <v>90.059999999997672</v>
      </c>
      <c r="D20" s="71">
        <f t="shared" si="3"/>
        <v>17</v>
      </c>
      <c r="E20" s="75">
        <f t="shared" si="4"/>
        <v>353.18999999999505</v>
      </c>
      <c r="F20" s="77">
        <f t="shared" si="0"/>
        <v>33465.769999999997</v>
      </c>
      <c r="G20" s="75">
        <f>IF(F20="","",SLOPE(F$3:F20,B$3:B20))</f>
        <v>19.502951496387841</v>
      </c>
      <c r="H20" s="78">
        <f t="shared" si="1"/>
        <v>465.7699999999968</v>
      </c>
      <c r="I20" s="4">
        <f t="shared" si="5"/>
        <v>459.2699999999968</v>
      </c>
      <c r="J20" s="3">
        <f t="shared" si="6"/>
        <v>17</v>
      </c>
      <c r="K20" s="14">
        <f t="shared" si="7"/>
        <v>13</v>
      </c>
      <c r="L20" s="4">
        <f t="shared" si="8"/>
        <v>35.328461538461291</v>
      </c>
      <c r="M20" s="3">
        <f t="shared" si="9"/>
        <v>17</v>
      </c>
      <c r="N20" s="4">
        <f t="shared" si="10"/>
        <v>76.470588235294116</v>
      </c>
      <c r="O20" s="4">
        <f t="shared" si="11"/>
        <v>-106.08000000000175</v>
      </c>
      <c r="P20" s="3">
        <f t="shared" si="12"/>
        <v>17</v>
      </c>
      <c r="Q20" s="14">
        <f t="shared" si="13"/>
        <v>4</v>
      </c>
      <c r="R20" s="3">
        <f t="shared" si="14"/>
        <v>17</v>
      </c>
      <c r="S20" s="4">
        <f t="shared" si="15"/>
        <v>-26.520000000000437</v>
      </c>
      <c r="T20" s="16">
        <f t="shared" si="16"/>
        <v>17</v>
      </c>
      <c r="U20" s="270">
        <f t="shared" si="17"/>
        <v>1.3321441002436165</v>
      </c>
      <c r="Z20" s="399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</row>
    <row r="21" spans="2:37" x14ac:dyDescent="0.2">
      <c r="B21" s="69">
        <f t="shared" si="2"/>
        <v>18</v>
      </c>
      <c r="C21" s="206">
        <f>CRes!J20</f>
        <v>107.88000000000466</v>
      </c>
      <c r="D21" s="71">
        <f t="shared" si="3"/>
        <v>18</v>
      </c>
      <c r="E21" s="75">
        <f t="shared" si="4"/>
        <v>461.06999999999971</v>
      </c>
      <c r="F21" s="77">
        <f t="shared" si="0"/>
        <v>33573.65</v>
      </c>
      <c r="G21" s="75">
        <f>IF(F21="","",SLOPE(F$3:F21,B$3:B21))</f>
        <v>21.873385964912142</v>
      </c>
      <c r="H21" s="78">
        <f t="shared" si="1"/>
        <v>573.65000000000146</v>
      </c>
      <c r="I21" s="4">
        <f t="shared" si="5"/>
        <v>567.15000000000146</v>
      </c>
      <c r="J21" s="3">
        <f t="shared" si="6"/>
        <v>18</v>
      </c>
      <c r="K21" s="14">
        <f t="shared" si="7"/>
        <v>14</v>
      </c>
      <c r="L21" s="4">
        <f t="shared" si="8"/>
        <v>40.510714285714393</v>
      </c>
      <c r="M21" s="3">
        <f t="shared" si="9"/>
        <v>18</v>
      </c>
      <c r="N21" s="4">
        <f t="shared" si="10"/>
        <v>77.777777777777771</v>
      </c>
      <c r="O21" s="4">
        <f t="shared" si="11"/>
        <v>-106.08000000000175</v>
      </c>
      <c r="P21" s="3">
        <f t="shared" si="12"/>
        <v>18</v>
      </c>
      <c r="Q21" s="14">
        <f t="shared" si="13"/>
        <v>4</v>
      </c>
      <c r="R21" s="3">
        <f t="shared" si="14"/>
        <v>18</v>
      </c>
      <c r="S21" s="4">
        <f t="shared" si="15"/>
        <v>-26.520000000000437</v>
      </c>
      <c r="T21" s="16">
        <f t="shared" si="16"/>
        <v>18</v>
      </c>
      <c r="U21" s="270">
        <f t="shared" si="17"/>
        <v>1.5275533290238961</v>
      </c>
      <c r="Z21" s="399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</row>
    <row r="22" spans="2:37" x14ac:dyDescent="0.2">
      <c r="B22" s="69">
        <f t="shared" si="2"/>
        <v>19</v>
      </c>
      <c r="C22" s="206">
        <f>CRes!J21</f>
        <v>141.29999999999563</v>
      </c>
      <c r="D22" s="71">
        <f t="shared" si="3"/>
        <v>19</v>
      </c>
      <c r="E22" s="75">
        <f t="shared" si="4"/>
        <v>602.36999999999534</v>
      </c>
      <c r="F22" s="77">
        <f t="shared" si="0"/>
        <v>33714.949999999997</v>
      </c>
      <c r="G22" s="75">
        <f>IF(F22="","",SLOPE(F$3:F22,B$3:B22))</f>
        <v>25.306511278195327</v>
      </c>
      <c r="H22" s="78">
        <f t="shared" si="1"/>
        <v>714.94999999999709</v>
      </c>
      <c r="I22" s="4">
        <f t="shared" si="5"/>
        <v>708.44999999999709</v>
      </c>
      <c r="J22" s="3">
        <f t="shared" si="6"/>
        <v>19</v>
      </c>
      <c r="K22" s="14">
        <f t="shared" si="7"/>
        <v>15</v>
      </c>
      <c r="L22" s="4">
        <f t="shared" si="8"/>
        <v>47.229999999999805</v>
      </c>
      <c r="M22" s="3">
        <f t="shared" si="9"/>
        <v>19</v>
      </c>
      <c r="N22" s="4">
        <f t="shared" si="10"/>
        <v>78.94736842105263</v>
      </c>
      <c r="O22" s="4">
        <f t="shared" si="11"/>
        <v>-106.08000000000175</v>
      </c>
      <c r="P22" s="3">
        <f t="shared" si="12"/>
        <v>19</v>
      </c>
      <c r="Q22" s="14">
        <f t="shared" si="13"/>
        <v>4</v>
      </c>
      <c r="R22" s="3">
        <f t="shared" si="14"/>
        <v>19</v>
      </c>
      <c r="S22" s="4">
        <f t="shared" si="15"/>
        <v>-26.520000000000437</v>
      </c>
      <c r="T22" s="16">
        <f t="shared" si="16"/>
        <v>19</v>
      </c>
      <c r="U22" s="270">
        <f t="shared" si="17"/>
        <v>1.7809200603317883</v>
      </c>
      <c r="Z22" s="399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</row>
    <row r="23" spans="2:37" x14ac:dyDescent="0.2">
      <c r="B23" s="69">
        <f t="shared" si="2"/>
        <v>20</v>
      </c>
      <c r="C23" s="206">
        <f>CRes!J22</f>
        <v>196.56000000000495</v>
      </c>
      <c r="D23" s="71">
        <f t="shared" si="3"/>
        <v>20</v>
      </c>
      <c r="E23" s="75">
        <f t="shared" si="4"/>
        <v>798.93000000000029</v>
      </c>
      <c r="F23" s="77">
        <f t="shared" si="0"/>
        <v>33911.51</v>
      </c>
      <c r="G23" s="75">
        <f>IF(F23="","",SLOPE(F$3:F23,B$3:B23))</f>
        <v>30.071987012986899</v>
      </c>
      <c r="H23" s="78">
        <f t="shared" si="1"/>
        <v>911.51000000000204</v>
      </c>
      <c r="I23" s="4">
        <f t="shared" si="5"/>
        <v>905.01000000000204</v>
      </c>
      <c r="J23" s="3">
        <f t="shared" si="6"/>
        <v>20</v>
      </c>
      <c r="K23" s="14">
        <f t="shared" si="7"/>
        <v>16</v>
      </c>
      <c r="L23" s="4">
        <f t="shared" si="8"/>
        <v>56.563125000000127</v>
      </c>
      <c r="M23" s="3">
        <f t="shared" si="9"/>
        <v>20</v>
      </c>
      <c r="N23" s="4">
        <f t="shared" si="10"/>
        <v>80</v>
      </c>
      <c r="O23" s="4">
        <f t="shared" si="11"/>
        <v>-106.08000000000175</v>
      </c>
      <c r="P23" s="3">
        <f t="shared" si="12"/>
        <v>20</v>
      </c>
      <c r="Q23" s="14">
        <f t="shared" si="13"/>
        <v>4</v>
      </c>
      <c r="R23" s="3">
        <f t="shared" si="14"/>
        <v>20</v>
      </c>
      <c r="S23" s="4">
        <f t="shared" si="15"/>
        <v>-26.520000000000437</v>
      </c>
      <c r="T23" s="16">
        <f t="shared" si="16"/>
        <v>20</v>
      </c>
      <c r="U23" s="270">
        <f t="shared" si="17"/>
        <v>2.1328478506787025</v>
      </c>
      <c r="Z23" s="399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</row>
    <row r="24" spans="2:37" x14ac:dyDescent="0.2">
      <c r="B24" s="69">
        <f t="shared" si="2"/>
        <v>21</v>
      </c>
      <c r="C24" s="206">
        <f>CRes!J23</f>
        <v>131.04000000000087</v>
      </c>
      <c r="D24" s="71">
        <f t="shared" si="3"/>
        <v>21</v>
      </c>
      <c r="E24" s="75">
        <f t="shared" si="4"/>
        <v>929.97000000000116</v>
      </c>
      <c r="F24" s="77">
        <f t="shared" si="0"/>
        <v>34042.550000000003</v>
      </c>
      <c r="G24" s="75">
        <f>IF(F24="","",SLOPE(F$3:F24,B$3:B24))</f>
        <v>34.848051948051882</v>
      </c>
      <c r="H24" s="78">
        <f t="shared" si="1"/>
        <v>1042.5500000000029</v>
      </c>
      <c r="I24" s="4">
        <f t="shared" si="5"/>
        <v>1036.0500000000029</v>
      </c>
      <c r="J24" s="3">
        <f t="shared" si="6"/>
        <v>21</v>
      </c>
      <c r="K24" s="14">
        <f t="shared" si="7"/>
        <v>17</v>
      </c>
      <c r="L24" s="4">
        <f t="shared" si="8"/>
        <v>60.944117647058995</v>
      </c>
      <c r="M24" s="3">
        <f t="shared" si="9"/>
        <v>21</v>
      </c>
      <c r="N24" s="4">
        <f t="shared" si="10"/>
        <v>80.952380952380949</v>
      </c>
      <c r="O24" s="4">
        <f t="shared" si="11"/>
        <v>-106.08000000000175</v>
      </c>
      <c r="P24" s="3">
        <f t="shared" si="12"/>
        <v>21</v>
      </c>
      <c r="Q24" s="14">
        <f t="shared" si="13"/>
        <v>4</v>
      </c>
      <c r="R24" s="3">
        <f t="shared" si="14"/>
        <v>21</v>
      </c>
      <c r="S24" s="4">
        <f t="shared" si="15"/>
        <v>-26.520000000000437</v>
      </c>
      <c r="T24" s="16">
        <f t="shared" si="16"/>
        <v>21</v>
      </c>
      <c r="U24" s="270">
        <f t="shared" si="17"/>
        <v>2.298043651849849</v>
      </c>
      <c r="Z24" s="399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</row>
    <row r="25" spans="2:37" x14ac:dyDescent="0.2">
      <c r="B25" s="69">
        <f t="shared" si="2"/>
        <v>22</v>
      </c>
      <c r="C25" s="206">
        <f>CRes!J24</f>
        <v>118.57999999999447</v>
      </c>
      <c r="D25" s="71">
        <f t="shared" si="3"/>
        <v>22</v>
      </c>
      <c r="E25" s="75">
        <f t="shared" si="4"/>
        <v>1048.5499999999956</v>
      </c>
      <c r="F25" s="77">
        <f t="shared" si="0"/>
        <v>34161.129999999997</v>
      </c>
      <c r="G25" s="75">
        <f>IF(F25="","",SLOPE(F$3:F25,B$3:B25))</f>
        <v>39.392144268774615</v>
      </c>
      <c r="H25" s="78">
        <f t="shared" si="1"/>
        <v>1161.1299999999974</v>
      </c>
      <c r="I25" s="4">
        <f t="shared" si="5"/>
        <v>1154.6299999999974</v>
      </c>
      <c r="J25" s="3">
        <f t="shared" si="6"/>
        <v>22</v>
      </c>
      <c r="K25" s="14">
        <f t="shared" si="7"/>
        <v>18</v>
      </c>
      <c r="L25" s="4">
        <f t="shared" si="8"/>
        <v>64.146111111110969</v>
      </c>
      <c r="M25" s="3">
        <f t="shared" si="9"/>
        <v>22</v>
      </c>
      <c r="N25" s="4">
        <f t="shared" si="10"/>
        <v>81.818181818181813</v>
      </c>
      <c r="O25" s="4">
        <f t="shared" si="11"/>
        <v>-106.08000000000175</v>
      </c>
      <c r="P25" s="3">
        <f t="shared" si="12"/>
        <v>22</v>
      </c>
      <c r="Q25" s="14">
        <f t="shared" si="13"/>
        <v>4</v>
      </c>
      <c r="R25" s="3">
        <f t="shared" si="14"/>
        <v>22</v>
      </c>
      <c r="S25" s="4">
        <f t="shared" si="15"/>
        <v>-26.520000000000437</v>
      </c>
      <c r="T25" s="16">
        <f t="shared" si="16"/>
        <v>22</v>
      </c>
      <c r="U25" s="270">
        <f t="shared" si="17"/>
        <v>2.4187824702530132</v>
      </c>
      <c r="Z25" s="399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</row>
    <row r="26" spans="2:37" x14ac:dyDescent="0.2">
      <c r="B26" s="69">
        <f t="shared" si="2"/>
        <v>23</v>
      </c>
      <c r="C26" s="206">
        <f>CRes!J25</f>
        <v>224.99000000000524</v>
      </c>
      <c r="D26" s="71">
        <f t="shared" si="3"/>
        <v>23</v>
      </c>
      <c r="E26" s="75">
        <f t="shared" si="4"/>
        <v>1273.5400000000009</v>
      </c>
      <c r="F26" s="77">
        <f t="shared" si="0"/>
        <v>34386.120000000003</v>
      </c>
      <c r="G26" s="75">
        <f>IF(F26="","",SLOPE(F$3:F26,B$3:B26))</f>
        <v>44.74707391304343</v>
      </c>
      <c r="H26" s="78">
        <f t="shared" si="1"/>
        <v>1386.1200000000026</v>
      </c>
      <c r="I26" s="4">
        <f t="shared" si="5"/>
        <v>1379.6200000000026</v>
      </c>
      <c r="J26" s="3">
        <f t="shared" si="6"/>
        <v>23</v>
      </c>
      <c r="K26" s="14">
        <f t="shared" si="7"/>
        <v>19</v>
      </c>
      <c r="L26" s="4">
        <f t="shared" si="8"/>
        <v>72.611578947368557</v>
      </c>
      <c r="M26" s="3">
        <f t="shared" si="9"/>
        <v>23</v>
      </c>
      <c r="N26" s="4">
        <f t="shared" si="10"/>
        <v>82.608695652173907</v>
      </c>
      <c r="O26" s="4">
        <f t="shared" si="11"/>
        <v>-106.08000000000175</v>
      </c>
      <c r="P26" s="3">
        <f t="shared" si="12"/>
        <v>23</v>
      </c>
      <c r="Q26" s="14">
        <f t="shared" si="13"/>
        <v>4</v>
      </c>
      <c r="R26" s="3">
        <f t="shared" si="14"/>
        <v>23</v>
      </c>
      <c r="S26" s="4">
        <f t="shared" si="15"/>
        <v>-26.520000000000437</v>
      </c>
      <c r="T26" s="16">
        <f t="shared" si="16"/>
        <v>23</v>
      </c>
      <c r="U26" s="270">
        <f t="shared" si="17"/>
        <v>2.737993172977653</v>
      </c>
      <c r="Z26" s="399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</row>
    <row r="27" spans="2:37" x14ac:dyDescent="0.2">
      <c r="B27" s="69">
        <f t="shared" si="2"/>
        <v>24</v>
      </c>
      <c r="C27" s="206" t="str">
        <f>CRes!J26</f>
        <v/>
      </c>
      <c r="D27" s="71" t="str">
        <f t="shared" si="3"/>
        <v/>
      </c>
      <c r="E27" s="75" t="str">
        <f t="shared" si="4"/>
        <v/>
      </c>
      <c r="F27" s="77" t="str">
        <f t="shared" si="0"/>
        <v/>
      </c>
      <c r="G27" s="75" t="str">
        <f>IF(F27="","",SLOPE(F$3:F27,B$3:B27))</f>
        <v/>
      </c>
      <c r="H27" s="78" t="str">
        <f t="shared" si="1"/>
        <v/>
      </c>
      <c r="I27" s="4" t="str">
        <f t="shared" si="5"/>
        <v/>
      </c>
      <c r="J27" s="3" t="str">
        <f t="shared" si="6"/>
        <v/>
      </c>
      <c r="K27" s="14" t="str">
        <f t="shared" si="7"/>
        <v/>
      </c>
      <c r="L27" s="4" t="str">
        <f t="shared" si="8"/>
        <v/>
      </c>
      <c r="M27" s="3" t="str">
        <f t="shared" si="9"/>
        <v/>
      </c>
      <c r="N27" s="4" t="str">
        <f t="shared" si="10"/>
        <v/>
      </c>
      <c r="O27" s="4" t="str">
        <f t="shared" si="11"/>
        <v/>
      </c>
      <c r="P27" s="3" t="str">
        <f t="shared" si="12"/>
        <v/>
      </c>
      <c r="Q27" s="14" t="str">
        <f t="shared" si="13"/>
        <v/>
      </c>
      <c r="R27" s="3" t="str">
        <f t="shared" si="14"/>
        <v/>
      </c>
      <c r="S27" s="4" t="str">
        <f t="shared" si="15"/>
        <v/>
      </c>
      <c r="T27" s="16" t="str">
        <f t="shared" si="16"/>
        <v/>
      </c>
      <c r="U27" s="270" t="str">
        <f t="shared" si="17"/>
        <v/>
      </c>
      <c r="Z27" s="399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</row>
    <row r="28" spans="2:37" x14ac:dyDescent="0.2">
      <c r="B28" s="69">
        <f t="shared" si="2"/>
        <v>25</v>
      </c>
      <c r="C28" s="206" t="str">
        <f>CRes!J27</f>
        <v/>
      </c>
      <c r="D28" s="71" t="str">
        <f t="shared" si="3"/>
        <v/>
      </c>
      <c r="E28" s="75" t="str">
        <f t="shared" si="4"/>
        <v/>
      </c>
      <c r="F28" s="77" t="str">
        <f t="shared" si="0"/>
        <v/>
      </c>
      <c r="G28" s="75" t="str">
        <f>IF(F28="","",SLOPE(F$3:F28,B$3:B28))</f>
        <v/>
      </c>
      <c r="H28" s="78" t="str">
        <f t="shared" si="1"/>
        <v/>
      </c>
      <c r="I28" s="4" t="str">
        <f t="shared" si="5"/>
        <v/>
      </c>
      <c r="J28" s="3" t="str">
        <f t="shared" si="6"/>
        <v/>
      </c>
      <c r="K28" s="14" t="str">
        <f t="shared" si="7"/>
        <v/>
      </c>
      <c r="L28" s="4" t="str">
        <f t="shared" si="8"/>
        <v/>
      </c>
      <c r="M28" s="3" t="str">
        <f t="shared" si="9"/>
        <v/>
      </c>
      <c r="N28" s="4" t="str">
        <f t="shared" si="10"/>
        <v/>
      </c>
      <c r="O28" s="4" t="str">
        <f t="shared" si="11"/>
        <v/>
      </c>
      <c r="P28" s="3" t="str">
        <f t="shared" si="12"/>
        <v/>
      </c>
      <c r="Q28" s="14" t="str">
        <f t="shared" si="13"/>
        <v/>
      </c>
      <c r="R28" s="3" t="str">
        <f t="shared" si="14"/>
        <v/>
      </c>
      <c r="S28" s="4" t="str">
        <f t="shared" si="15"/>
        <v/>
      </c>
      <c r="T28" s="16" t="str">
        <f t="shared" si="16"/>
        <v/>
      </c>
      <c r="U28" s="270" t="str">
        <f t="shared" si="17"/>
        <v/>
      </c>
      <c r="Z28" s="399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</row>
    <row r="29" spans="2:37" x14ac:dyDescent="0.2">
      <c r="B29" s="69">
        <f t="shared" si="2"/>
        <v>26</v>
      </c>
      <c r="C29" s="206" t="str">
        <f>CRes!J28</f>
        <v/>
      </c>
      <c r="D29" s="71" t="str">
        <f t="shared" si="3"/>
        <v/>
      </c>
      <c r="E29" s="75" t="str">
        <f t="shared" si="4"/>
        <v/>
      </c>
      <c r="F29" s="77" t="str">
        <f t="shared" si="0"/>
        <v/>
      </c>
      <c r="G29" s="75" t="str">
        <f>IF(F29="","",SLOPE(F$3:F29,B$3:B29))</f>
        <v/>
      </c>
      <c r="H29" s="78" t="str">
        <f t="shared" si="1"/>
        <v/>
      </c>
      <c r="I29" s="4" t="str">
        <f t="shared" si="5"/>
        <v/>
      </c>
      <c r="J29" s="3" t="str">
        <f t="shared" si="6"/>
        <v/>
      </c>
      <c r="K29" s="14" t="str">
        <f t="shared" si="7"/>
        <v/>
      </c>
      <c r="L29" s="4" t="str">
        <f t="shared" si="8"/>
        <v/>
      </c>
      <c r="M29" s="3" t="str">
        <f t="shared" si="9"/>
        <v/>
      </c>
      <c r="N29" s="4" t="str">
        <f t="shared" si="10"/>
        <v/>
      </c>
      <c r="O29" s="4" t="str">
        <f t="shared" si="11"/>
        <v/>
      </c>
      <c r="P29" s="3" t="str">
        <f t="shared" si="12"/>
        <v/>
      </c>
      <c r="Q29" s="14" t="str">
        <f t="shared" si="13"/>
        <v/>
      </c>
      <c r="R29" s="3" t="str">
        <f t="shared" si="14"/>
        <v/>
      </c>
      <c r="S29" s="4" t="str">
        <f t="shared" si="15"/>
        <v/>
      </c>
      <c r="T29" s="16" t="str">
        <f t="shared" si="16"/>
        <v/>
      </c>
      <c r="U29" s="270" t="str">
        <f t="shared" si="17"/>
        <v/>
      </c>
      <c r="Z29" s="399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</row>
    <row r="30" spans="2:37" x14ac:dyDescent="0.2">
      <c r="B30" s="69">
        <f t="shared" si="2"/>
        <v>27</v>
      </c>
      <c r="C30" s="206" t="str">
        <f>CRes!J29</f>
        <v/>
      </c>
      <c r="D30" s="71" t="str">
        <f t="shared" si="3"/>
        <v/>
      </c>
      <c r="E30" s="75" t="str">
        <f t="shared" si="4"/>
        <v/>
      </c>
      <c r="F30" s="77" t="str">
        <f t="shared" si="0"/>
        <v/>
      </c>
      <c r="G30" s="75" t="str">
        <f>IF(F30="","",SLOPE(F$3:F30,B$3:B30))</f>
        <v/>
      </c>
      <c r="H30" s="78" t="str">
        <f t="shared" si="1"/>
        <v/>
      </c>
      <c r="I30" s="4" t="str">
        <f t="shared" si="5"/>
        <v/>
      </c>
      <c r="J30" s="3" t="str">
        <f t="shared" si="6"/>
        <v/>
      </c>
      <c r="K30" s="14" t="str">
        <f t="shared" si="7"/>
        <v/>
      </c>
      <c r="L30" s="4" t="str">
        <f t="shared" si="8"/>
        <v/>
      </c>
      <c r="M30" s="3" t="str">
        <f t="shared" si="9"/>
        <v/>
      </c>
      <c r="N30" s="4" t="str">
        <f t="shared" si="10"/>
        <v/>
      </c>
      <c r="O30" s="4" t="str">
        <f t="shared" si="11"/>
        <v/>
      </c>
      <c r="P30" s="3" t="str">
        <f t="shared" si="12"/>
        <v/>
      </c>
      <c r="Q30" s="14" t="str">
        <f t="shared" si="13"/>
        <v/>
      </c>
      <c r="R30" s="3" t="str">
        <f t="shared" si="14"/>
        <v/>
      </c>
      <c r="S30" s="4" t="str">
        <f t="shared" si="15"/>
        <v/>
      </c>
      <c r="T30" s="16" t="str">
        <f t="shared" si="16"/>
        <v/>
      </c>
      <c r="U30" s="270" t="str">
        <f t="shared" si="17"/>
        <v/>
      </c>
      <c r="Z30" s="399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</row>
    <row r="31" spans="2:37" x14ac:dyDescent="0.2">
      <c r="B31" s="69">
        <f t="shared" si="2"/>
        <v>28</v>
      </c>
      <c r="C31" s="206" t="str">
        <f>CRes!J30</f>
        <v/>
      </c>
      <c r="D31" s="71" t="str">
        <f t="shared" si="3"/>
        <v/>
      </c>
      <c r="E31" s="75" t="str">
        <f t="shared" si="4"/>
        <v/>
      </c>
      <c r="F31" s="77" t="str">
        <f t="shared" si="0"/>
        <v/>
      </c>
      <c r="G31" s="75" t="str">
        <f>IF(F31="","",SLOPE(F$3:F31,B$3:B31))</f>
        <v/>
      </c>
      <c r="H31" s="78" t="str">
        <f t="shared" si="1"/>
        <v/>
      </c>
      <c r="I31" s="4" t="str">
        <f t="shared" si="5"/>
        <v/>
      </c>
      <c r="J31" s="3" t="str">
        <f t="shared" si="6"/>
        <v/>
      </c>
      <c r="K31" s="14" t="str">
        <f t="shared" si="7"/>
        <v/>
      </c>
      <c r="L31" s="4" t="str">
        <f t="shared" si="8"/>
        <v/>
      </c>
      <c r="M31" s="3" t="str">
        <f t="shared" si="9"/>
        <v/>
      </c>
      <c r="N31" s="4" t="str">
        <f t="shared" si="10"/>
        <v/>
      </c>
      <c r="O31" s="4" t="str">
        <f t="shared" si="11"/>
        <v/>
      </c>
      <c r="P31" s="3" t="str">
        <f t="shared" si="12"/>
        <v/>
      </c>
      <c r="Q31" s="14" t="str">
        <f t="shared" si="13"/>
        <v/>
      </c>
      <c r="R31" s="3" t="str">
        <f t="shared" si="14"/>
        <v/>
      </c>
      <c r="S31" s="4" t="str">
        <f t="shared" si="15"/>
        <v/>
      </c>
      <c r="T31" s="16" t="str">
        <f t="shared" si="16"/>
        <v/>
      </c>
      <c r="U31" s="270" t="str">
        <f t="shared" si="17"/>
        <v/>
      </c>
      <c r="Z31" s="399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</row>
    <row r="32" spans="2:37" x14ac:dyDescent="0.2">
      <c r="B32" s="69">
        <f t="shared" si="2"/>
        <v>29</v>
      </c>
      <c r="C32" s="206" t="str">
        <f>CRes!J31</f>
        <v/>
      </c>
      <c r="D32" s="71" t="str">
        <f t="shared" si="3"/>
        <v/>
      </c>
      <c r="E32" s="75" t="str">
        <f t="shared" si="4"/>
        <v/>
      </c>
      <c r="F32" s="77" t="str">
        <f t="shared" si="0"/>
        <v/>
      </c>
      <c r="G32" s="75" t="str">
        <f>IF(F32="","",SLOPE(F$3:F32,B$3:B32))</f>
        <v/>
      </c>
      <c r="H32" s="78" t="str">
        <f t="shared" si="1"/>
        <v/>
      </c>
      <c r="I32" s="4" t="str">
        <f t="shared" si="5"/>
        <v/>
      </c>
      <c r="J32" s="3" t="str">
        <f t="shared" si="6"/>
        <v/>
      </c>
      <c r="K32" s="14" t="str">
        <f t="shared" si="7"/>
        <v/>
      </c>
      <c r="L32" s="4" t="str">
        <f t="shared" si="8"/>
        <v/>
      </c>
      <c r="M32" s="3" t="str">
        <f t="shared" si="9"/>
        <v/>
      </c>
      <c r="N32" s="4" t="str">
        <f t="shared" si="10"/>
        <v/>
      </c>
      <c r="O32" s="4" t="str">
        <f t="shared" si="11"/>
        <v/>
      </c>
      <c r="P32" s="3" t="str">
        <f t="shared" si="12"/>
        <v/>
      </c>
      <c r="Q32" s="14" t="str">
        <f t="shared" si="13"/>
        <v/>
      </c>
      <c r="R32" s="3" t="str">
        <f t="shared" si="14"/>
        <v/>
      </c>
      <c r="S32" s="4" t="str">
        <f t="shared" si="15"/>
        <v/>
      </c>
      <c r="T32" s="16" t="str">
        <f t="shared" si="16"/>
        <v/>
      </c>
      <c r="U32" s="270" t="str">
        <f t="shared" si="17"/>
        <v/>
      </c>
      <c r="Z32" s="399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</row>
    <row r="33" spans="2:37" ht="13.5" thickBot="1" x14ac:dyDescent="0.25">
      <c r="B33" s="69">
        <f t="shared" si="2"/>
        <v>30</v>
      </c>
      <c r="C33" s="206" t="str">
        <f>CRes!J32</f>
        <v/>
      </c>
      <c r="D33" s="71" t="str">
        <f t="shared" si="3"/>
        <v/>
      </c>
      <c r="E33" s="76" t="str">
        <f t="shared" si="4"/>
        <v/>
      </c>
      <c r="F33" s="77" t="str">
        <f t="shared" si="0"/>
        <v/>
      </c>
      <c r="G33" s="76" t="str">
        <f>IF(F33="","",SLOPE(F$3:F33,B$3:B33))</f>
        <v/>
      </c>
      <c r="H33" s="78" t="str">
        <f t="shared" si="1"/>
        <v/>
      </c>
      <c r="I33" s="4" t="str">
        <f t="shared" si="5"/>
        <v/>
      </c>
      <c r="J33" s="3" t="str">
        <f t="shared" si="6"/>
        <v/>
      </c>
      <c r="K33" s="14" t="str">
        <f t="shared" si="7"/>
        <v/>
      </c>
      <c r="L33" s="4" t="str">
        <f t="shared" si="8"/>
        <v/>
      </c>
      <c r="M33" s="3" t="str">
        <f t="shared" si="9"/>
        <v/>
      </c>
      <c r="N33" s="4" t="str">
        <f t="shared" si="10"/>
        <v/>
      </c>
      <c r="O33" s="4" t="str">
        <f t="shared" si="11"/>
        <v/>
      </c>
      <c r="P33" s="3" t="str">
        <f t="shared" si="12"/>
        <v/>
      </c>
      <c r="Q33" s="14" t="str">
        <f t="shared" si="13"/>
        <v/>
      </c>
      <c r="R33" s="3" t="str">
        <f t="shared" si="14"/>
        <v/>
      </c>
      <c r="S33" s="4" t="str">
        <f t="shared" si="15"/>
        <v/>
      </c>
      <c r="T33" s="16" t="str">
        <f t="shared" si="16"/>
        <v/>
      </c>
      <c r="U33" s="270" t="str">
        <f t="shared" si="17"/>
        <v/>
      </c>
      <c r="Z33" s="399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</row>
    <row r="34" spans="2:37" x14ac:dyDescent="0.2">
      <c r="B34" s="69">
        <f t="shared" si="2"/>
        <v>31</v>
      </c>
      <c r="C34" s="206" t="str">
        <f>CRes!J33</f>
        <v/>
      </c>
      <c r="D34" s="3" t="str">
        <f t="shared" si="3"/>
        <v/>
      </c>
      <c r="E34" s="73" t="str">
        <f t="shared" si="4"/>
        <v/>
      </c>
      <c r="F34" s="4" t="str">
        <f t="shared" si="0"/>
        <v/>
      </c>
      <c r="G34" s="73" t="str">
        <f>IF(F34="","",SLOPE(F$3:F34,B$3:B34))</f>
        <v/>
      </c>
      <c r="H34" s="6" t="str">
        <f t="shared" si="1"/>
        <v/>
      </c>
      <c r="I34" s="4" t="str">
        <f t="shared" si="5"/>
        <v/>
      </c>
      <c r="J34" s="3" t="str">
        <f t="shared" si="6"/>
        <v/>
      </c>
      <c r="K34" s="14" t="str">
        <f t="shared" si="7"/>
        <v/>
      </c>
      <c r="L34" s="4" t="str">
        <f t="shared" si="8"/>
        <v/>
      </c>
      <c r="M34" s="3" t="str">
        <f t="shared" si="9"/>
        <v/>
      </c>
      <c r="N34" s="4" t="str">
        <f t="shared" si="10"/>
        <v/>
      </c>
      <c r="O34" s="4" t="str">
        <f t="shared" si="11"/>
        <v/>
      </c>
      <c r="P34" s="3" t="str">
        <f t="shared" si="12"/>
        <v/>
      </c>
      <c r="Q34" s="14" t="str">
        <f t="shared" si="13"/>
        <v/>
      </c>
      <c r="R34" s="3" t="str">
        <f t="shared" si="14"/>
        <v/>
      </c>
      <c r="S34" s="4" t="str">
        <f t="shared" si="15"/>
        <v/>
      </c>
      <c r="T34" s="16" t="str">
        <f t="shared" si="16"/>
        <v/>
      </c>
      <c r="U34" s="270" t="str">
        <f t="shared" si="17"/>
        <v/>
      </c>
      <c r="Z34" s="399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</row>
    <row r="35" spans="2:37" x14ac:dyDescent="0.2">
      <c r="B35" s="69">
        <f t="shared" si="2"/>
        <v>32</v>
      </c>
      <c r="C35" s="206" t="str">
        <f>CRes!J34</f>
        <v/>
      </c>
      <c r="D35" s="3" t="str">
        <f t="shared" si="3"/>
        <v/>
      </c>
      <c r="E35" s="4" t="str">
        <f t="shared" si="4"/>
        <v/>
      </c>
      <c r="F35" s="4" t="str">
        <f t="shared" ref="F35:F66" si="18">IF(E35="","",X$4+E35)</f>
        <v/>
      </c>
      <c r="G35" s="4" t="str">
        <f>IF(F35="","",SLOPE(F$3:F35,B$3:B35))</f>
        <v/>
      </c>
      <c r="H35" s="6" t="str">
        <f t="shared" ref="H35:H66" si="19">IF(F35="","",(F35+X$8)/X$9)</f>
        <v/>
      </c>
      <c r="I35" s="4" t="str">
        <f t="shared" si="5"/>
        <v/>
      </c>
      <c r="J35" s="3" t="str">
        <f t="shared" si="6"/>
        <v/>
      </c>
      <c r="K35" s="14" t="str">
        <f t="shared" si="7"/>
        <v/>
      </c>
      <c r="L35" s="4" t="str">
        <f t="shared" si="8"/>
        <v/>
      </c>
      <c r="M35" s="3" t="str">
        <f t="shared" si="9"/>
        <v/>
      </c>
      <c r="N35" s="4" t="str">
        <f t="shared" si="10"/>
        <v/>
      </c>
      <c r="O35" s="4" t="str">
        <f t="shared" si="11"/>
        <v/>
      </c>
      <c r="P35" s="3" t="str">
        <f t="shared" si="12"/>
        <v/>
      </c>
      <c r="Q35" s="14" t="str">
        <f t="shared" si="13"/>
        <v/>
      </c>
      <c r="R35" s="3" t="str">
        <f t="shared" si="14"/>
        <v/>
      </c>
      <c r="S35" s="4" t="str">
        <f t="shared" si="15"/>
        <v/>
      </c>
      <c r="T35" s="16" t="str">
        <f t="shared" si="16"/>
        <v/>
      </c>
      <c r="U35" s="270" t="str">
        <f t="shared" si="17"/>
        <v/>
      </c>
      <c r="Z35" s="399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</row>
    <row r="36" spans="2:37" x14ac:dyDescent="0.2">
      <c r="B36" s="69">
        <f t="shared" ref="B36:B67" si="20">B35+1</f>
        <v>33</v>
      </c>
      <c r="C36" s="206" t="str">
        <f>CRes!J35</f>
        <v/>
      </c>
      <c r="D36" s="3" t="str">
        <f t="shared" ref="D36:D67" si="21">IF(C36="","",D35+1)</f>
        <v/>
      </c>
      <c r="E36" s="4" t="str">
        <f t="shared" ref="E36:E67" si="22">IF(C36="","",E35+C36)</f>
        <v/>
      </c>
      <c r="F36" s="4" t="str">
        <f t="shared" si="18"/>
        <v/>
      </c>
      <c r="G36" s="4" t="str">
        <f>IF(F36="","",SLOPE(F$3:F36,B$3:B36))</f>
        <v/>
      </c>
      <c r="H36" s="6" t="str">
        <f t="shared" si="19"/>
        <v/>
      </c>
      <c r="I36" s="4" t="str">
        <f t="shared" ref="I36:I67" si="23">IF(C36="","",IF(C36&gt;0,I35+C36,I35))</f>
        <v/>
      </c>
      <c r="J36" s="3" t="str">
        <f t="shared" ref="J36:J67" si="24">D36</f>
        <v/>
      </c>
      <c r="K36" s="14" t="str">
        <f t="shared" ref="K36:K67" si="25">IF(C36="","",IF(C36&gt;0,K35+1,K35))</f>
        <v/>
      </c>
      <c r="L36" s="4" t="str">
        <f t="shared" ref="L36:L67" si="26">IF(C36="","",IF(K36=0,"",I36/K36))</f>
        <v/>
      </c>
      <c r="M36" s="3" t="str">
        <f t="shared" ref="M36:M67" si="27">D36</f>
        <v/>
      </c>
      <c r="N36" s="4" t="str">
        <f t="shared" ref="N36:N67" si="28">IF(C36="","",IF(K36=0,"",100*K36/B36))</f>
        <v/>
      </c>
      <c r="O36" s="4" t="str">
        <f t="shared" ref="O36:O67" si="29">IF(C36="","",IF(C36&lt;0,O35+C36,O35))</f>
        <v/>
      </c>
      <c r="P36" s="3" t="str">
        <f t="shared" ref="P36:P67" si="30">D36</f>
        <v/>
      </c>
      <c r="Q36" s="14" t="str">
        <f t="shared" ref="Q36:Q67" si="31">IF(C36="","",IF(C36&lt;0,Q35+1,Q35))</f>
        <v/>
      </c>
      <c r="R36" s="3" t="str">
        <f t="shared" ref="R36:R67" si="32">D36</f>
        <v/>
      </c>
      <c r="S36" s="4" t="str">
        <f t="shared" ref="S36:S67" si="33">IF(C36="","",IF(Q36=0,"",O36/Q36))</f>
        <v/>
      </c>
      <c r="T36" s="16" t="str">
        <f t="shared" ref="T36:T67" si="34">D36</f>
        <v/>
      </c>
      <c r="U36" s="270" t="str">
        <f t="shared" ref="U36:U67" si="35">IF(L36="","",IF(S36="","",-L36/S36))</f>
        <v/>
      </c>
      <c r="Z36" s="399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</row>
    <row r="37" spans="2:37" x14ac:dyDescent="0.2">
      <c r="B37" s="69">
        <f t="shared" si="20"/>
        <v>34</v>
      </c>
      <c r="C37" s="206" t="str">
        <f>CRes!J36</f>
        <v/>
      </c>
      <c r="D37" s="3" t="str">
        <f t="shared" si="21"/>
        <v/>
      </c>
      <c r="E37" s="4" t="str">
        <f t="shared" si="22"/>
        <v/>
      </c>
      <c r="F37" s="4" t="str">
        <f t="shared" si="18"/>
        <v/>
      </c>
      <c r="G37" s="4" t="str">
        <f>IF(F37="","",SLOPE(F$3:F37,B$3:B37))</f>
        <v/>
      </c>
      <c r="H37" s="6" t="str">
        <f t="shared" si="19"/>
        <v/>
      </c>
      <c r="I37" s="4" t="str">
        <f t="shared" si="23"/>
        <v/>
      </c>
      <c r="J37" s="3" t="str">
        <f t="shared" si="24"/>
        <v/>
      </c>
      <c r="K37" s="14" t="str">
        <f t="shared" si="25"/>
        <v/>
      </c>
      <c r="L37" s="4" t="str">
        <f t="shared" si="26"/>
        <v/>
      </c>
      <c r="M37" s="3" t="str">
        <f t="shared" si="27"/>
        <v/>
      </c>
      <c r="N37" s="4" t="str">
        <f t="shared" si="28"/>
        <v/>
      </c>
      <c r="O37" s="4" t="str">
        <f t="shared" si="29"/>
        <v/>
      </c>
      <c r="P37" s="3" t="str">
        <f t="shared" si="30"/>
        <v/>
      </c>
      <c r="Q37" s="14" t="str">
        <f t="shared" si="31"/>
        <v/>
      </c>
      <c r="R37" s="3" t="str">
        <f t="shared" si="32"/>
        <v/>
      </c>
      <c r="S37" s="4" t="str">
        <f t="shared" si="33"/>
        <v/>
      </c>
      <c r="T37" s="16" t="str">
        <f t="shared" si="34"/>
        <v/>
      </c>
      <c r="U37" s="270" t="str">
        <f t="shared" si="35"/>
        <v/>
      </c>
      <c r="Z37" s="399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</row>
    <row r="38" spans="2:37" x14ac:dyDescent="0.2">
      <c r="B38" s="69">
        <f t="shared" si="20"/>
        <v>35</v>
      </c>
      <c r="C38" s="206" t="str">
        <f>CRes!J37</f>
        <v/>
      </c>
      <c r="D38" s="3" t="str">
        <f t="shared" si="21"/>
        <v/>
      </c>
      <c r="E38" s="4" t="str">
        <f t="shared" si="22"/>
        <v/>
      </c>
      <c r="F38" s="4" t="str">
        <f t="shared" si="18"/>
        <v/>
      </c>
      <c r="G38" s="4" t="str">
        <f>IF(F38="","",SLOPE(F$3:F38,B$3:B38))</f>
        <v/>
      </c>
      <c r="H38" s="6" t="str">
        <f t="shared" si="19"/>
        <v/>
      </c>
      <c r="I38" s="4" t="str">
        <f t="shared" si="23"/>
        <v/>
      </c>
      <c r="J38" s="3" t="str">
        <f t="shared" si="24"/>
        <v/>
      </c>
      <c r="K38" s="14" t="str">
        <f t="shared" si="25"/>
        <v/>
      </c>
      <c r="L38" s="4" t="str">
        <f t="shared" si="26"/>
        <v/>
      </c>
      <c r="M38" s="3" t="str">
        <f t="shared" si="27"/>
        <v/>
      </c>
      <c r="N38" s="4" t="str">
        <f t="shared" si="28"/>
        <v/>
      </c>
      <c r="O38" s="4" t="str">
        <f t="shared" si="29"/>
        <v/>
      </c>
      <c r="P38" s="3" t="str">
        <f t="shared" si="30"/>
        <v/>
      </c>
      <c r="Q38" s="14" t="str">
        <f t="shared" si="31"/>
        <v/>
      </c>
      <c r="R38" s="3" t="str">
        <f t="shared" si="32"/>
        <v/>
      </c>
      <c r="S38" s="4" t="str">
        <f t="shared" si="33"/>
        <v/>
      </c>
      <c r="T38" s="16" t="str">
        <f t="shared" si="34"/>
        <v/>
      </c>
      <c r="U38" s="270" t="str">
        <f t="shared" si="35"/>
        <v/>
      </c>
      <c r="Z38" s="399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</row>
    <row r="39" spans="2:37" x14ac:dyDescent="0.2">
      <c r="B39" s="69">
        <f t="shared" si="20"/>
        <v>36</v>
      </c>
      <c r="C39" s="206" t="str">
        <f>CRes!J38</f>
        <v/>
      </c>
      <c r="D39" s="3" t="str">
        <f t="shared" si="21"/>
        <v/>
      </c>
      <c r="E39" s="4" t="str">
        <f t="shared" si="22"/>
        <v/>
      </c>
      <c r="F39" s="4" t="str">
        <f t="shared" si="18"/>
        <v/>
      </c>
      <c r="G39" s="4" t="str">
        <f>IF(F39="","",SLOPE(F$3:F39,B$3:B39))</f>
        <v/>
      </c>
      <c r="H39" s="6" t="str">
        <f t="shared" si="19"/>
        <v/>
      </c>
      <c r="I39" s="4" t="str">
        <f t="shared" si="23"/>
        <v/>
      </c>
      <c r="J39" s="3" t="str">
        <f t="shared" si="24"/>
        <v/>
      </c>
      <c r="K39" s="14" t="str">
        <f t="shared" si="25"/>
        <v/>
      </c>
      <c r="L39" s="4" t="str">
        <f t="shared" si="26"/>
        <v/>
      </c>
      <c r="M39" s="3" t="str">
        <f t="shared" si="27"/>
        <v/>
      </c>
      <c r="N39" s="4" t="str">
        <f t="shared" si="28"/>
        <v/>
      </c>
      <c r="O39" s="4" t="str">
        <f t="shared" si="29"/>
        <v/>
      </c>
      <c r="P39" s="3" t="str">
        <f t="shared" si="30"/>
        <v/>
      </c>
      <c r="Q39" s="14" t="str">
        <f t="shared" si="31"/>
        <v/>
      </c>
      <c r="R39" s="3" t="str">
        <f t="shared" si="32"/>
        <v/>
      </c>
      <c r="S39" s="4" t="str">
        <f t="shared" si="33"/>
        <v/>
      </c>
      <c r="T39" s="16" t="str">
        <f t="shared" si="34"/>
        <v/>
      </c>
      <c r="U39" s="270" t="str">
        <f t="shared" si="35"/>
        <v/>
      </c>
      <c r="Z39" s="399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</row>
    <row r="40" spans="2:37" x14ac:dyDescent="0.2">
      <c r="B40" s="69">
        <f t="shared" si="20"/>
        <v>37</v>
      </c>
      <c r="C40" s="206" t="str">
        <f>CRes!J39</f>
        <v/>
      </c>
      <c r="D40" s="3" t="str">
        <f t="shared" si="21"/>
        <v/>
      </c>
      <c r="E40" s="4" t="str">
        <f t="shared" si="22"/>
        <v/>
      </c>
      <c r="F40" s="4" t="str">
        <f t="shared" si="18"/>
        <v/>
      </c>
      <c r="G40" s="4" t="str">
        <f>IF(F40="","",SLOPE(F$3:F40,B$3:B40))</f>
        <v/>
      </c>
      <c r="H40" s="6" t="str">
        <f t="shared" si="19"/>
        <v/>
      </c>
      <c r="I40" s="4" t="str">
        <f t="shared" si="23"/>
        <v/>
      </c>
      <c r="J40" s="3" t="str">
        <f t="shared" si="24"/>
        <v/>
      </c>
      <c r="K40" s="14" t="str">
        <f t="shared" si="25"/>
        <v/>
      </c>
      <c r="L40" s="4" t="str">
        <f t="shared" si="26"/>
        <v/>
      </c>
      <c r="M40" s="3" t="str">
        <f t="shared" si="27"/>
        <v/>
      </c>
      <c r="N40" s="4" t="str">
        <f t="shared" si="28"/>
        <v/>
      </c>
      <c r="O40" s="4" t="str">
        <f t="shared" si="29"/>
        <v/>
      </c>
      <c r="P40" s="3" t="str">
        <f t="shared" si="30"/>
        <v/>
      </c>
      <c r="Q40" s="14" t="str">
        <f t="shared" si="31"/>
        <v/>
      </c>
      <c r="R40" s="3" t="str">
        <f t="shared" si="32"/>
        <v/>
      </c>
      <c r="S40" s="4" t="str">
        <f t="shared" si="33"/>
        <v/>
      </c>
      <c r="T40" s="16" t="str">
        <f t="shared" si="34"/>
        <v/>
      </c>
      <c r="U40" s="270" t="str">
        <f t="shared" si="35"/>
        <v/>
      </c>
      <c r="Z40" s="399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</row>
    <row r="41" spans="2:37" x14ac:dyDescent="0.2">
      <c r="B41" s="69">
        <f t="shared" si="20"/>
        <v>38</v>
      </c>
      <c r="C41" s="206" t="str">
        <f>CRes!J40</f>
        <v/>
      </c>
      <c r="D41" s="3" t="str">
        <f t="shared" si="21"/>
        <v/>
      </c>
      <c r="E41" s="4" t="str">
        <f t="shared" si="22"/>
        <v/>
      </c>
      <c r="F41" s="4" t="str">
        <f t="shared" si="18"/>
        <v/>
      </c>
      <c r="G41" s="4" t="str">
        <f>IF(F41="","",SLOPE(F$3:F41,B$3:B41))</f>
        <v/>
      </c>
      <c r="H41" s="6" t="str">
        <f t="shared" si="19"/>
        <v/>
      </c>
      <c r="I41" s="4" t="str">
        <f t="shared" si="23"/>
        <v/>
      </c>
      <c r="J41" s="3" t="str">
        <f t="shared" si="24"/>
        <v/>
      </c>
      <c r="K41" s="14" t="str">
        <f t="shared" si="25"/>
        <v/>
      </c>
      <c r="L41" s="4" t="str">
        <f t="shared" si="26"/>
        <v/>
      </c>
      <c r="M41" s="3" t="str">
        <f t="shared" si="27"/>
        <v/>
      </c>
      <c r="N41" s="4" t="str">
        <f t="shared" si="28"/>
        <v/>
      </c>
      <c r="O41" s="4" t="str">
        <f t="shared" si="29"/>
        <v/>
      </c>
      <c r="P41" s="3" t="str">
        <f t="shared" si="30"/>
        <v/>
      </c>
      <c r="Q41" s="14" t="str">
        <f t="shared" si="31"/>
        <v/>
      </c>
      <c r="R41" s="3" t="str">
        <f t="shared" si="32"/>
        <v/>
      </c>
      <c r="S41" s="4" t="str">
        <f t="shared" si="33"/>
        <v/>
      </c>
      <c r="T41" s="16" t="str">
        <f t="shared" si="34"/>
        <v/>
      </c>
      <c r="U41" s="270" t="str">
        <f t="shared" si="35"/>
        <v/>
      </c>
      <c r="Z41" s="399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</row>
    <row r="42" spans="2:37" x14ac:dyDescent="0.2">
      <c r="B42" s="69">
        <f t="shared" si="20"/>
        <v>39</v>
      </c>
      <c r="C42" s="206" t="str">
        <f>CRes!J41</f>
        <v/>
      </c>
      <c r="D42" s="3" t="str">
        <f t="shared" si="21"/>
        <v/>
      </c>
      <c r="E42" s="4" t="str">
        <f t="shared" si="22"/>
        <v/>
      </c>
      <c r="F42" s="4" t="str">
        <f t="shared" si="18"/>
        <v/>
      </c>
      <c r="G42" s="4" t="str">
        <f>IF(F42="","",SLOPE(F$3:F42,B$3:B42))</f>
        <v/>
      </c>
      <c r="H42" s="6" t="str">
        <f t="shared" si="19"/>
        <v/>
      </c>
      <c r="I42" s="4" t="str">
        <f t="shared" si="23"/>
        <v/>
      </c>
      <c r="J42" s="3" t="str">
        <f t="shared" si="24"/>
        <v/>
      </c>
      <c r="K42" s="14" t="str">
        <f t="shared" si="25"/>
        <v/>
      </c>
      <c r="L42" s="4" t="str">
        <f t="shared" si="26"/>
        <v/>
      </c>
      <c r="M42" s="3" t="str">
        <f t="shared" si="27"/>
        <v/>
      </c>
      <c r="N42" s="4" t="str">
        <f t="shared" si="28"/>
        <v/>
      </c>
      <c r="O42" s="4" t="str">
        <f t="shared" si="29"/>
        <v/>
      </c>
      <c r="P42" s="3" t="str">
        <f t="shared" si="30"/>
        <v/>
      </c>
      <c r="Q42" s="14" t="str">
        <f t="shared" si="31"/>
        <v/>
      </c>
      <c r="R42" s="3" t="str">
        <f t="shared" si="32"/>
        <v/>
      </c>
      <c r="S42" s="4" t="str">
        <f t="shared" si="33"/>
        <v/>
      </c>
      <c r="T42" s="16" t="str">
        <f t="shared" si="34"/>
        <v/>
      </c>
      <c r="U42" s="270" t="str">
        <f t="shared" si="35"/>
        <v/>
      </c>
      <c r="Z42" s="399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</row>
    <row r="43" spans="2:37" x14ac:dyDescent="0.2">
      <c r="B43" s="69">
        <f t="shared" si="20"/>
        <v>40</v>
      </c>
      <c r="C43" s="206" t="str">
        <f>CRes!J42</f>
        <v/>
      </c>
      <c r="D43" s="3" t="str">
        <f t="shared" si="21"/>
        <v/>
      </c>
      <c r="E43" s="4" t="str">
        <f t="shared" si="22"/>
        <v/>
      </c>
      <c r="F43" s="4" t="str">
        <f t="shared" si="18"/>
        <v/>
      </c>
      <c r="G43" s="4" t="str">
        <f>IF(F43="","",SLOPE(F$3:F43,B$3:B43))</f>
        <v/>
      </c>
      <c r="H43" s="6" t="str">
        <f t="shared" si="19"/>
        <v/>
      </c>
      <c r="I43" s="4" t="str">
        <f t="shared" si="23"/>
        <v/>
      </c>
      <c r="J43" s="3" t="str">
        <f t="shared" si="24"/>
        <v/>
      </c>
      <c r="K43" s="14" t="str">
        <f t="shared" si="25"/>
        <v/>
      </c>
      <c r="L43" s="4" t="str">
        <f t="shared" si="26"/>
        <v/>
      </c>
      <c r="M43" s="3" t="str">
        <f t="shared" si="27"/>
        <v/>
      </c>
      <c r="N43" s="4" t="str">
        <f t="shared" si="28"/>
        <v/>
      </c>
      <c r="O43" s="4" t="str">
        <f t="shared" si="29"/>
        <v/>
      </c>
      <c r="P43" s="3" t="str">
        <f t="shared" si="30"/>
        <v/>
      </c>
      <c r="Q43" s="14" t="str">
        <f t="shared" si="31"/>
        <v/>
      </c>
      <c r="R43" s="3" t="str">
        <f t="shared" si="32"/>
        <v/>
      </c>
      <c r="S43" s="4" t="str">
        <f t="shared" si="33"/>
        <v/>
      </c>
      <c r="T43" s="16" t="str">
        <f t="shared" si="34"/>
        <v/>
      </c>
      <c r="U43" s="270" t="str">
        <f t="shared" si="35"/>
        <v/>
      </c>
      <c r="Z43" s="399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</row>
    <row r="44" spans="2:37" x14ac:dyDescent="0.2">
      <c r="B44" s="69">
        <f t="shared" si="20"/>
        <v>41</v>
      </c>
      <c r="C44" s="206" t="str">
        <f>CRes!J43</f>
        <v/>
      </c>
      <c r="D44" s="3" t="str">
        <f t="shared" si="21"/>
        <v/>
      </c>
      <c r="E44" s="4" t="str">
        <f t="shared" si="22"/>
        <v/>
      </c>
      <c r="F44" s="4" t="str">
        <f t="shared" si="18"/>
        <v/>
      </c>
      <c r="G44" s="4" t="str">
        <f>IF(F44="","",SLOPE(F$3:F44,B$3:B44))</f>
        <v/>
      </c>
      <c r="H44" s="6" t="str">
        <f t="shared" si="19"/>
        <v/>
      </c>
      <c r="I44" s="4" t="str">
        <f t="shared" si="23"/>
        <v/>
      </c>
      <c r="J44" s="3" t="str">
        <f t="shared" si="24"/>
        <v/>
      </c>
      <c r="K44" s="14" t="str">
        <f t="shared" si="25"/>
        <v/>
      </c>
      <c r="L44" s="4" t="str">
        <f t="shared" si="26"/>
        <v/>
      </c>
      <c r="M44" s="3" t="str">
        <f t="shared" si="27"/>
        <v/>
      </c>
      <c r="N44" s="4" t="str">
        <f t="shared" si="28"/>
        <v/>
      </c>
      <c r="O44" s="4" t="str">
        <f t="shared" si="29"/>
        <v/>
      </c>
      <c r="P44" s="3" t="str">
        <f t="shared" si="30"/>
        <v/>
      </c>
      <c r="Q44" s="14" t="str">
        <f t="shared" si="31"/>
        <v/>
      </c>
      <c r="R44" s="3" t="str">
        <f t="shared" si="32"/>
        <v/>
      </c>
      <c r="S44" s="4" t="str">
        <f t="shared" si="33"/>
        <v/>
      </c>
      <c r="T44" s="16" t="str">
        <f t="shared" si="34"/>
        <v/>
      </c>
      <c r="U44" s="270" t="str">
        <f t="shared" si="35"/>
        <v/>
      </c>
      <c r="Z44" s="399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</row>
    <row r="45" spans="2:37" x14ac:dyDescent="0.2">
      <c r="B45" s="69">
        <f t="shared" si="20"/>
        <v>42</v>
      </c>
      <c r="C45" s="206" t="str">
        <f>CRes!J44</f>
        <v/>
      </c>
      <c r="D45" s="3" t="str">
        <f t="shared" si="21"/>
        <v/>
      </c>
      <c r="E45" s="4" t="str">
        <f t="shared" si="22"/>
        <v/>
      </c>
      <c r="F45" s="4" t="str">
        <f t="shared" si="18"/>
        <v/>
      </c>
      <c r="G45" s="4" t="str">
        <f>IF(F45="","",SLOPE(F$3:F45,B$3:B45))</f>
        <v/>
      </c>
      <c r="H45" s="6" t="str">
        <f t="shared" si="19"/>
        <v/>
      </c>
      <c r="I45" s="4" t="str">
        <f t="shared" si="23"/>
        <v/>
      </c>
      <c r="J45" s="3" t="str">
        <f t="shared" si="24"/>
        <v/>
      </c>
      <c r="K45" s="14" t="str">
        <f t="shared" si="25"/>
        <v/>
      </c>
      <c r="L45" s="4" t="str">
        <f t="shared" si="26"/>
        <v/>
      </c>
      <c r="M45" s="3" t="str">
        <f t="shared" si="27"/>
        <v/>
      </c>
      <c r="N45" s="4" t="str">
        <f t="shared" si="28"/>
        <v/>
      </c>
      <c r="O45" s="4" t="str">
        <f t="shared" si="29"/>
        <v/>
      </c>
      <c r="P45" s="3" t="str">
        <f t="shared" si="30"/>
        <v/>
      </c>
      <c r="Q45" s="14" t="str">
        <f t="shared" si="31"/>
        <v/>
      </c>
      <c r="R45" s="3" t="str">
        <f t="shared" si="32"/>
        <v/>
      </c>
      <c r="S45" s="4" t="str">
        <f t="shared" si="33"/>
        <v/>
      </c>
      <c r="T45" s="16" t="str">
        <f t="shared" si="34"/>
        <v/>
      </c>
      <c r="U45" s="270" t="str">
        <f t="shared" si="35"/>
        <v/>
      </c>
      <c r="Z45" s="399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</row>
    <row r="46" spans="2:37" x14ac:dyDescent="0.2">
      <c r="B46" s="69">
        <f t="shared" si="20"/>
        <v>43</v>
      </c>
      <c r="C46" s="206" t="str">
        <f>CRes!J45</f>
        <v/>
      </c>
      <c r="D46" s="3" t="str">
        <f t="shared" si="21"/>
        <v/>
      </c>
      <c r="E46" s="4" t="str">
        <f t="shared" si="22"/>
        <v/>
      </c>
      <c r="F46" s="4" t="str">
        <f t="shared" si="18"/>
        <v/>
      </c>
      <c r="G46" s="4" t="str">
        <f>IF(F46="","",SLOPE(F$3:F46,B$3:B46))</f>
        <v/>
      </c>
      <c r="H46" s="6" t="str">
        <f t="shared" si="19"/>
        <v/>
      </c>
      <c r="I46" s="4" t="str">
        <f t="shared" si="23"/>
        <v/>
      </c>
      <c r="J46" s="3" t="str">
        <f t="shared" si="24"/>
        <v/>
      </c>
      <c r="K46" s="14" t="str">
        <f t="shared" si="25"/>
        <v/>
      </c>
      <c r="L46" s="4" t="str">
        <f t="shared" si="26"/>
        <v/>
      </c>
      <c r="M46" s="3" t="str">
        <f t="shared" si="27"/>
        <v/>
      </c>
      <c r="N46" s="4" t="str">
        <f t="shared" si="28"/>
        <v/>
      </c>
      <c r="O46" s="4" t="str">
        <f t="shared" si="29"/>
        <v/>
      </c>
      <c r="P46" s="3" t="str">
        <f t="shared" si="30"/>
        <v/>
      </c>
      <c r="Q46" s="14" t="str">
        <f t="shared" si="31"/>
        <v/>
      </c>
      <c r="R46" s="3" t="str">
        <f t="shared" si="32"/>
        <v/>
      </c>
      <c r="S46" s="4" t="str">
        <f t="shared" si="33"/>
        <v/>
      </c>
      <c r="T46" s="16" t="str">
        <f t="shared" si="34"/>
        <v/>
      </c>
      <c r="U46" s="270" t="str">
        <f t="shared" si="35"/>
        <v/>
      </c>
      <c r="Z46" s="399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</row>
    <row r="47" spans="2:37" x14ac:dyDescent="0.2">
      <c r="B47" s="69">
        <f t="shared" si="20"/>
        <v>44</v>
      </c>
      <c r="C47" s="206" t="str">
        <f>CRes!J46</f>
        <v/>
      </c>
      <c r="D47" s="3" t="str">
        <f t="shared" si="21"/>
        <v/>
      </c>
      <c r="E47" s="4" t="str">
        <f t="shared" si="22"/>
        <v/>
      </c>
      <c r="F47" s="4" t="str">
        <f t="shared" si="18"/>
        <v/>
      </c>
      <c r="G47" s="4" t="str">
        <f>IF(F47="","",SLOPE(F$3:F47,B$3:B47))</f>
        <v/>
      </c>
      <c r="H47" s="6" t="str">
        <f t="shared" si="19"/>
        <v/>
      </c>
      <c r="I47" s="4" t="str">
        <f t="shared" si="23"/>
        <v/>
      </c>
      <c r="J47" s="3" t="str">
        <f t="shared" si="24"/>
        <v/>
      </c>
      <c r="K47" s="14" t="str">
        <f t="shared" si="25"/>
        <v/>
      </c>
      <c r="L47" s="4" t="str">
        <f t="shared" si="26"/>
        <v/>
      </c>
      <c r="M47" s="3" t="str">
        <f t="shared" si="27"/>
        <v/>
      </c>
      <c r="N47" s="4" t="str">
        <f t="shared" si="28"/>
        <v/>
      </c>
      <c r="O47" s="4" t="str">
        <f t="shared" si="29"/>
        <v/>
      </c>
      <c r="P47" s="3" t="str">
        <f t="shared" si="30"/>
        <v/>
      </c>
      <c r="Q47" s="14" t="str">
        <f t="shared" si="31"/>
        <v/>
      </c>
      <c r="R47" s="3" t="str">
        <f t="shared" si="32"/>
        <v/>
      </c>
      <c r="S47" s="4" t="str">
        <f t="shared" si="33"/>
        <v/>
      </c>
      <c r="T47" s="16" t="str">
        <f t="shared" si="34"/>
        <v/>
      </c>
      <c r="U47" s="270" t="str">
        <f t="shared" si="35"/>
        <v/>
      </c>
      <c r="Z47" s="399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</row>
    <row r="48" spans="2:37" x14ac:dyDescent="0.2">
      <c r="B48" s="69">
        <f t="shared" si="20"/>
        <v>45</v>
      </c>
      <c r="C48" s="206" t="str">
        <f>CRes!J47</f>
        <v/>
      </c>
      <c r="D48" s="3" t="str">
        <f t="shared" si="21"/>
        <v/>
      </c>
      <c r="E48" s="4" t="str">
        <f t="shared" si="22"/>
        <v/>
      </c>
      <c r="F48" s="4" t="str">
        <f t="shared" si="18"/>
        <v/>
      </c>
      <c r="G48" s="4" t="str">
        <f>IF(F48="","",SLOPE(F$3:F48,B$3:B48))</f>
        <v/>
      </c>
      <c r="H48" s="6" t="str">
        <f t="shared" si="19"/>
        <v/>
      </c>
      <c r="I48" s="4" t="str">
        <f t="shared" si="23"/>
        <v/>
      </c>
      <c r="J48" s="3" t="str">
        <f t="shared" si="24"/>
        <v/>
      </c>
      <c r="K48" s="14" t="str">
        <f t="shared" si="25"/>
        <v/>
      </c>
      <c r="L48" s="4" t="str">
        <f t="shared" si="26"/>
        <v/>
      </c>
      <c r="M48" s="3" t="str">
        <f t="shared" si="27"/>
        <v/>
      </c>
      <c r="N48" s="4" t="str">
        <f t="shared" si="28"/>
        <v/>
      </c>
      <c r="O48" s="4" t="str">
        <f t="shared" si="29"/>
        <v/>
      </c>
      <c r="P48" s="3" t="str">
        <f t="shared" si="30"/>
        <v/>
      </c>
      <c r="Q48" s="14" t="str">
        <f t="shared" si="31"/>
        <v/>
      </c>
      <c r="R48" s="3" t="str">
        <f t="shared" si="32"/>
        <v/>
      </c>
      <c r="S48" s="4" t="str">
        <f t="shared" si="33"/>
        <v/>
      </c>
      <c r="T48" s="16" t="str">
        <f t="shared" si="34"/>
        <v/>
      </c>
      <c r="U48" s="270" t="str">
        <f t="shared" si="35"/>
        <v/>
      </c>
      <c r="Z48" s="399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</row>
    <row r="49" spans="2:37" x14ac:dyDescent="0.2">
      <c r="B49" s="69">
        <f t="shared" si="20"/>
        <v>46</v>
      </c>
      <c r="C49" s="206" t="str">
        <f>CRes!J48</f>
        <v/>
      </c>
      <c r="D49" s="3" t="str">
        <f t="shared" si="21"/>
        <v/>
      </c>
      <c r="E49" s="4" t="str">
        <f t="shared" si="22"/>
        <v/>
      </c>
      <c r="F49" s="4" t="str">
        <f t="shared" si="18"/>
        <v/>
      </c>
      <c r="G49" s="4" t="str">
        <f>IF(F49="","",SLOPE(F$3:F49,B$3:B49))</f>
        <v/>
      </c>
      <c r="H49" s="6" t="str">
        <f t="shared" si="19"/>
        <v/>
      </c>
      <c r="I49" s="4" t="str">
        <f t="shared" si="23"/>
        <v/>
      </c>
      <c r="J49" s="3" t="str">
        <f t="shared" si="24"/>
        <v/>
      </c>
      <c r="K49" s="14" t="str">
        <f t="shared" si="25"/>
        <v/>
      </c>
      <c r="L49" s="4" t="str">
        <f t="shared" si="26"/>
        <v/>
      </c>
      <c r="M49" s="3" t="str">
        <f t="shared" si="27"/>
        <v/>
      </c>
      <c r="N49" s="4" t="str">
        <f t="shared" si="28"/>
        <v/>
      </c>
      <c r="O49" s="4" t="str">
        <f t="shared" si="29"/>
        <v/>
      </c>
      <c r="P49" s="3" t="str">
        <f t="shared" si="30"/>
        <v/>
      </c>
      <c r="Q49" s="14" t="str">
        <f t="shared" si="31"/>
        <v/>
      </c>
      <c r="R49" s="3" t="str">
        <f t="shared" si="32"/>
        <v/>
      </c>
      <c r="S49" s="4" t="str">
        <f t="shared" si="33"/>
        <v/>
      </c>
      <c r="T49" s="16" t="str">
        <f t="shared" si="34"/>
        <v/>
      </c>
      <c r="U49" s="270" t="str">
        <f t="shared" si="35"/>
        <v/>
      </c>
      <c r="Z49" s="399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</row>
    <row r="50" spans="2:37" x14ac:dyDescent="0.2">
      <c r="B50" s="69">
        <f t="shared" si="20"/>
        <v>47</v>
      </c>
      <c r="C50" s="206" t="str">
        <f>CRes!J49</f>
        <v/>
      </c>
      <c r="D50" s="3" t="str">
        <f t="shared" si="21"/>
        <v/>
      </c>
      <c r="E50" s="4" t="str">
        <f t="shared" si="22"/>
        <v/>
      </c>
      <c r="F50" s="4" t="str">
        <f t="shared" si="18"/>
        <v/>
      </c>
      <c r="G50" s="4" t="str">
        <f>IF(F50="","",SLOPE(F$3:F50,B$3:B50))</f>
        <v/>
      </c>
      <c r="H50" s="6" t="str">
        <f t="shared" si="19"/>
        <v/>
      </c>
      <c r="I50" s="4" t="str">
        <f t="shared" si="23"/>
        <v/>
      </c>
      <c r="J50" s="3" t="str">
        <f t="shared" si="24"/>
        <v/>
      </c>
      <c r="K50" s="14" t="str">
        <f t="shared" si="25"/>
        <v/>
      </c>
      <c r="L50" s="4" t="str">
        <f t="shared" si="26"/>
        <v/>
      </c>
      <c r="M50" s="3" t="str">
        <f t="shared" si="27"/>
        <v/>
      </c>
      <c r="N50" s="4" t="str">
        <f t="shared" si="28"/>
        <v/>
      </c>
      <c r="O50" s="4" t="str">
        <f t="shared" si="29"/>
        <v/>
      </c>
      <c r="P50" s="3" t="str">
        <f t="shared" si="30"/>
        <v/>
      </c>
      <c r="Q50" s="14" t="str">
        <f t="shared" si="31"/>
        <v/>
      </c>
      <c r="R50" s="3" t="str">
        <f t="shared" si="32"/>
        <v/>
      </c>
      <c r="S50" s="4" t="str">
        <f t="shared" si="33"/>
        <v/>
      </c>
      <c r="T50" s="16" t="str">
        <f t="shared" si="34"/>
        <v/>
      </c>
      <c r="U50" s="270" t="str">
        <f t="shared" si="35"/>
        <v/>
      </c>
      <c r="Z50" s="399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</row>
    <row r="51" spans="2:37" x14ac:dyDescent="0.2">
      <c r="B51" s="69">
        <f t="shared" si="20"/>
        <v>48</v>
      </c>
      <c r="C51" s="206" t="str">
        <f>CRes!J50</f>
        <v/>
      </c>
      <c r="D51" s="3" t="str">
        <f t="shared" si="21"/>
        <v/>
      </c>
      <c r="E51" s="4" t="str">
        <f t="shared" si="22"/>
        <v/>
      </c>
      <c r="F51" s="4" t="str">
        <f t="shared" si="18"/>
        <v/>
      </c>
      <c r="G51" s="4" t="str">
        <f>IF(F51="","",SLOPE(F$3:F51,B$3:B51))</f>
        <v/>
      </c>
      <c r="H51" s="6" t="str">
        <f t="shared" si="19"/>
        <v/>
      </c>
      <c r="I51" s="4" t="str">
        <f t="shared" si="23"/>
        <v/>
      </c>
      <c r="J51" s="3" t="str">
        <f t="shared" si="24"/>
        <v/>
      </c>
      <c r="K51" s="14" t="str">
        <f t="shared" si="25"/>
        <v/>
      </c>
      <c r="L51" s="4" t="str">
        <f t="shared" si="26"/>
        <v/>
      </c>
      <c r="M51" s="3" t="str">
        <f t="shared" si="27"/>
        <v/>
      </c>
      <c r="N51" s="4" t="str">
        <f t="shared" si="28"/>
        <v/>
      </c>
      <c r="O51" s="4" t="str">
        <f t="shared" si="29"/>
        <v/>
      </c>
      <c r="P51" s="3" t="str">
        <f t="shared" si="30"/>
        <v/>
      </c>
      <c r="Q51" s="14" t="str">
        <f t="shared" si="31"/>
        <v/>
      </c>
      <c r="R51" s="3" t="str">
        <f t="shared" si="32"/>
        <v/>
      </c>
      <c r="S51" s="4" t="str">
        <f t="shared" si="33"/>
        <v/>
      </c>
      <c r="T51" s="16" t="str">
        <f t="shared" si="34"/>
        <v/>
      </c>
      <c r="U51" s="270" t="str">
        <f t="shared" si="35"/>
        <v/>
      </c>
      <c r="Z51" s="399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</row>
    <row r="52" spans="2:37" x14ac:dyDescent="0.2">
      <c r="B52" s="69">
        <f t="shared" si="20"/>
        <v>49</v>
      </c>
      <c r="C52" s="206" t="str">
        <f>CRes!J51</f>
        <v/>
      </c>
      <c r="D52" s="3" t="str">
        <f t="shared" si="21"/>
        <v/>
      </c>
      <c r="E52" s="4" t="str">
        <f t="shared" si="22"/>
        <v/>
      </c>
      <c r="F52" s="4" t="str">
        <f t="shared" si="18"/>
        <v/>
      </c>
      <c r="G52" s="4" t="str">
        <f>IF(F52="","",SLOPE(F$3:F52,B$3:B52))</f>
        <v/>
      </c>
      <c r="H52" s="6" t="str">
        <f t="shared" si="19"/>
        <v/>
      </c>
      <c r="I52" s="4" t="str">
        <f t="shared" si="23"/>
        <v/>
      </c>
      <c r="J52" s="3" t="str">
        <f t="shared" si="24"/>
        <v/>
      </c>
      <c r="K52" s="14" t="str">
        <f t="shared" si="25"/>
        <v/>
      </c>
      <c r="L52" s="4" t="str">
        <f t="shared" si="26"/>
        <v/>
      </c>
      <c r="M52" s="3" t="str">
        <f t="shared" si="27"/>
        <v/>
      </c>
      <c r="N52" s="4" t="str">
        <f t="shared" si="28"/>
        <v/>
      </c>
      <c r="O52" s="4" t="str">
        <f t="shared" si="29"/>
        <v/>
      </c>
      <c r="P52" s="3" t="str">
        <f t="shared" si="30"/>
        <v/>
      </c>
      <c r="Q52" s="14" t="str">
        <f t="shared" si="31"/>
        <v/>
      </c>
      <c r="R52" s="3" t="str">
        <f t="shared" si="32"/>
        <v/>
      </c>
      <c r="S52" s="4" t="str">
        <f t="shared" si="33"/>
        <v/>
      </c>
      <c r="T52" s="16" t="str">
        <f t="shared" si="34"/>
        <v/>
      </c>
      <c r="U52" s="270" t="str">
        <f t="shared" si="35"/>
        <v/>
      </c>
      <c r="Z52" s="399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</row>
    <row r="53" spans="2:37" x14ac:dyDescent="0.2">
      <c r="B53" s="69">
        <f t="shared" si="20"/>
        <v>50</v>
      </c>
      <c r="C53" s="206" t="str">
        <f>CRes!J52</f>
        <v/>
      </c>
      <c r="D53" s="3" t="str">
        <f t="shared" si="21"/>
        <v/>
      </c>
      <c r="E53" s="4" t="str">
        <f t="shared" si="22"/>
        <v/>
      </c>
      <c r="F53" s="4" t="str">
        <f t="shared" si="18"/>
        <v/>
      </c>
      <c r="G53" s="4" t="str">
        <f>IF(F53="","",SLOPE(F$3:F53,B$3:B53))</f>
        <v/>
      </c>
      <c r="H53" s="6" t="str">
        <f t="shared" si="19"/>
        <v/>
      </c>
      <c r="I53" s="4" t="str">
        <f t="shared" si="23"/>
        <v/>
      </c>
      <c r="J53" s="3" t="str">
        <f t="shared" si="24"/>
        <v/>
      </c>
      <c r="K53" s="14" t="str">
        <f t="shared" si="25"/>
        <v/>
      </c>
      <c r="L53" s="4" t="str">
        <f t="shared" si="26"/>
        <v/>
      </c>
      <c r="M53" s="3" t="str">
        <f t="shared" si="27"/>
        <v/>
      </c>
      <c r="N53" s="4" t="str">
        <f t="shared" si="28"/>
        <v/>
      </c>
      <c r="O53" s="4" t="str">
        <f t="shared" si="29"/>
        <v/>
      </c>
      <c r="P53" s="3" t="str">
        <f t="shared" si="30"/>
        <v/>
      </c>
      <c r="Q53" s="14" t="str">
        <f t="shared" si="31"/>
        <v/>
      </c>
      <c r="R53" s="3" t="str">
        <f t="shared" si="32"/>
        <v/>
      </c>
      <c r="S53" s="4" t="str">
        <f t="shared" si="33"/>
        <v/>
      </c>
      <c r="T53" s="16" t="str">
        <f t="shared" si="34"/>
        <v/>
      </c>
      <c r="U53" s="270" t="str">
        <f t="shared" si="35"/>
        <v/>
      </c>
      <c r="Z53" s="399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</row>
    <row r="54" spans="2:37" x14ac:dyDescent="0.2">
      <c r="B54" s="69">
        <f t="shared" si="20"/>
        <v>51</v>
      </c>
      <c r="C54" s="206" t="str">
        <f>CRes!J53</f>
        <v/>
      </c>
      <c r="D54" s="3" t="str">
        <f t="shared" si="21"/>
        <v/>
      </c>
      <c r="E54" s="4" t="str">
        <f t="shared" si="22"/>
        <v/>
      </c>
      <c r="F54" s="4" t="str">
        <f t="shared" si="18"/>
        <v/>
      </c>
      <c r="G54" s="4" t="str">
        <f>IF(F54="","",SLOPE(F$3:F54,B$3:B54))</f>
        <v/>
      </c>
      <c r="H54" s="6" t="str">
        <f t="shared" si="19"/>
        <v/>
      </c>
      <c r="I54" s="4" t="str">
        <f t="shared" si="23"/>
        <v/>
      </c>
      <c r="J54" s="3" t="str">
        <f t="shared" si="24"/>
        <v/>
      </c>
      <c r="K54" s="14" t="str">
        <f t="shared" si="25"/>
        <v/>
      </c>
      <c r="L54" s="4" t="str">
        <f t="shared" si="26"/>
        <v/>
      </c>
      <c r="M54" s="3" t="str">
        <f t="shared" si="27"/>
        <v/>
      </c>
      <c r="N54" s="4" t="str">
        <f t="shared" si="28"/>
        <v/>
      </c>
      <c r="O54" s="4" t="str">
        <f t="shared" si="29"/>
        <v/>
      </c>
      <c r="P54" s="3" t="str">
        <f t="shared" si="30"/>
        <v/>
      </c>
      <c r="Q54" s="14" t="str">
        <f t="shared" si="31"/>
        <v/>
      </c>
      <c r="R54" s="3" t="str">
        <f t="shared" si="32"/>
        <v/>
      </c>
      <c r="S54" s="4" t="str">
        <f t="shared" si="33"/>
        <v/>
      </c>
      <c r="T54" s="16" t="str">
        <f t="shared" si="34"/>
        <v/>
      </c>
      <c r="U54" s="270" t="str">
        <f t="shared" si="35"/>
        <v/>
      </c>
      <c r="Z54" s="399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</row>
    <row r="55" spans="2:37" x14ac:dyDescent="0.2">
      <c r="B55" s="69">
        <f t="shared" si="20"/>
        <v>52</v>
      </c>
      <c r="C55" s="206" t="str">
        <f>CRes!J54</f>
        <v/>
      </c>
      <c r="D55" s="3" t="str">
        <f t="shared" si="21"/>
        <v/>
      </c>
      <c r="E55" s="4" t="str">
        <f t="shared" si="22"/>
        <v/>
      </c>
      <c r="F55" s="4" t="str">
        <f t="shared" si="18"/>
        <v/>
      </c>
      <c r="G55" s="4" t="str">
        <f>IF(F55="","",SLOPE(F$3:F55,B$3:B55))</f>
        <v/>
      </c>
      <c r="H55" s="6" t="str">
        <f t="shared" si="19"/>
        <v/>
      </c>
      <c r="I55" s="4" t="str">
        <f t="shared" si="23"/>
        <v/>
      </c>
      <c r="J55" s="3" t="str">
        <f t="shared" si="24"/>
        <v/>
      </c>
      <c r="K55" s="14" t="str">
        <f t="shared" si="25"/>
        <v/>
      </c>
      <c r="L55" s="4" t="str">
        <f t="shared" si="26"/>
        <v/>
      </c>
      <c r="M55" s="3" t="str">
        <f t="shared" si="27"/>
        <v/>
      </c>
      <c r="N55" s="4" t="str">
        <f t="shared" si="28"/>
        <v/>
      </c>
      <c r="O55" s="4" t="str">
        <f t="shared" si="29"/>
        <v/>
      </c>
      <c r="P55" s="3" t="str">
        <f t="shared" si="30"/>
        <v/>
      </c>
      <c r="Q55" s="14" t="str">
        <f t="shared" si="31"/>
        <v/>
      </c>
      <c r="R55" s="3" t="str">
        <f t="shared" si="32"/>
        <v/>
      </c>
      <c r="S55" s="4" t="str">
        <f t="shared" si="33"/>
        <v/>
      </c>
      <c r="T55" s="16" t="str">
        <f t="shared" si="34"/>
        <v/>
      </c>
      <c r="U55" s="270" t="str">
        <f t="shared" si="35"/>
        <v/>
      </c>
      <c r="Z55" s="399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</row>
    <row r="56" spans="2:37" x14ac:dyDescent="0.2">
      <c r="B56" s="69">
        <f t="shared" si="20"/>
        <v>53</v>
      </c>
      <c r="C56" s="206" t="str">
        <f>CRes!J55</f>
        <v/>
      </c>
      <c r="D56" s="3" t="str">
        <f t="shared" si="21"/>
        <v/>
      </c>
      <c r="E56" s="4" t="str">
        <f t="shared" si="22"/>
        <v/>
      </c>
      <c r="F56" s="4" t="str">
        <f t="shared" si="18"/>
        <v/>
      </c>
      <c r="G56" s="4" t="str">
        <f>IF(F56="","",SLOPE(F$3:F56,B$3:B56))</f>
        <v/>
      </c>
      <c r="H56" s="6" t="str">
        <f t="shared" si="19"/>
        <v/>
      </c>
      <c r="I56" s="4" t="str">
        <f t="shared" si="23"/>
        <v/>
      </c>
      <c r="J56" s="3" t="str">
        <f t="shared" si="24"/>
        <v/>
      </c>
      <c r="K56" s="14" t="str">
        <f t="shared" si="25"/>
        <v/>
      </c>
      <c r="L56" s="4" t="str">
        <f t="shared" si="26"/>
        <v/>
      </c>
      <c r="M56" s="3" t="str">
        <f t="shared" si="27"/>
        <v/>
      </c>
      <c r="N56" s="4" t="str">
        <f t="shared" si="28"/>
        <v/>
      </c>
      <c r="O56" s="4" t="str">
        <f t="shared" si="29"/>
        <v/>
      </c>
      <c r="P56" s="3" t="str">
        <f t="shared" si="30"/>
        <v/>
      </c>
      <c r="Q56" s="14" t="str">
        <f t="shared" si="31"/>
        <v/>
      </c>
      <c r="R56" s="3" t="str">
        <f t="shared" si="32"/>
        <v/>
      </c>
      <c r="S56" s="4" t="str">
        <f t="shared" si="33"/>
        <v/>
      </c>
      <c r="T56" s="16" t="str">
        <f t="shared" si="34"/>
        <v/>
      </c>
      <c r="U56" s="270" t="str">
        <f t="shared" si="35"/>
        <v/>
      </c>
      <c r="Z56" s="399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</row>
    <row r="57" spans="2:37" x14ac:dyDescent="0.2">
      <c r="B57" s="69">
        <f t="shared" si="20"/>
        <v>54</v>
      </c>
      <c r="C57" s="206" t="str">
        <f>CRes!J56</f>
        <v/>
      </c>
      <c r="D57" s="3" t="str">
        <f t="shared" si="21"/>
        <v/>
      </c>
      <c r="E57" s="4" t="str">
        <f t="shared" si="22"/>
        <v/>
      </c>
      <c r="F57" s="4" t="str">
        <f t="shared" si="18"/>
        <v/>
      </c>
      <c r="G57" s="4" t="str">
        <f>IF(F57="","",SLOPE(F$3:F57,B$3:B57))</f>
        <v/>
      </c>
      <c r="H57" s="6" t="str">
        <f t="shared" si="19"/>
        <v/>
      </c>
      <c r="I57" s="4" t="str">
        <f t="shared" si="23"/>
        <v/>
      </c>
      <c r="J57" s="3" t="str">
        <f t="shared" si="24"/>
        <v/>
      </c>
      <c r="K57" s="14" t="str">
        <f t="shared" si="25"/>
        <v/>
      </c>
      <c r="L57" s="4" t="str">
        <f t="shared" si="26"/>
        <v/>
      </c>
      <c r="M57" s="3" t="str">
        <f t="shared" si="27"/>
        <v/>
      </c>
      <c r="N57" s="4" t="str">
        <f t="shared" si="28"/>
        <v/>
      </c>
      <c r="O57" s="4" t="str">
        <f t="shared" si="29"/>
        <v/>
      </c>
      <c r="P57" s="3" t="str">
        <f t="shared" si="30"/>
        <v/>
      </c>
      <c r="Q57" s="14" t="str">
        <f t="shared" si="31"/>
        <v/>
      </c>
      <c r="R57" s="3" t="str">
        <f t="shared" si="32"/>
        <v/>
      </c>
      <c r="S57" s="4" t="str">
        <f t="shared" si="33"/>
        <v/>
      </c>
      <c r="T57" s="16" t="str">
        <f t="shared" si="34"/>
        <v/>
      </c>
      <c r="U57" s="270" t="str">
        <f t="shared" si="35"/>
        <v/>
      </c>
      <c r="Z57" s="399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</row>
    <row r="58" spans="2:37" x14ac:dyDescent="0.2">
      <c r="B58" s="69">
        <f t="shared" si="20"/>
        <v>55</v>
      </c>
      <c r="C58" s="206" t="str">
        <f>CRes!J57</f>
        <v/>
      </c>
      <c r="D58" s="3" t="str">
        <f t="shared" si="21"/>
        <v/>
      </c>
      <c r="E58" s="4" t="str">
        <f t="shared" si="22"/>
        <v/>
      </c>
      <c r="F58" s="4" t="str">
        <f t="shared" si="18"/>
        <v/>
      </c>
      <c r="G58" s="4" t="str">
        <f>IF(F58="","",SLOPE(F$3:F58,B$3:B58))</f>
        <v/>
      </c>
      <c r="H58" s="6" t="str">
        <f t="shared" si="19"/>
        <v/>
      </c>
      <c r="I58" s="4" t="str">
        <f t="shared" si="23"/>
        <v/>
      </c>
      <c r="J58" s="3" t="str">
        <f t="shared" si="24"/>
        <v/>
      </c>
      <c r="K58" s="14" t="str">
        <f t="shared" si="25"/>
        <v/>
      </c>
      <c r="L58" s="4" t="str">
        <f t="shared" si="26"/>
        <v/>
      </c>
      <c r="M58" s="3" t="str">
        <f t="shared" si="27"/>
        <v/>
      </c>
      <c r="N58" s="4" t="str">
        <f t="shared" si="28"/>
        <v/>
      </c>
      <c r="O58" s="4" t="str">
        <f t="shared" si="29"/>
        <v/>
      </c>
      <c r="P58" s="3" t="str">
        <f t="shared" si="30"/>
        <v/>
      </c>
      <c r="Q58" s="14" t="str">
        <f t="shared" si="31"/>
        <v/>
      </c>
      <c r="R58" s="3" t="str">
        <f t="shared" si="32"/>
        <v/>
      </c>
      <c r="S58" s="4" t="str">
        <f t="shared" si="33"/>
        <v/>
      </c>
      <c r="T58" s="16" t="str">
        <f t="shared" si="34"/>
        <v/>
      </c>
      <c r="U58" s="270" t="str">
        <f t="shared" si="35"/>
        <v/>
      </c>
      <c r="Z58" s="399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</row>
    <row r="59" spans="2:37" x14ac:dyDescent="0.2">
      <c r="B59" s="69">
        <f t="shared" si="20"/>
        <v>56</v>
      </c>
      <c r="C59" s="206" t="str">
        <f>CRes!J58</f>
        <v/>
      </c>
      <c r="D59" s="3" t="str">
        <f t="shared" si="21"/>
        <v/>
      </c>
      <c r="E59" s="4" t="str">
        <f t="shared" si="22"/>
        <v/>
      </c>
      <c r="F59" s="4" t="str">
        <f t="shared" si="18"/>
        <v/>
      </c>
      <c r="G59" s="4" t="str">
        <f>IF(F59="","",SLOPE(F$3:F59,B$3:B59))</f>
        <v/>
      </c>
      <c r="H59" s="6" t="str">
        <f t="shared" si="19"/>
        <v/>
      </c>
      <c r="I59" s="4" t="str">
        <f t="shared" si="23"/>
        <v/>
      </c>
      <c r="J59" s="3" t="str">
        <f t="shared" si="24"/>
        <v/>
      </c>
      <c r="K59" s="14" t="str">
        <f t="shared" si="25"/>
        <v/>
      </c>
      <c r="L59" s="4" t="str">
        <f t="shared" si="26"/>
        <v/>
      </c>
      <c r="M59" s="3" t="str">
        <f t="shared" si="27"/>
        <v/>
      </c>
      <c r="N59" s="4" t="str">
        <f t="shared" si="28"/>
        <v/>
      </c>
      <c r="O59" s="4" t="str">
        <f t="shared" si="29"/>
        <v/>
      </c>
      <c r="P59" s="3" t="str">
        <f t="shared" si="30"/>
        <v/>
      </c>
      <c r="Q59" s="14" t="str">
        <f t="shared" si="31"/>
        <v/>
      </c>
      <c r="R59" s="3" t="str">
        <f t="shared" si="32"/>
        <v/>
      </c>
      <c r="S59" s="4" t="str">
        <f t="shared" si="33"/>
        <v/>
      </c>
      <c r="T59" s="16" t="str">
        <f t="shared" si="34"/>
        <v/>
      </c>
      <c r="U59" s="270" t="str">
        <f t="shared" si="35"/>
        <v/>
      </c>
      <c r="Z59" s="399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</row>
    <row r="60" spans="2:37" x14ac:dyDescent="0.2">
      <c r="B60" s="69">
        <f t="shared" si="20"/>
        <v>57</v>
      </c>
      <c r="C60" s="206" t="str">
        <f>CRes!J59</f>
        <v/>
      </c>
      <c r="D60" s="3" t="str">
        <f t="shared" si="21"/>
        <v/>
      </c>
      <c r="E60" s="4" t="str">
        <f t="shared" si="22"/>
        <v/>
      </c>
      <c r="F60" s="4" t="str">
        <f t="shared" si="18"/>
        <v/>
      </c>
      <c r="G60" s="4" t="str">
        <f>IF(F60="","",SLOPE(F$3:F60,B$3:B60))</f>
        <v/>
      </c>
      <c r="H60" s="6" t="str">
        <f t="shared" si="19"/>
        <v/>
      </c>
      <c r="I60" s="4" t="str">
        <f t="shared" si="23"/>
        <v/>
      </c>
      <c r="J60" s="3" t="str">
        <f t="shared" si="24"/>
        <v/>
      </c>
      <c r="K60" s="14" t="str">
        <f t="shared" si="25"/>
        <v/>
      </c>
      <c r="L60" s="4" t="str">
        <f t="shared" si="26"/>
        <v/>
      </c>
      <c r="M60" s="3" t="str">
        <f t="shared" si="27"/>
        <v/>
      </c>
      <c r="N60" s="4" t="str">
        <f t="shared" si="28"/>
        <v/>
      </c>
      <c r="O60" s="4" t="str">
        <f t="shared" si="29"/>
        <v/>
      </c>
      <c r="P60" s="3" t="str">
        <f t="shared" si="30"/>
        <v/>
      </c>
      <c r="Q60" s="14" t="str">
        <f t="shared" si="31"/>
        <v/>
      </c>
      <c r="R60" s="3" t="str">
        <f t="shared" si="32"/>
        <v/>
      </c>
      <c r="S60" s="4" t="str">
        <f t="shared" si="33"/>
        <v/>
      </c>
      <c r="T60" s="16" t="str">
        <f t="shared" si="34"/>
        <v/>
      </c>
      <c r="U60" s="270" t="str">
        <f t="shared" si="35"/>
        <v/>
      </c>
      <c r="Z60" s="399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</row>
    <row r="61" spans="2:37" x14ac:dyDescent="0.2">
      <c r="B61" s="69">
        <f t="shared" si="20"/>
        <v>58</v>
      </c>
      <c r="C61" s="206" t="str">
        <f>CRes!J60</f>
        <v/>
      </c>
      <c r="D61" s="3" t="str">
        <f t="shared" si="21"/>
        <v/>
      </c>
      <c r="E61" s="4" t="str">
        <f t="shared" si="22"/>
        <v/>
      </c>
      <c r="F61" s="4" t="str">
        <f t="shared" si="18"/>
        <v/>
      </c>
      <c r="G61" s="4" t="str">
        <f>IF(F61="","",SLOPE(F$3:F61,B$3:B61))</f>
        <v/>
      </c>
      <c r="H61" s="6" t="str">
        <f t="shared" si="19"/>
        <v/>
      </c>
      <c r="I61" s="4" t="str">
        <f t="shared" si="23"/>
        <v/>
      </c>
      <c r="J61" s="3" t="str">
        <f t="shared" si="24"/>
        <v/>
      </c>
      <c r="K61" s="14" t="str">
        <f t="shared" si="25"/>
        <v/>
      </c>
      <c r="L61" s="4" t="str">
        <f t="shared" si="26"/>
        <v/>
      </c>
      <c r="M61" s="3" t="str">
        <f t="shared" si="27"/>
        <v/>
      </c>
      <c r="N61" s="4" t="str">
        <f t="shared" si="28"/>
        <v/>
      </c>
      <c r="O61" s="4" t="str">
        <f t="shared" si="29"/>
        <v/>
      </c>
      <c r="P61" s="3" t="str">
        <f t="shared" si="30"/>
        <v/>
      </c>
      <c r="Q61" s="14" t="str">
        <f t="shared" si="31"/>
        <v/>
      </c>
      <c r="R61" s="3" t="str">
        <f t="shared" si="32"/>
        <v/>
      </c>
      <c r="S61" s="4" t="str">
        <f t="shared" si="33"/>
        <v/>
      </c>
      <c r="T61" s="16" t="str">
        <f t="shared" si="34"/>
        <v/>
      </c>
      <c r="U61" s="270" t="str">
        <f t="shared" si="35"/>
        <v/>
      </c>
      <c r="Z61" s="399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</row>
    <row r="62" spans="2:37" x14ac:dyDescent="0.2">
      <c r="B62" s="69">
        <f t="shared" si="20"/>
        <v>59</v>
      </c>
      <c r="C62" s="206" t="str">
        <f>CRes!J61</f>
        <v/>
      </c>
      <c r="D62" s="3" t="str">
        <f t="shared" si="21"/>
        <v/>
      </c>
      <c r="E62" s="4" t="str">
        <f t="shared" si="22"/>
        <v/>
      </c>
      <c r="F62" s="4" t="str">
        <f t="shared" si="18"/>
        <v/>
      </c>
      <c r="G62" s="4" t="str">
        <f>IF(F62="","",SLOPE(F$3:F62,B$3:B62))</f>
        <v/>
      </c>
      <c r="H62" s="6" t="str">
        <f t="shared" si="19"/>
        <v/>
      </c>
      <c r="I62" s="4" t="str">
        <f t="shared" si="23"/>
        <v/>
      </c>
      <c r="J62" s="3" t="str">
        <f t="shared" si="24"/>
        <v/>
      </c>
      <c r="K62" s="14" t="str">
        <f t="shared" si="25"/>
        <v/>
      </c>
      <c r="L62" s="4" t="str">
        <f t="shared" si="26"/>
        <v/>
      </c>
      <c r="M62" s="3" t="str">
        <f t="shared" si="27"/>
        <v/>
      </c>
      <c r="N62" s="4" t="str">
        <f t="shared" si="28"/>
        <v/>
      </c>
      <c r="O62" s="4" t="str">
        <f t="shared" si="29"/>
        <v/>
      </c>
      <c r="P62" s="3" t="str">
        <f t="shared" si="30"/>
        <v/>
      </c>
      <c r="Q62" s="14" t="str">
        <f t="shared" si="31"/>
        <v/>
      </c>
      <c r="R62" s="3" t="str">
        <f t="shared" si="32"/>
        <v/>
      </c>
      <c r="S62" s="4" t="str">
        <f t="shared" si="33"/>
        <v/>
      </c>
      <c r="T62" s="16" t="str">
        <f t="shared" si="34"/>
        <v/>
      </c>
      <c r="U62" s="270" t="str">
        <f t="shared" si="35"/>
        <v/>
      </c>
      <c r="Z62" s="399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</row>
    <row r="63" spans="2:37" x14ac:dyDescent="0.2">
      <c r="B63" s="69">
        <f t="shared" si="20"/>
        <v>60</v>
      </c>
      <c r="C63" s="206" t="str">
        <f>CRes!J62</f>
        <v/>
      </c>
      <c r="D63" s="3" t="str">
        <f t="shared" si="21"/>
        <v/>
      </c>
      <c r="E63" s="4" t="str">
        <f t="shared" si="22"/>
        <v/>
      </c>
      <c r="F63" s="4" t="str">
        <f t="shared" si="18"/>
        <v/>
      </c>
      <c r="G63" s="4" t="str">
        <f>IF(F63="","",SLOPE(F$3:F63,B$3:B63))</f>
        <v/>
      </c>
      <c r="H63" s="6" t="str">
        <f t="shared" si="19"/>
        <v/>
      </c>
      <c r="I63" s="4" t="str">
        <f t="shared" si="23"/>
        <v/>
      </c>
      <c r="J63" s="3" t="str">
        <f t="shared" si="24"/>
        <v/>
      </c>
      <c r="K63" s="14" t="str">
        <f t="shared" si="25"/>
        <v/>
      </c>
      <c r="L63" s="4" t="str">
        <f t="shared" si="26"/>
        <v/>
      </c>
      <c r="M63" s="3" t="str">
        <f t="shared" si="27"/>
        <v/>
      </c>
      <c r="N63" s="4" t="str">
        <f t="shared" si="28"/>
        <v/>
      </c>
      <c r="O63" s="4" t="str">
        <f t="shared" si="29"/>
        <v/>
      </c>
      <c r="P63" s="3" t="str">
        <f t="shared" si="30"/>
        <v/>
      </c>
      <c r="Q63" s="14" t="str">
        <f t="shared" si="31"/>
        <v/>
      </c>
      <c r="R63" s="3" t="str">
        <f t="shared" si="32"/>
        <v/>
      </c>
      <c r="S63" s="4" t="str">
        <f t="shared" si="33"/>
        <v/>
      </c>
      <c r="T63" s="16" t="str">
        <f t="shared" si="34"/>
        <v/>
      </c>
      <c r="U63" s="270" t="str">
        <f t="shared" si="35"/>
        <v/>
      </c>
      <c r="Z63" s="399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</row>
    <row r="64" spans="2:37" x14ac:dyDescent="0.2">
      <c r="B64" s="69">
        <f t="shared" si="20"/>
        <v>61</v>
      </c>
      <c r="C64" s="206" t="str">
        <f>CRes!J63</f>
        <v/>
      </c>
      <c r="D64" s="3" t="str">
        <f t="shared" si="21"/>
        <v/>
      </c>
      <c r="E64" s="4" t="str">
        <f t="shared" si="22"/>
        <v/>
      </c>
      <c r="F64" s="4" t="str">
        <f t="shared" si="18"/>
        <v/>
      </c>
      <c r="G64" s="4" t="str">
        <f>IF(F64="","",SLOPE(F$3:F64,B$3:B64))</f>
        <v/>
      </c>
      <c r="H64" s="6" t="str">
        <f t="shared" si="19"/>
        <v/>
      </c>
      <c r="I64" s="4" t="str">
        <f t="shared" si="23"/>
        <v/>
      </c>
      <c r="J64" s="3" t="str">
        <f t="shared" si="24"/>
        <v/>
      </c>
      <c r="K64" s="14" t="str">
        <f t="shared" si="25"/>
        <v/>
      </c>
      <c r="L64" s="4" t="str">
        <f t="shared" si="26"/>
        <v/>
      </c>
      <c r="M64" s="3" t="str">
        <f t="shared" si="27"/>
        <v/>
      </c>
      <c r="N64" s="4" t="str">
        <f t="shared" si="28"/>
        <v/>
      </c>
      <c r="O64" s="4" t="str">
        <f t="shared" si="29"/>
        <v/>
      </c>
      <c r="P64" s="3" t="str">
        <f t="shared" si="30"/>
        <v/>
      </c>
      <c r="Q64" s="14" t="str">
        <f t="shared" si="31"/>
        <v/>
      </c>
      <c r="R64" s="3" t="str">
        <f t="shared" si="32"/>
        <v/>
      </c>
      <c r="S64" s="4" t="str">
        <f t="shared" si="33"/>
        <v/>
      </c>
      <c r="T64" s="16" t="str">
        <f t="shared" si="34"/>
        <v/>
      </c>
      <c r="U64" s="270" t="str">
        <f t="shared" si="35"/>
        <v/>
      </c>
      <c r="Z64" s="399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</row>
    <row r="65" spans="2:37" x14ac:dyDescent="0.2">
      <c r="B65" s="69">
        <f t="shared" si="20"/>
        <v>62</v>
      </c>
      <c r="C65" s="206" t="str">
        <f>CRes!J64</f>
        <v/>
      </c>
      <c r="D65" s="3" t="str">
        <f t="shared" si="21"/>
        <v/>
      </c>
      <c r="E65" s="4" t="str">
        <f t="shared" si="22"/>
        <v/>
      </c>
      <c r="F65" s="4" t="str">
        <f t="shared" si="18"/>
        <v/>
      </c>
      <c r="G65" s="4" t="str">
        <f>IF(F65="","",SLOPE(F$3:F65,B$3:B65))</f>
        <v/>
      </c>
      <c r="H65" s="6" t="str">
        <f t="shared" si="19"/>
        <v/>
      </c>
      <c r="I65" s="4" t="str">
        <f t="shared" si="23"/>
        <v/>
      </c>
      <c r="J65" s="3" t="str">
        <f t="shared" si="24"/>
        <v/>
      </c>
      <c r="K65" s="14" t="str">
        <f t="shared" si="25"/>
        <v/>
      </c>
      <c r="L65" s="4" t="str">
        <f t="shared" si="26"/>
        <v/>
      </c>
      <c r="M65" s="3" t="str">
        <f t="shared" si="27"/>
        <v/>
      </c>
      <c r="N65" s="4" t="str">
        <f t="shared" si="28"/>
        <v/>
      </c>
      <c r="O65" s="4" t="str">
        <f t="shared" si="29"/>
        <v/>
      </c>
      <c r="P65" s="3" t="str">
        <f t="shared" si="30"/>
        <v/>
      </c>
      <c r="Q65" s="14" t="str">
        <f t="shared" si="31"/>
        <v/>
      </c>
      <c r="R65" s="3" t="str">
        <f t="shared" si="32"/>
        <v/>
      </c>
      <c r="S65" s="4" t="str">
        <f t="shared" si="33"/>
        <v/>
      </c>
      <c r="T65" s="16" t="str">
        <f t="shared" si="34"/>
        <v/>
      </c>
      <c r="U65" s="270" t="str">
        <f t="shared" si="35"/>
        <v/>
      </c>
      <c r="Z65" s="399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</row>
    <row r="66" spans="2:37" x14ac:dyDescent="0.2">
      <c r="B66" s="69">
        <f t="shared" si="20"/>
        <v>63</v>
      </c>
      <c r="C66" s="206" t="str">
        <f>CRes!J65</f>
        <v/>
      </c>
      <c r="D66" s="3" t="str">
        <f t="shared" si="21"/>
        <v/>
      </c>
      <c r="E66" s="4" t="str">
        <f t="shared" si="22"/>
        <v/>
      </c>
      <c r="F66" s="4" t="str">
        <f t="shared" si="18"/>
        <v/>
      </c>
      <c r="G66" s="4" t="str">
        <f>IF(F66="","",SLOPE(F$3:F66,B$3:B66))</f>
        <v/>
      </c>
      <c r="H66" s="6" t="str">
        <f t="shared" si="19"/>
        <v/>
      </c>
      <c r="I66" s="4" t="str">
        <f t="shared" si="23"/>
        <v/>
      </c>
      <c r="J66" s="3" t="str">
        <f t="shared" si="24"/>
        <v/>
      </c>
      <c r="K66" s="14" t="str">
        <f t="shared" si="25"/>
        <v/>
      </c>
      <c r="L66" s="4" t="str">
        <f t="shared" si="26"/>
        <v/>
      </c>
      <c r="M66" s="3" t="str">
        <f t="shared" si="27"/>
        <v/>
      </c>
      <c r="N66" s="4" t="str">
        <f t="shared" si="28"/>
        <v/>
      </c>
      <c r="O66" s="4" t="str">
        <f t="shared" si="29"/>
        <v/>
      </c>
      <c r="P66" s="3" t="str">
        <f t="shared" si="30"/>
        <v/>
      </c>
      <c r="Q66" s="14" t="str">
        <f t="shared" si="31"/>
        <v/>
      </c>
      <c r="R66" s="3" t="str">
        <f t="shared" si="32"/>
        <v/>
      </c>
      <c r="S66" s="4" t="str">
        <f t="shared" si="33"/>
        <v/>
      </c>
      <c r="T66" s="16" t="str">
        <f t="shared" si="34"/>
        <v/>
      </c>
      <c r="U66" s="270" t="str">
        <f t="shared" si="35"/>
        <v/>
      </c>
      <c r="Z66" s="399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</row>
    <row r="67" spans="2:37" x14ac:dyDescent="0.2">
      <c r="B67" s="69">
        <f t="shared" si="20"/>
        <v>64</v>
      </c>
      <c r="C67" s="206" t="str">
        <f>CRes!J66</f>
        <v/>
      </c>
      <c r="D67" s="3" t="str">
        <f t="shared" si="21"/>
        <v/>
      </c>
      <c r="E67" s="4" t="str">
        <f t="shared" si="22"/>
        <v/>
      </c>
      <c r="F67" s="4" t="str">
        <f t="shared" ref="F67:F98" si="36">IF(E67="","",X$4+E67)</f>
        <v/>
      </c>
      <c r="G67" s="4" t="str">
        <f>IF(F67="","",SLOPE(F$3:F67,B$3:B67))</f>
        <v/>
      </c>
      <c r="H67" s="6" t="str">
        <f t="shared" ref="H67:H103" si="37">IF(F67="","",(F67+X$8)/X$9)</f>
        <v/>
      </c>
      <c r="I67" s="4" t="str">
        <f t="shared" si="23"/>
        <v/>
      </c>
      <c r="J67" s="3" t="str">
        <f t="shared" si="24"/>
        <v/>
      </c>
      <c r="K67" s="14" t="str">
        <f t="shared" si="25"/>
        <v/>
      </c>
      <c r="L67" s="4" t="str">
        <f t="shared" si="26"/>
        <v/>
      </c>
      <c r="M67" s="3" t="str">
        <f t="shared" si="27"/>
        <v/>
      </c>
      <c r="N67" s="4" t="str">
        <f t="shared" si="28"/>
        <v/>
      </c>
      <c r="O67" s="4" t="str">
        <f t="shared" si="29"/>
        <v/>
      </c>
      <c r="P67" s="3" t="str">
        <f t="shared" si="30"/>
        <v/>
      </c>
      <c r="Q67" s="14" t="str">
        <f t="shared" si="31"/>
        <v/>
      </c>
      <c r="R67" s="3" t="str">
        <f t="shared" si="32"/>
        <v/>
      </c>
      <c r="S67" s="4" t="str">
        <f t="shared" si="33"/>
        <v/>
      </c>
      <c r="T67" s="16" t="str">
        <f t="shared" si="34"/>
        <v/>
      </c>
      <c r="U67" s="270" t="str">
        <f t="shared" si="35"/>
        <v/>
      </c>
      <c r="Z67" s="399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</row>
    <row r="68" spans="2:37" x14ac:dyDescent="0.2">
      <c r="B68" s="69">
        <f t="shared" ref="B68:B103" si="38">B67+1</f>
        <v>65</v>
      </c>
      <c r="C68" s="206" t="str">
        <f>CRes!J67</f>
        <v/>
      </c>
      <c r="D68" s="3" t="str">
        <f t="shared" ref="D68:D99" si="39">IF(C68="","",D67+1)</f>
        <v/>
      </c>
      <c r="E68" s="4" t="str">
        <f t="shared" ref="E68:E103" si="40">IF(C68="","",E67+C68)</f>
        <v/>
      </c>
      <c r="F68" s="4" t="str">
        <f t="shared" si="36"/>
        <v/>
      </c>
      <c r="G68" s="4" t="str">
        <f>IF(F68="","",SLOPE(F$3:F68,B$3:B68))</f>
        <v/>
      </c>
      <c r="H68" s="6" t="str">
        <f t="shared" si="37"/>
        <v/>
      </c>
      <c r="I68" s="4" t="str">
        <f t="shared" ref="I68:I103" si="41">IF(C68="","",IF(C68&gt;0,I67+C68,I67))</f>
        <v/>
      </c>
      <c r="J68" s="3" t="str">
        <f t="shared" ref="J68:J103" si="42">D68</f>
        <v/>
      </c>
      <c r="K68" s="14" t="str">
        <f t="shared" ref="K68:K103" si="43">IF(C68="","",IF(C68&gt;0,K67+1,K67))</f>
        <v/>
      </c>
      <c r="L68" s="4" t="str">
        <f t="shared" ref="L68:L99" si="44">IF(C68="","",IF(K68=0,"",I68/K68))</f>
        <v/>
      </c>
      <c r="M68" s="3" t="str">
        <f t="shared" ref="M68:M103" si="45">D68</f>
        <v/>
      </c>
      <c r="N68" s="4" t="str">
        <f t="shared" ref="N68:N103" si="46">IF(C68="","",IF(K68=0,"",100*K68/B68))</f>
        <v/>
      </c>
      <c r="O68" s="4" t="str">
        <f t="shared" ref="O68:O103" si="47">IF(C68="","",IF(C68&lt;0,O67+C68,O67))</f>
        <v/>
      </c>
      <c r="P68" s="3" t="str">
        <f t="shared" ref="P68:P103" si="48">D68</f>
        <v/>
      </c>
      <c r="Q68" s="14" t="str">
        <f t="shared" ref="Q68:Q103" si="49">IF(C68="","",IF(C68&lt;0,Q67+1,Q67))</f>
        <v/>
      </c>
      <c r="R68" s="3" t="str">
        <f t="shared" ref="R68:R103" si="50">D68</f>
        <v/>
      </c>
      <c r="S68" s="4" t="str">
        <f t="shared" ref="S68:S103" si="51">IF(C68="","",IF(Q68=0,"",O68/Q68))</f>
        <v/>
      </c>
      <c r="T68" s="16" t="str">
        <f t="shared" ref="T68:T103" si="52">D68</f>
        <v/>
      </c>
      <c r="U68" s="270" t="str">
        <f t="shared" ref="U68:U103" si="53">IF(L68="","",IF(S68="","",-L68/S68))</f>
        <v/>
      </c>
      <c r="Z68" s="399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</row>
    <row r="69" spans="2:37" x14ac:dyDescent="0.2">
      <c r="B69" s="69">
        <f t="shared" si="38"/>
        <v>66</v>
      </c>
      <c r="C69" s="206" t="str">
        <f>CRes!J68</f>
        <v/>
      </c>
      <c r="D69" s="3" t="str">
        <f t="shared" si="39"/>
        <v/>
      </c>
      <c r="E69" s="4" t="str">
        <f t="shared" si="40"/>
        <v/>
      </c>
      <c r="F69" s="4" t="str">
        <f t="shared" si="36"/>
        <v/>
      </c>
      <c r="G69" s="4" t="str">
        <f>IF(F69="","",SLOPE(F$3:F69,B$3:B69))</f>
        <v/>
      </c>
      <c r="H69" s="6" t="str">
        <f t="shared" si="37"/>
        <v/>
      </c>
      <c r="I69" s="4" t="str">
        <f t="shared" si="41"/>
        <v/>
      </c>
      <c r="J69" s="3" t="str">
        <f t="shared" si="42"/>
        <v/>
      </c>
      <c r="K69" s="14" t="str">
        <f t="shared" si="43"/>
        <v/>
      </c>
      <c r="L69" s="4" t="str">
        <f t="shared" si="44"/>
        <v/>
      </c>
      <c r="M69" s="3" t="str">
        <f t="shared" si="45"/>
        <v/>
      </c>
      <c r="N69" s="4" t="str">
        <f t="shared" si="46"/>
        <v/>
      </c>
      <c r="O69" s="4" t="str">
        <f t="shared" si="47"/>
        <v/>
      </c>
      <c r="P69" s="3" t="str">
        <f t="shared" si="48"/>
        <v/>
      </c>
      <c r="Q69" s="14" t="str">
        <f t="shared" si="49"/>
        <v/>
      </c>
      <c r="R69" s="3" t="str">
        <f t="shared" si="50"/>
        <v/>
      </c>
      <c r="S69" s="4" t="str">
        <f t="shared" si="51"/>
        <v/>
      </c>
      <c r="T69" s="16" t="str">
        <f t="shared" si="52"/>
        <v/>
      </c>
      <c r="U69" s="270" t="str">
        <f t="shared" si="53"/>
        <v/>
      </c>
      <c r="Z69" s="399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</row>
    <row r="70" spans="2:37" x14ac:dyDescent="0.2">
      <c r="B70" s="69">
        <f t="shared" si="38"/>
        <v>67</v>
      </c>
      <c r="C70" s="206" t="str">
        <f>CRes!J69</f>
        <v/>
      </c>
      <c r="D70" s="3" t="str">
        <f t="shared" si="39"/>
        <v/>
      </c>
      <c r="E70" s="4" t="str">
        <f t="shared" si="40"/>
        <v/>
      </c>
      <c r="F70" s="4" t="str">
        <f t="shared" si="36"/>
        <v/>
      </c>
      <c r="G70" s="4" t="str">
        <f>IF(F70="","",SLOPE(F$3:F70,B$3:B70))</f>
        <v/>
      </c>
      <c r="H70" s="6" t="str">
        <f t="shared" si="37"/>
        <v/>
      </c>
      <c r="I70" s="4" t="str">
        <f t="shared" si="41"/>
        <v/>
      </c>
      <c r="J70" s="3" t="str">
        <f t="shared" si="42"/>
        <v/>
      </c>
      <c r="K70" s="14" t="str">
        <f t="shared" si="43"/>
        <v/>
      </c>
      <c r="L70" s="4" t="str">
        <f t="shared" si="44"/>
        <v/>
      </c>
      <c r="M70" s="3" t="str">
        <f t="shared" si="45"/>
        <v/>
      </c>
      <c r="N70" s="4" t="str">
        <f t="shared" si="46"/>
        <v/>
      </c>
      <c r="O70" s="4" t="str">
        <f t="shared" si="47"/>
        <v/>
      </c>
      <c r="P70" s="3" t="str">
        <f t="shared" si="48"/>
        <v/>
      </c>
      <c r="Q70" s="14" t="str">
        <f t="shared" si="49"/>
        <v/>
      </c>
      <c r="R70" s="3" t="str">
        <f t="shared" si="50"/>
        <v/>
      </c>
      <c r="S70" s="4" t="str">
        <f t="shared" si="51"/>
        <v/>
      </c>
      <c r="T70" s="16" t="str">
        <f t="shared" si="52"/>
        <v/>
      </c>
      <c r="U70" s="270" t="str">
        <f t="shared" si="53"/>
        <v/>
      </c>
      <c r="Z70" s="399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</row>
    <row r="71" spans="2:37" x14ac:dyDescent="0.2">
      <c r="B71" s="69">
        <f t="shared" si="38"/>
        <v>68</v>
      </c>
      <c r="C71" s="206" t="str">
        <f>CRes!J70</f>
        <v/>
      </c>
      <c r="D71" s="3" t="str">
        <f t="shared" si="39"/>
        <v/>
      </c>
      <c r="E71" s="4" t="str">
        <f t="shared" si="40"/>
        <v/>
      </c>
      <c r="F71" s="4" t="str">
        <f t="shared" si="36"/>
        <v/>
      </c>
      <c r="G71" s="4" t="str">
        <f>IF(F71="","",SLOPE(F$3:F71,B$3:B71))</f>
        <v/>
      </c>
      <c r="H71" s="6" t="str">
        <f t="shared" si="37"/>
        <v/>
      </c>
      <c r="I71" s="4" t="str">
        <f t="shared" si="41"/>
        <v/>
      </c>
      <c r="J71" s="3" t="str">
        <f t="shared" si="42"/>
        <v/>
      </c>
      <c r="K71" s="14" t="str">
        <f t="shared" si="43"/>
        <v/>
      </c>
      <c r="L71" s="4" t="str">
        <f t="shared" si="44"/>
        <v/>
      </c>
      <c r="M71" s="3" t="str">
        <f t="shared" si="45"/>
        <v/>
      </c>
      <c r="N71" s="4" t="str">
        <f t="shared" si="46"/>
        <v/>
      </c>
      <c r="O71" s="4" t="str">
        <f t="shared" si="47"/>
        <v/>
      </c>
      <c r="P71" s="3" t="str">
        <f t="shared" si="48"/>
        <v/>
      </c>
      <c r="Q71" s="14" t="str">
        <f t="shared" si="49"/>
        <v/>
      </c>
      <c r="R71" s="3" t="str">
        <f t="shared" si="50"/>
        <v/>
      </c>
      <c r="S71" s="4" t="str">
        <f t="shared" si="51"/>
        <v/>
      </c>
      <c r="T71" s="16" t="str">
        <f t="shared" si="52"/>
        <v/>
      </c>
      <c r="U71" s="270" t="str">
        <f t="shared" si="53"/>
        <v/>
      </c>
      <c r="Z71" s="399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</row>
    <row r="72" spans="2:37" x14ac:dyDescent="0.2">
      <c r="B72" s="69">
        <f t="shared" si="38"/>
        <v>69</v>
      </c>
      <c r="C72" s="206" t="str">
        <f>CRes!J71</f>
        <v/>
      </c>
      <c r="D72" s="3" t="str">
        <f t="shared" si="39"/>
        <v/>
      </c>
      <c r="E72" s="4" t="str">
        <f t="shared" si="40"/>
        <v/>
      </c>
      <c r="F72" s="4" t="str">
        <f t="shared" si="36"/>
        <v/>
      </c>
      <c r="G72" s="4" t="str">
        <f>IF(F72="","",SLOPE(F$3:F72,B$3:B72))</f>
        <v/>
      </c>
      <c r="H72" s="6" t="str">
        <f t="shared" si="37"/>
        <v/>
      </c>
      <c r="I72" s="4" t="str">
        <f t="shared" si="41"/>
        <v/>
      </c>
      <c r="J72" s="3" t="str">
        <f t="shared" si="42"/>
        <v/>
      </c>
      <c r="K72" s="14" t="str">
        <f t="shared" si="43"/>
        <v/>
      </c>
      <c r="L72" s="4" t="str">
        <f t="shared" si="44"/>
        <v/>
      </c>
      <c r="M72" s="3" t="str">
        <f t="shared" si="45"/>
        <v/>
      </c>
      <c r="N72" s="4" t="str">
        <f t="shared" si="46"/>
        <v/>
      </c>
      <c r="O72" s="4" t="str">
        <f t="shared" si="47"/>
        <v/>
      </c>
      <c r="P72" s="3" t="str">
        <f t="shared" si="48"/>
        <v/>
      </c>
      <c r="Q72" s="14" t="str">
        <f t="shared" si="49"/>
        <v/>
      </c>
      <c r="R72" s="3" t="str">
        <f t="shared" si="50"/>
        <v/>
      </c>
      <c r="S72" s="4" t="str">
        <f t="shared" si="51"/>
        <v/>
      </c>
      <c r="T72" s="16" t="str">
        <f t="shared" si="52"/>
        <v/>
      </c>
      <c r="U72" s="270" t="str">
        <f t="shared" si="53"/>
        <v/>
      </c>
      <c r="Z72" s="399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</row>
    <row r="73" spans="2:37" x14ac:dyDescent="0.2">
      <c r="B73" s="69">
        <f t="shared" si="38"/>
        <v>70</v>
      </c>
      <c r="C73" s="206" t="str">
        <f>CRes!J72</f>
        <v/>
      </c>
      <c r="D73" s="3" t="str">
        <f t="shared" si="39"/>
        <v/>
      </c>
      <c r="E73" s="4" t="str">
        <f t="shared" si="40"/>
        <v/>
      </c>
      <c r="F73" s="4" t="str">
        <f t="shared" si="36"/>
        <v/>
      </c>
      <c r="G73" s="4" t="str">
        <f>IF(F73="","",SLOPE(F$3:F73,B$3:B73))</f>
        <v/>
      </c>
      <c r="H73" s="6" t="str">
        <f t="shared" si="37"/>
        <v/>
      </c>
      <c r="I73" s="4" t="str">
        <f t="shared" si="41"/>
        <v/>
      </c>
      <c r="J73" s="3" t="str">
        <f t="shared" si="42"/>
        <v/>
      </c>
      <c r="K73" s="14" t="str">
        <f t="shared" si="43"/>
        <v/>
      </c>
      <c r="L73" s="4" t="str">
        <f t="shared" si="44"/>
        <v/>
      </c>
      <c r="M73" s="3" t="str">
        <f t="shared" si="45"/>
        <v/>
      </c>
      <c r="N73" s="4" t="str">
        <f t="shared" si="46"/>
        <v/>
      </c>
      <c r="O73" s="4" t="str">
        <f t="shared" si="47"/>
        <v/>
      </c>
      <c r="P73" s="3" t="str">
        <f t="shared" si="48"/>
        <v/>
      </c>
      <c r="Q73" s="14" t="str">
        <f t="shared" si="49"/>
        <v/>
      </c>
      <c r="R73" s="3" t="str">
        <f t="shared" si="50"/>
        <v/>
      </c>
      <c r="S73" s="4" t="str">
        <f t="shared" si="51"/>
        <v/>
      </c>
      <c r="T73" s="16" t="str">
        <f t="shared" si="52"/>
        <v/>
      </c>
      <c r="U73" s="270" t="str">
        <f t="shared" si="53"/>
        <v/>
      </c>
      <c r="Z73" s="399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</row>
    <row r="74" spans="2:37" x14ac:dyDescent="0.2">
      <c r="B74" s="69">
        <f t="shared" si="38"/>
        <v>71</v>
      </c>
      <c r="C74" s="206" t="str">
        <f>CRes!J73</f>
        <v/>
      </c>
      <c r="D74" s="3" t="str">
        <f t="shared" si="39"/>
        <v/>
      </c>
      <c r="E74" s="4" t="str">
        <f t="shared" si="40"/>
        <v/>
      </c>
      <c r="F74" s="4" t="str">
        <f t="shared" si="36"/>
        <v/>
      </c>
      <c r="G74" s="4" t="str">
        <f>IF(F74="","",SLOPE(F$3:F74,B$3:B74))</f>
        <v/>
      </c>
      <c r="H74" s="6" t="str">
        <f t="shared" si="37"/>
        <v/>
      </c>
      <c r="I74" s="4" t="str">
        <f t="shared" si="41"/>
        <v/>
      </c>
      <c r="J74" s="3" t="str">
        <f t="shared" si="42"/>
        <v/>
      </c>
      <c r="K74" s="14" t="str">
        <f t="shared" si="43"/>
        <v/>
      </c>
      <c r="L74" s="4" t="str">
        <f t="shared" si="44"/>
        <v/>
      </c>
      <c r="M74" s="3" t="str">
        <f t="shared" si="45"/>
        <v/>
      </c>
      <c r="N74" s="4" t="str">
        <f t="shared" si="46"/>
        <v/>
      </c>
      <c r="O74" s="4" t="str">
        <f t="shared" si="47"/>
        <v/>
      </c>
      <c r="P74" s="3" t="str">
        <f t="shared" si="48"/>
        <v/>
      </c>
      <c r="Q74" s="14" t="str">
        <f t="shared" si="49"/>
        <v/>
      </c>
      <c r="R74" s="3" t="str">
        <f t="shared" si="50"/>
        <v/>
      </c>
      <c r="S74" s="4" t="str">
        <f t="shared" si="51"/>
        <v/>
      </c>
      <c r="T74" s="16" t="str">
        <f t="shared" si="52"/>
        <v/>
      </c>
      <c r="U74" s="270" t="str">
        <f t="shared" si="53"/>
        <v/>
      </c>
      <c r="Z74" s="399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</row>
    <row r="75" spans="2:37" x14ac:dyDescent="0.2">
      <c r="B75" s="69">
        <f t="shared" si="38"/>
        <v>72</v>
      </c>
      <c r="C75" s="206" t="str">
        <f>CRes!J74</f>
        <v/>
      </c>
      <c r="D75" s="3" t="str">
        <f t="shared" si="39"/>
        <v/>
      </c>
      <c r="E75" s="4" t="str">
        <f t="shared" si="40"/>
        <v/>
      </c>
      <c r="F75" s="4" t="str">
        <f t="shared" si="36"/>
        <v/>
      </c>
      <c r="G75" s="4" t="str">
        <f>IF(F75="","",SLOPE(F$3:F75,B$3:B75))</f>
        <v/>
      </c>
      <c r="H75" s="6" t="str">
        <f t="shared" si="37"/>
        <v/>
      </c>
      <c r="I75" s="4" t="str">
        <f t="shared" si="41"/>
        <v/>
      </c>
      <c r="J75" s="3" t="str">
        <f t="shared" si="42"/>
        <v/>
      </c>
      <c r="K75" s="14" t="str">
        <f t="shared" si="43"/>
        <v/>
      </c>
      <c r="L75" s="4" t="str">
        <f t="shared" si="44"/>
        <v/>
      </c>
      <c r="M75" s="3" t="str">
        <f t="shared" si="45"/>
        <v/>
      </c>
      <c r="N75" s="4" t="str">
        <f t="shared" si="46"/>
        <v/>
      </c>
      <c r="O75" s="4" t="str">
        <f t="shared" si="47"/>
        <v/>
      </c>
      <c r="P75" s="3" t="str">
        <f t="shared" si="48"/>
        <v/>
      </c>
      <c r="Q75" s="14" t="str">
        <f t="shared" si="49"/>
        <v/>
      </c>
      <c r="R75" s="3" t="str">
        <f t="shared" si="50"/>
        <v/>
      </c>
      <c r="S75" s="4" t="str">
        <f t="shared" si="51"/>
        <v/>
      </c>
      <c r="T75" s="16" t="str">
        <f t="shared" si="52"/>
        <v/>
      </c>
      <c r="U75" s="270" t="str">
        <f t="shared" si="53"/>
        <v/>
      </c>
      <c r="Z75" s="399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</row>
    <row r="76" spans="2:37" x14ac:dyDescent="0.2">
      <c r="B76" s="69">
        <f t="shared" si="38"/>
        <v>73</v>
      </c>
      <c r="C76" s="206" t="str">
        <f>CRes!J75</f>
        <v/>
      </c>
      <c r="D76" s="3" t="str">
        <f t="shared" si="39"/>
        <v/>
      </c>
      <c r="E76" s="4" t="str">
        <f t="shared" si="40"/>
        <v/>
      </c>
      <c r="F76" s="4" t="str">
        <f t="shared" si="36"/>
        <v/>
      </c>
      <c r="G76" s="4" t="str">
        <f>IF(F76="","",SLOPE(F$3:F76,B$3:B76))</f>
        <v/>
      </c>
      <c r="H76" s="6" t="str">
        <f t="shared" si="37"/>
        <v/>
      </c>
      <c r="I76" s="4" t="str">
        <f t="shared" si="41"/>
        <v/>
      </c>
      <c r="J76" s="3" t="str">
        <f t="shared" si="42"/>
        <v/>
      </c>
      <c r="K76" s="14" t="str">
        <f t="shared" si="43"/>
        <v/>
      </c>
      <c r="L76" s="4" t="str">
        <f t="shared" si="44"/>
        <v/>
      </c>
      <c r="M76" s="3" t="str">
        <f t="shared" si="45"/>
        <v/>
      </c>
      <c r="N76" s="4" t="str">
        <f t="shared" si="46"/>
        <v/>
      </c>
      <c r="O76" s="4" t="str">
        <f t="shared" si="47"/>
        <v/>
      </c>
      <c r="P76" s="3" t="str">
        <f t="shared" si="48"/>
        <v/>
      </c>
      <c r="Q76" s="14" t="str">
        <f t="shared" si="49"/>
        <v/>
      </c>
      <c r="R76" s="3" t="str">
        <f t="shared" si="50"/>
        <v/>
      </c>
      <c r="S76" s="4" t="str">
        <f t="shared" si="51"/>
        <v/>
      </c>
      <c r="T76" s="16" t="str">
        <f t="shared" si="52"/>
        <v/>
      </c>
      <c r="U76" s="270" t="str">
        <f t="shared" si="53"/>
        <v/>
      </c>
      <c r="Z76" s="399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</row>
    <row r="77" spans="2:37" x14ac:dyDescent="0.2">
      <c r="B77" s="69">
        <f t="shared" si="38"/>
        <v>74</v>
      </c>
      <c r="C77" s="206" t="str">
        <f>CRes!J76</f>
        <v/>
      </c>
      <c r="D77" s="3" t="str">
        <f t="shared" si="39"/>
        <v/>
      </c>
      <c r="E77" s="4" t="str">
        <f t="shared" si="40"/>
        <v/>
      </c>
      <c r="F77" s="4" t="str">
        <f t="shared" si="36"/>
        <v/>
      </c>
      <c r="G77" s="4" t="str">
        <f>IF(F77="","",SLOPE(F$3:F77,B$3:B77))</f>
        <v/>
      </c>
      <c r="H77" s="6" t="str">
        <f t="shared" si="37"/>
        <v/>
      </c>
      <c r="I77" s="4" t="str">
        <f t="shared" si="41"/>
        <v/>
      </c>
      <c r="J77" s="3" t="str">
        <f t="shared" si="42"/>
        <v/>
      </c>
      <c r="K77" s="14" t="str">
        <f t="shared" si="43"/>
        <v/>
      </c>
      <c r="L77" s="4" t="str">
        <f t="shared" si="44"/>
        <v/>
      </c>
      <c r="M77" s="3" t="str">
        <f t="shared" si="45"/>
        <v/>
      </c>
      <c r="N77" s="4" t="str">
        <f t="shared" si="46"/>
        <v/>
      </c>
      <c r="O77" s="4" t="str">
        <f t="shared" si="47"/>
        <v/>
      </c>
      <c r="P77" s="3" t="str">
        <f t="shared" si="48"/>
        <v/>
      </c>
      <c r="Q77" s="14" t="str">
        <f t="shared" si="49"/>
        <v/>
      </c>
      <c r="R77" s="3" t="str">
        <f t="shared" si="50"/>
        <v/>
      </c>
      <c r="S77" s="4" t="str">
        <f t="shared" si="51"/>
        <v/>
      </c>
      <c r="T77" s="16" t="str">
        <f t="shared" si="52"/>
        <v/>
      </c>
      <c r="U77" s="270" t="str">
        <f t="shared" si="53"/>
        <v/>
      </c>
      <c r="Z77" s="399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</row>
    <row r="78" spans="2:37" x14ac:dyDescent="0.2">
      <c r="B78" s="69">
        <f t="shared" si="38"/>
        <v>75</v>
      </c>
      <c r="C78" s="206" t="str">
        <f>CRes!J77</f>
        <v/>
      </c>
      <c r="D78" s="3" t="str">
        <f t="shared" si="39"/>
        <v/>
      </c>
      <c r="E78" s="4" t="str">
        <f t="shared" si="40"/>
        <v/>
      </c>
      <c r="F78" s="4" t="str">
        <f t="shared" si="36"/>
        <v/>
      </c>
      <c r="G78" s="4" t="str">
        <f>IF(F78="","",SLOPE(F$3:F78,B$3:B78))</f>
        <v/>
      </c>
      <c r="H78" s="6" t="str">
        <f t="shared" si="37"/>
        <v/>
      </c>
      <c r="I78" s="4" t="str">
        <f t="shared" si="41"/>
        <v/>
      </c>
      <c r="J78" s="3" t="str">
        <f t="shared" si="42"/>
        <v/>
      </c>
      <c r="K78" s="14" t="str">
        <f t="shared" si="43"/>
        <v/>
      </c>
      <c r="L78" s="4" t="str">
        <f t="shared" si="44"/>
        <v/>
      </c>
      <c r="M78" s="3" t="str">
        <f t="shared" si="45"/>
        <v/>
      </c>
      <c r="N78" s="4" t="str">
        <f t="shared" si="46"/>
        <v/>
      </c>
      <c r="O78" s="4" t="str">
        <f t="shared" si="47"/>
        <v/>
      </c>
      <c r="P78" s="3" t="str">
        <f t="shared" si="48"/>
        <v/>
      </c>
      <c r="Q78" s="14" t="str">
        <f t="shared" si="49"/>
        <v/>
      </c>
      <c r="R78" s="3" t="str">
        <f t="shared" si="50"/>
        <v/>
      </c>
      <c r="S78" s="4" t="str">
        <f t="shared" si="51"/>
        <v/>
      </c>
      <c r="T78" s="16" t="str">
        <f t="shared" si="52"/>
        <v/>
      </c>
      <c r="U78" s="270" t="str">
        <f t="shared" si="53"/>
        <v/>
      </c>
      <c r="Z78" s="399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</row>
    <row r="79" spans="2:37" x14ac:dyDescent="0.2">
      <c r="B79" s="69">
        <f t="shared" si="38"/>
        <v>76</v>
      </c>
      <c r="C79" s="206" t="str">
        <f>CRes!J78</f>
        <v/>
      </c>
      <c r="D79" s="3" t="str">
        <f t="shared" si="39"/>
        <v/>
      </c>
      <c r="E79" s="4" t="str">
        <f t="shared" si="40"/>
        <v/>
      </c>
      <c r="F79" s="4" t="str">
        <f t="shared" si="36"/>
        <v/>
      </c>
      <c r="G79" s="4" t="str">
        <f>IF(F79="","",SLOPE(F$3:F79,B$3:B79))</f>
        <v/>
      </c>
      <c r="H79" s="6" t="str">
        <f t="shared" si="37"/>
        <v/>
      </c>
      <c r="I79" s="4" t="str">
        <f t="shared" si="41"/>
        <v/>
      </c>
      <c r="J79" s="3" t="str">
        <f t="shared" si="42"/>
        <v/>
      </c>
      <c r="K79" s="14" t="str">
        <f t="shared" si="43"/>
        <v/>
      </c>
      <c r="L79" s="4" t="str">
        <f t="shared" si="44"/>
        <v/>
      </c>
      <c r="M79" s="3" t="str">
        <f t="shared" si="45"/>
        <v/>
      </c>
      <c r="N79" s="4" t="str">
        <f t="shared" si="46"/>
        <v/>
      </c>
      <c r="O79" s="4" t="str">
        <f t="shared" si="47"/>
        <v/>
      </c>
      <c r="P79" s="3" t="str">
        <f t="shared" si="48"/>
        <v/>
      </c>
      <c r="Q79" s="14" t="str">
        <f t="shared" si="49"/>
        <v/>
      </c>
      <c r="R79" s="3" t="str">
        <f t="shared" si="50"/>
        <v/>
      </c>
      <c r="S79" s="4" t="str">
        <f t="shared" si="51"/>
        <v/>
      </c>
      <c r="T79" s="16" t="str">
        <f t="shared" si="52"/>
        <v/>
      </c>
      <c r="U79" s="270" t="str">
        <f t="shared" si="53"/>
        <v/>
      </c>
      <c r="Z79" s="399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</row>
    <row r="80" spans="2:37" x14ac:dyDescent="0.2">
      <c r="B80" s="69">
        <f t="shared" si="38"/>
        <v>77</v>
      </c>
      <c r="C80" s="206" t="str">
        <f>CRes!J79</f>
        <v/>
      </c>
      <c r="D80" s="3" t="str">
        <f t="shared" si="39"/>
        <v/>
      </c>
      <c r="E80" s="4" t="str">
        <f t="shared" si="40"/>
        <v/>
      </c>
      <c r="F80" s="4" t="str">
        <f t="shared" si="36"/>
        <v/>
      </c>
      <c r="G80" s="4" t="str">
        <f>IF(F80="","",SLOPE(F$3:F80,B$3:B80))</f>
        <v/>
      </c>
      <c r="H80" s="6" t="str">
        <f t="shared" si="37"/>
        <v/>
      </c>
      <c r="I80" s="4" t="str">
        <f t="shared" si="41"/>
        <v/>
      </c>
      <c r="J80" s="3" t="str">
        <f t="shared" si="42"/>
        <v/>
      </c>
      <c r="K80" s="14" t="str">
        <f t="shared" si="43"/>
        <v/>
      </c>
      <c r="L80" s="4" t="str">
        <f t="shared" si="44"/>
        <v/>
      </c>
      <c r="M80" s="3" t="str">
        <f t="shared" si="45"/>
        <v/>
      </c>
      <c r="N80" s="4" t="str">
        <f t="shared" si="46"/>
        <v/>
      </c>
      <c r="O80" s="4" t="str">
        <f t="shared" si="47"/>
        <v/>
      </c>
      <c r="P80" s="3" t="str">
        <f t="shared" si="48"/>
        <v/>
      </c>
      <c r="Q80" s="14" t="str">
        <f t="shared" si="49"/>
        <v/>
      </c>
      <c r="R80" s="3" t="str">
        <f t="shared" si="50"/>
        <v/>
      </c>
      <c r="S80" s="4" t="str">
        <f t="shared" si="51"/>
        <v/>
      </c>
      <c r="T80" s="16" t="str">
        <f t="shared" si="52"/>
        <v/>
      </c>
      <c r="U80" s="270" t="str">
        <f t="shared" si="53"/>
        <v/>
      </c>
      <c r="Z80" s="399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</row>
    <row r="81" spans="2:37" x14ac:dyDescent="0.2">
      <c r="B81" s="69">
        <f t="shared" si="38"/>
        <v>78</v>
      </c>
      <c r="C81" s="206" t="str">
        <f>CRes!J80</f>
        <v/>
      </c>
      <c r="D81" s="3" t="str">
        <f t="shared" si="39"/>
        <v/>
      </c>
      <c r="E81" s="4" t="str">
        <f t="shared" si="40"/>
        <v/>
      </c>
      <c r="F81" s="4" t="str">
        <f t="shared" si="36"/>
        <v/>
      </c>
      <c r="G81" s="4" t="str">
        <f>IF(F81="","",SLOPE(F$3:F81,B$3:B81))</f>
        <v/>
      </c>
      <c r="H81" s="6" t="str">
        <f t="shared" si="37"/>
        <v/>
      </c>
      <c r="I81" s="4" t="str">
        <f t="shared" si="41"/>
        <v/>
      </c>
      <c r="J81" s="3" t="str">
        <f t="shared" si="42"/>
        <v/>
      </c>
      <c r="K81" s="14" t="str">
        <f t="shared" si="43"/>
        <v/>
      </c>
      <c r="L81" s="4" t="str">
        <f t="shared" si="44"/>
        <v/>
      </c>
      <c r="M81" s="3" t="str">
        <f t="shared" si="45"/>
        <v/>
      </c>
      <c r="N81" s="4" t="str">
        <f t="shared" si="46"/>
        <v/>
      </c>
      <c r="O81" s="4" t="str">
        <f t="shared" si="47"/>
        <v/>
      </c>
      <c r="P81" s="3" t="str">
        <f t="shared" si="48"/>
        <v/>
      </c>
      <c r="Q81" s="14" t="str">
        <f t="shared" si="49"/>
        <v/>
      </c>
      <c r="R81" s="3" t="str">
        <f t="shared" si="50"/>
        <v/>
      </c>
      <c r="S81" s="4" t="str">
        <f t="shared" si="51"/>
        <v/>
      </c>
      <c r="T81" s="16" t="str">
        <f t="shared" si="52"/>
        <v/>
      </c>
      <c r="U81" s="270" t="str">
        <f t="shared" si="53"/>
        <v/>
      </c>
      <c r="Z81" s="399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</row>
    <row r="82" spans="2:37" x14ac:dyDescent="0.2">
      <c r="B82" s="69">
        <f t="shared" si="38"/>
        <v>79</v>
      </c>
      <c r="C82" s="206" t="str">
        <f>CRes!J81</f>
        <v/>
      </c>
      <c r="D82" s="3" t="str">
        <f t="shared" si="39"/>
        <v/>
      </c>
      <c r="E82" s="4" t="str">
        <f t="shared" si="40"/>
        <v/>
      </c>
      <c r="F82" s="4" t="str">
        <f t="shared" si="36"/>
        <v/>
      </c>
      <c r="G82" s="4" t="str">
        <f>IF(F82="","",SLOPE(F$3:F82,B$3:B82))</f>
        <v/>
      </c>
      <c r="H82" s="6" t="str">
        <f t="shared" si="37"/>
        <v/>
      </c>
      <c r="I82" s="4" t="str">
        <f t="shared" si="41"/>
        <v/>
      </c>
      <c r="J82" s="3" t="str">
        <f t="shared" si="42"/>
        <v/>
      </c>
      <c r="K82" s="14" t="str">
        <f t="shared" si="43"/>
        <v/>
      </c>
      <c r="L82" s="4" t="str">
        <f t="shared" si="44"/>
        <v/>
      </c>
      <c r="M82" s="3" t="str">
        <f t="shared" si="45"/>
        <v/>
      </c>
      <c r="N82" s="4" t="str">
        <f t="shared" si="46"/>
        <v/>
      </c>
      <c r="O82" s="4" t="str">
        <f t="shared" si="47"/>
        <v/>
      </c>
      <c r="P82" s="3" t="str">
        <f t="shared" si="48"/>
        <v/>
      </c>
      <c r="Q82" s="14" t="str">
        <f t="shared" si="49"/>
        <v/>
      </c>
      <c r="R82" s="3" t="str">
        <f t="shared" si="50"/>
        <v/>
      </c>
      <c r="S82" s="4" t="str">
        <f t="shared" si="51"/>
        <v/>
      </c>
      <c r="T82" s="16" t="str">
        <f t="shared" si="52"/>
        <v/>
      </c>
      <c r="U82" s="270" t="str">
        <f t="shared" si="53"/>
        <v/>
      </c>
      <c r="Z82" s="399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</row>
    <row r="83" spans="2:37" x14ac:dyDescent="0.2">
      <c r="B83" s="69">
        <f t="shared" si="38"/>
        <v>80</v>
      </c>
      <c r="C83" s="206" t="str">
        <f>CRes!J82</f>
        <v/>
      </c>
      <c r="D83" s="3" t="str">
        <f t="shared" si="39"/>
        <v/>
      </c>
      <c r="E83" s="4" t="str">
        <f t="shared" si="40"/>
        <v/>
      </c>
      <c r="F83" s="4" t="str">
        <f t="shared" si="36"/>
        <v/>
      </c>
      <c r="G83" s="4" t="str">
        <f>IF(F83="","",SLOPE(F$3:F83,B$3:B83))</f>
        <v/>
      </c>
      <c r="H83" s="6" t="str">
        <f t="shared" si="37"/>
        <v/>
      </c>
      <c r="I83" s="4" t="str">
        <f t="shared" si="41"/>
        <v/>
      </c>
      <c r="J83" s="3" t="str">
        <f t="shared" si="42"/>
        <v/>
      </c>
      <c r="K83" s="14" t="str">
        <f t="shared" si="43"/>
        <v/>
      </c>
      <c r="L83" s="4" t="str">
        <f t="shared" si="44"/>
        <v/>
      </c>
      <c r="M83" s="3" t="str">
        <f t="shared" si="45"/>
        <v/>
      </c>
      <c r="N83" s="4" t="str">
        <f t="shared" si="46"/>
        <v/>
      </c>
      <c r="O83" s="4" t="str">
        <f t="shared" si="47"/>
        <v/>
      </c>
      <c r="P83" s="3" t="str">
        <f t="shared" si="48"/>
        <v/>
      </c>
      <c r="Q83" s="14" t="str">
        <f t="shared" si="49"/>
        <v/>
      </c>
      <c r="R83" s="3" t="str">
        <f t="shared" si="50"/>
        <v/>
      </c>
      <c r="S83" s="4" t="str">
        <f t="shared" si="51"/>
        <v/>
      </c>
      <c r="T83" s="16" t="str">
        <f t="shared" si="52"/>
        <v/>
      </c>
      <c r="U83" s="270" t="str">
        <f t="shared" si="53"/>
        <v/>
      </c>
      <c r="Z83" s="399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</row>
    <row r="84" spans="2:37" x14ac:dyDescent="0.2">
      <c r="B84" s="69">
        <f t="shared" si="38"/>
        <v>81</v>
      </c>
      <c r="C84" s="206" t="str">
        <f>CRes!J83</f>
        <v/>
      </c>
      <c r="D84" s="3" t="str">
        <f t="shared" si="39"/>
        <v/>
      </c>
      <c r="E84" s="4" t="str">
        <f t="shared" si="40"/>
        <v/>
      </c>
      <c r="F84" s="4" t="str">
        <f t="shared" si="36"/>
        <v/>
      </c>
      <c r="G84" s="4" t="str">
        <f>IF(F84="","",SLOPE(F$3:F84,B$3:B84))</f>
        <v/>
      </c>
      <c r="H84" s="6" t="str">
        <f t="shared" si="37"/>
        <v/>
      </c>
      <c r="I84" s="4" t="str">
        <f t="shared" si="41"/>
        <v/>
      </c>
      <c r="J84" s="3" t="str">
        <f t="shared" si="42"/>
        <v/>
      </c>
      <c r="K84" s="14" t="str">
        <f t="shared" si="43"/>
        <v/>
      </c>
      <c r="L84" s="4" t="str">
        <f t="shared" si="44"/>
        <v/>
      </c>
      <c r="M84" s="3" t="str">
        <f t="shared" si="45"/>
        <v/>
      </c>
      <c r="N84" s="4" t="str">
        <f t="shared" si="46"/>
        <v/>
      </c>
      <c r="O84" s="4" t="str">
        <f t="shared" si="47"/>
        <v/>
      </c>
      <c r="P84" s="3" t="str">
        <f t="shared" si="48"/>
        <v/>
      </c>
      <c r="Q84" s="14" t="str">
        <f t="shared" si="49"/>
        <v/>
      </c>
      <c r="R84" s="3" t="str">
        <f t="shared" si="50"/>
        <v/>
      </c>
      <c r="S84" s="4" t="str">
        <f t="shared" si="51"/>
        <v/>
      </c>
      <c r="T84" s="16" t="str">
        <f t="shared" si="52"/>
        <v/>
      </c>
      <c r="U84" s="270" t="str">
        <f t="shared" si="53"/>
        <v/>
      </c>
      <c r="Z84" s="399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</row>
    <row r="85" spans="2:37" x14ac:dyDescent="0.2">
      <c r="B85" s="69">
        <f t="shared" si="38"/>
        <v>82</v>
      </c>
      <c r="C85" s="206" t="str">
        <f>CRes!J84</f>
        <v/>
      </c>
      <c r="D85" s="3" t="str">
        <f t="shared" si="39"/>
        <v/>
      </c>
      <c r="E85" s="4" t="str">
        <f t="shared" si="40"/>
        <v/>
      </c>
      <c r="F85" s="4" t="str">
        <f t="shared" si="36"/>
        <v/>
      </c>
      <c r="G85" s="4" t="str">
        <f>IF(F85="","",SLOPE(F$3:F85,B$3:B85))</f>
        <v/>
      </c>
      <c r="H85" s="6" t="str">
        <f t="shared" si="37"/>
        <v/>
      </c>
      <c r="I85" s="4" t="str">
        <f t="shared" si="41"/>
        <v/>
      </c>
      <c r="J85" s="3" t="str">
        <f t="shared" si="42"/>
        <v/>
      </c>
      <c r="K85" s="14" t="str">
        <f t="shared" si="43"/>
        <v/>
      </c>
      <c r="L85" s="4" t="str">
        <f t="shared" si="44"/>
        <v/>
      </c>
      <c r="M85" s="3" t="str">
        <f t="shared" si="45"/>
        <v/>
      </c>
      <c r="N85" s="4" t="str">
        <f t="shared" si="46"/>
        <v/>
      </c>
      <c r="O85" s="4" t="str">
        <f t="shared" si="47"/>
        <v/>
      </c>
      <c r="P85" s="3" t="str">
        <f t="shared" si="48"/>
        <v/>
      </c>
      <c r="Q85" s="14" t="str">
        <f t="shared" si="49"/>
        <v/>
      </c>
      <c r="R85" s="3" t="str">
        <f t="shared" si="50"/>
        <v/>
      </c>
      <c r="S85" s="4" t="str">
        <f t="shared" si="51"/>
        <v/>
      </c>
      <c r="T85" s="16" t="str">
        <f t="shared" si="52"/>
        <v/>
      </c>
      <c r="U85" s="270" t="str">
        <f t="shared" si="53"/>
        <v/>
      </c>
      <c r="Z85" s="399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</row>
    <row r="86" spans="2:37" x14ac:dyDescent="0.2">
      <c r="B86" s="69">
        <f t="shared" si="38"/>
        <v>83</v>
      </c>
      <c r="C86" s="206" t="str">
        <f>CRes!J85</f>
        <v/>
      </c>
      <c r="D86" s="3" t="str">
        <f t="shared" si="39"/>
        <v/>
      </c>
      <c r="E86" s="4" t="str">
        <f t="shared" si="40"/>
        <v/>
      </c>
      <c r="F86" s="4" t="str">
        <f t="shared" si="36"/>
        <v/>
      </c>
      <c r="G86" s="4" t="str">
        <f>IF(F86="","",SLOPE(F$3:F86,B$3:B86))</f>
        <v/>
      </c>
      <c r="H86" s="6" t="str">
        <f t="shared" si="37"/>
        <v/>
      </c>
      <c r="I86" s="4" t="str">
        <f t="shared" si="41"/>
        <v/>
      </c>
      <c r="J86" s="3" t="str">
        <f t="shared" si="42"/>
        <v/>
      </c>
      <c r="K86" s="14" t="str">
        <f t="shared" si="43"/>
        <v/>
      </c>
      <c r="L86" s="4" t="str">
        <f t="shared" si="44"/>
        <v/>
      </c>
      <c r="M86" s="3" t="str">
        <f t="shared" si="45"/>
        <v/>
      </c>
      <c r="N86" s="4" t="str">
        <f t="shared" si="46"/>
        <v/>
      </c>
      <c r="O86" s="4" t="str">
        <f t="shared" si="47"/>
        <v/>
      </c>
      <c r="P86" s="3" t="str">
        <f t="shared" si="48"/>
        <v/>
      </c>
      <c r="Q86" s="14" t="str">
        <f t="shared" si="49"/>
        <v/>
      </c>
      <c r="R86" s="3" t="str">
        <f t="shared" si="50"/>
        <v/>
      </c>
      <c r="S86" s="4" t="str">
        <f t="shared" si="51"/>
        <v/>
      </c>
      <c r="T86" s="16" t="str">
        <f t="shared" si="52"/>
        <v/>
      </c>
      <c r="U86" s="270" t="str">
        <f t="shared" si="53"/>
        <v/>
      </c>
      <c r="Z86" s="399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</row>
    <row r="87" spans="2:37" x14ac:dyDescent="0.2">
      <c r="B87" s="69">
        <f t="shared" si="38"/>
        <v>84</v>
      </c>
      <c r="C87" s="206" t="str">
        <f>CRes!J86</f>
        <v/>
      </c>
      <c r="D87" s="3" t="str">
        <f t="shared" si="39"/>
        <v/>
      </c>
      <c r="E87" s="4" t="str">
        <f t="shared" si="40"/>
        <v/>
      </c>
      <c r="F87" s="4" t="str">
        <f t="shared" si="36"/>
        <v/>
      </c>
      <c r="G87" s="4" t="str">
        <f>IF(F87="","",SLOPE(F$3:F87,B$3:B87))</f>
        <v/>
      </c>
      <c r="H87" s="6" t="str">
        <f t="shared" si="37"/>
        <v/>
      </c>
      <c r="I87" s="4" t="str">
        <f t="shared" si="41"/>
        <v/>
      </c>
      <c r="J87" s="3" t="str">
        <f t="shared" si="42"/>
        <v/>
      </c>
      <c r="K87" s="14" t="str">
        <f t="shared" si="43"/>
        <v/>
      </c>
      <c r="L87" s="4" t="str">
        <f t="shared" si="44"/>
        <v/>
      </c>
      <c r="M87" s="3" t="str">
        <f t="shared" si="45"/>
        <v/>
      </c>
      <c r="N87" s="4" t="str">
        <f t="shared" si="46"/>
        <v/>
      </c>
      <c r="O87" s="4" t="str">
        <f t="shared" si="47"/>
        <v/>
      </c>
      <c r="P87" s="3" t="str">
        <f t="shared" si="48"/>
        <v/>
      </c>
      <c r="Q87" s="14" t="str">
        <f t="shared" si="49"/>
        <v/>
      </c>
      <c r="R87" s="3" t="str">
        <f t="shared" si="50"/>
        <v/>
      </c>
      <c r="S87" s="4" t="str">
        <f t="shared" si="51"/>
        <v/>
      </c>
      <c r="T87" s="16" t="str">
        <f t="shared" si="52"/>
        <v/>
      </c>
      <c r="U87" s="270" t="str">
        <f t="shared" si="53"/>
        <v/>
      </c>
      <c r="Z87" s="399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</row>
    <row r="88" spans="2:37" x14ac:dyDescent="0.2">
      <c r="B88" s="69">
        <f t="shared" si="38"/>
        <v>85</v>
      </c>
      <c r="C88" s="206" t="str">
        <f>CRes!J87</f>
        <v/>
      </c>
      <c r="D88" s="3" t="str">
        <f t="shared" si="39"/>
        <v/>
      </c>
      <c r="E88" s="4" t="str">
        <f t="shared" si="40"/>
        <v/>
      </c>
      <c r="F88" s="4" t="str">
        <f t="shared" si="36"/>
        <v/>
      </c>
      <c r="G88" s="4" t="str">
        <f>IF(F88="","",SLOPE(F$3:F88,B$3:B88))</f>
        <v/>
      </c>
      <c r="H88" s="6" t="str">
        <f t="shared" si="37"/>
        <v/>
      </c>
      <c r="I88" s="4" t="str">
        <f t="shared" si="41"/>
        <v/>
      </c>
      <c r="J88" s="3" t="str">
        <f t="shared" si="42"/>
        <v/>
      </c>
      <c r="K88" s="14" t="str">
        <f t="shared" si="43"/>
        <v/>
      </c>
      <c r="L88" s="4" t="str">
        <f t="shared" si="44"/>
        <v/>
      </c>
      <c r="M88" s="3" t="str">
        <f t="shared" si="45"/>
        <v/>
      </c>
      <c r="N88" s="4" t="str">
        <f t="shared" si="46"/>
        <v/>
      </c>
      <c r="O88" s="4" t="str">
        <f t="shared" si="47"/>
        <v/>
      </c>
      <c r="P88" s="3" t="str">
        <f t="shared" si="48"/>
        <v/>
      </c>
      <c r="Q88" s="14" t="str">
        <f t="shared" si="49"/>
        <v/>
      </c>
      <c r="R88" s="3" t="str">
        <f t="shared" si="50"/>
        <v/>
      </c>
      <c r="S88" s="4" t="str">
        <f t="shared" si="51"/>
        <v/>
      </c>
      <c r="T88" s="16" t="str">
        <f t="shared" si="52"/>
        <v/>
      </c>
      <c r="U88" s="270" t="str">
        <f t="shared" si="53"/>
        <v/>
      </c>
      <c r="Z88" s="399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</row>
    <row r="89" spans="2:37" x14ac:dyDescent="0.2">
      <c r="B89" s="69">
        <f t="shared" si="38"/>
        <v>86</v>
      </c>
      <c r="C89" s="206" t="str">
        <f>CRes!J88</f>
        <v/>
      </c>
      <c r="D89" s="3" t="str">
        <f t="shared" si="39"/>
        <v/>
      </c>
      <c r="E89" s="4" t="str">
        <f t="shared" si="40"/>
        <v/>
      </c>
      <c r="F89" s="4" t="str">
        <f t="shared" si="36"/>
        <v/>
      </c>
      <c r="G89" s="4" t="str">
        <f>IF(F89="","",SLOPE(F$3:F89,B$3:B89))</f>
        <v/>
      </c>
      <c r="H89" s="6" t="str">
        <f t="shared" si="37"/>
        <v/>
      </c>
      <c r="I89" s="4" t="str">
        <f t="shared" si="41"/>
        <v/>
      </c>
      <c r="J89" s="3" t="str">
        <f t="shared" si="42"/>
        <v/>
      </c>
      <c r="K89" s="14" t="str">
        <f t="shared" si="43"/>
        <v/>
      </c>
      <c r="L89" s="4" t="str">
        <f t="shared" si="44"/>
        <v/>
      </c>
      <c r="M89" s="3" t="str">
        <f t="shared" si="45"/>
        <v/>
      </c>
      <c r="N89" s="4" t="str">
        <f t="shared" si="46"/>
        <v/>
      </c>
      <c r="O89" s="4" t="str">
        <f t="shared" si="47"/>
        <v/>
      </c>
      <c r="P89" s="3" t="str">
        <f t="shared" si="48"/>
        <v/>
      </c>
      <c r="Q89" s="14" t="str">
        <f t="shared" si="49"/>
        <v/>
      </c>
      <c r="R89" s="3" t="str">
        <f t="shared" si="50"/>
        <v/>
      </c>
      <c r="S89" s="4" t="str">
        <f t="shared" si="51"/>
        <v/>
      </c>
      <c r="T89" s="16" t="str">
        <f t="shared" si="52"/>
        <v/>
      </c>
      <c r="U89" s="270" t="str">
        <f t="shared" si="53"/>
        <v/>
      </c>
      <c r="Z89" s="399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</row>
    <row r="90" spans="2:37" x14ac:dyDescent="0.2">
      <c r="B90" s="69">
        <f t="shared" si="38"/>
        <v>87</v>
      </c>
      <c r="C90" s="206" t="str">
        <f>CRes!J89</f>
        <v/>
      </c>
      <c r="D90" s="3" t="str">
        <f t="shared" si="39"/>
        <v/>
      </c>
      <c r="E90" s="4" t="str">
        <f t="shared" si="40"/>
        <v/>
      </c>
      <c r="F90" s="4" t="str">
        <f t="shared" si="36"/>
        <v/>
      </c>
      <c r="G90" s="4" t="str">
        <f>IF(F90="","",SLOPE(F$3:F90,B$3:B90))</f>
        <v/>
      </c>
      <c r="H90" s="6" t="str">
        <f t="shared" si="37"/>
        <v/>
      </c>
      <c r="I90" s="4" t="str">
        <f t="shared" si="41"/>
        <v/>
      </c>
      <c r="J90" s="3" t="str">
        <f t="shared" si="42"/>
        <v/>
      </c>
      <c r="K90" s="14" t="str">
        <f t="shared" si="43"/>
        <v/>
      </c>
      <c r="L90" s="4" t="str">
        <f t="shared" si="44"/>
        <v/>
      </c>
      <c r="M90" s="3" t="str">
        <f t="shared" si="45"/>
        <v/>
      </c>
      <c r="N90" s="4" t="str">
        <f t="shared" si="46"/>
        <v/>
      </c>
      <c r="O90" s="4" t="str">
        <f t="shared" si="47"/>
        <v/>
      </c>
      <c r="P90" s="3" t="str">
        <f t="shared" si="48"/>
        <v/>
      </c>
      <c r="Q90" s="14" t="str">
        <f t="shared" si="49"/>
        <v/>
      </c>
      <c r="R90" s="3" t="str">
        <f t="shared" si="50"/>
        <v/>
      </c>
      <c r="S90" s="4" t="str">
        <f t="shared" si="51"/>
        <v/>
      </c>
      <c r="T90" s="16" t="str">
        <f t="shared" si="52"/>
        <v/>
      </c>
      <c r="U90" s="270" t="str">
        <f t="shared" si="53"/>
        <v/>
      </c>
      <c r="Z90" s="399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</row>
    <row r="91" spans="2:37" x14ac:dyDescent="0.2">
      <c r="B91" s="69">
        <f t="shared" si="38"/>
        <v>88</v>
      </c>
      <c r="C91" s="206" t="str">
        <f>CRes!J90</f>
        <v/>
      </c>
      <c r="D91" s="3" t="str">
        <f t="shared" si="39"/>
        <v/>
      </c>
      <c r="E91" s="4" t="str">
        <f t="shared" si="40"/>
        <v/>
      </c>
      <c r="F91" s="4" t="str">
        <f t="shared" si="36"/>
        <v/>
      </c>
      <c r="G91" s="4" t="str">
        <f>IF(F91="","",SLOPE(F$3:F91,B$3:B91))</f>
        <v/>
      </c>
      <c r="H91" s="6" t="str">
        <f t="shared" si="37"/>
        <v/>
      </c>
      <c r="I91" s="4" t="str">
        <f t="shared" si="41"/>
        <v/>
      </c>
      <c r="J91" s="3" t="str">
        <f t="shared" si="42"/>
        <v/>
      </c>
      <c r="K91" s="14" t="str">
        <f t="shared" si="43"/>
        <v/>
      </c>
      <c r="L91" s="4" t="str">
        <f t="shared" si="44"/>
        <v/>
      </c>
      <c r="M91" s="3" t="str">
        <f t="shared" si="45"/>
        <v/>
      </c>
      <c r="N91" s="4" t="str">
        <f t="shared" si="46"/>
        <v/>
      </c>
      <c r="O91" s="4" t="str">
        <f t="shared" si="47"/>
        <v/>
      </c>
      <c r="P91" s="3" t="str">
        <f t="shared" si="48"/>
        <v/>
      </c>
      <c r="Q91" s="14" t="str">
        <f t="shared" si="49"/>
        <v/>
      </c>
      <c r="R91" s="3" t="str">
        <f t="shared" si="50"/>
        <v/>
      </c>
      <c r="S91" s="4" t="str">
        <f t="shared" si="51"/>
        <v/>
      </c>
      <c r="T91" s="16" t="str">
        <f t="shared" si="52"/>
        <v/>
      </c>
      <c r="U91" s="270" t="str">
        <f t="shared" si="53"/>
        <v/>
      </c>
      <c r="Z91" s="399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</row>
    <row r="92" spans="2:37" x14ac:dyDescent="0.2">
      <c r="B92" s="69">
        <f t="shared" si="38"/>
        <v>89</v>
      </c>
      <c r="C92" s="206" t="str">
        <f>CRes!J91</f>
        <v/>
      </c>
      <c r="D92" s="3" t="str">
        <f t="shared" si="39"/>
        <v/>
      </c>
      <c r="E92" s="4" t="str">
        <f t="shared" si="40"/>
        <v/>
      </c>
      <c r="F92" s="4" t="str">
        <f t="shared" si="36"/>
        <v/>
      </c>
      <c r="G92" s="4" t="str">
        <f>IF(F92="","",SLOPE(F$3:F92,B$3:B92))</f>
        <v/>
      </c>
      <c r="H92" s="6" t="str">
        <f t="shared" si="37"/>
        <v/>
      </c>
      <c r="I92" s="4" t="str">
        <f t="shared" si="41"/>
        <v/>
      </c>
      <c r="J92" s="3" t="str">
        <f t="shared" si="42"/>
        <v/>
      </c>
      <c r="K92" s="14" t="str">
        <f t="shared" si="43"/>
        <v/>
      </c>
      <c r="L92" s="4" t="str">
        <f t="shared" si="44"/>
        <v/>
      </c>
      <c r="M92" s="3" t="str">
        <f t="shared" si="45"/>
        <v/>
      </c>
      <c r="N92" s="4" t="str">
        <f t="shared" si="46"/>
        <v/>
      </c>
      <c r="O92" s="4" t="str">
        <f t="shared" si="47"/>
        <v/>
      </c>
      <c r="P92" s="3" t="str">
        <f t="shared" si="48"/>
        <v/>
      </c>
      <c r="Q92" s="14" t="str">
        <f t="shared" si="49"/>
        <v/>
      </c>
      <c r="R92" s="3" t="str">
        <f t="shared" si="50"/>
        <v/>
      </c>
      <c r="S92" s="4" t="str">
        <f t="shared" si="51"/>
        <v/>
      </c>
      <c r="T92" s="16" t="str">
        <f t="shared" si="52"/>
        <v/>
      </c>
      <c r="U92" s="270" t="str">
        <f t="shared" si="53"/>
        <v/>
      </c>
      <c r="Z92" s="399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</row>
    <row r="93" spans="2:37" x14ac:dyDescent="0.2">
      <c r="B93" s="69">
        <f t="shared" si="38"/>
        <v>90</v>
      </c>
      <c r="C93" s="206" t="str">
        <f>CRes!J92</f>
        <v/>
      </c>
      <c r="D93" s="3" t="str">
        <f t="shared" si="39"/>
        <v/>
      </c>
      <c r="E93" s="4" t="str">
        <f t="shared" si="40"/>
        <v/>
      </c>
      <c r="F93" s="4" t="str">
        <f t="shared" si="36"/>
        <v/>
      </c>
      <c r="G93" s="4" t="str">
        <f>IF(F93="","",SLOPE(F$3:F93,B$3:B93))</f>
        <v/>
      </c>
      <c r="H93" s="6" t="str">
        <f t="shared" si="37"/>
        <v/>
      </c>
      <c r="I93" s="4" t="str">
        <f t="shared" si="41"/>
        <v/>
      </c>
      <c r="J93" s="3" t="str">
        <f t="shared" si="42"/>
        <v/>
      </c>
      <c r="K93" s="14" t="str">
        <f t="shared" si="43"/>
        <v/>
      </c>
      <c r="L93" s="4" t="str">
        <f t="shared" si="44"/>
        <v/>
      </c>
      <c r="M93" s="3" t="str">
        <f t="shared" si="45"/>
        <v/>
      </c>
      <c r="N93" s="4" t="str">
        <f t="shared" si="46"/>
        <v/>
      </c>
      <c r="O93" s="4" t="str">
        <f t="shared" si="47"/>
        <v/>
      </c>
      <c r="P93" s="3" t="str">
        <f t="shared" si="48"/>
        <v/>
      </c>
      <c r="Q93" s="14" t="str">
        <f t="shared" si="49"/>
        <v/>
      </c>
      <c r="R93" s="3" t="str">
        <f t="shared" si="50"/>
        <v/>
      </c>
      <c r="S93" s="4" t="str">
        <f t="shared" si="51"/>
        <v/>
      </c>
      <c r="T93" s="16" t="str">
        <f t="shared" si="52"/>
        <v/>
      </c>
      <c r="U93" s="270" t="str">
        <f t="shared" si="53"/>
        <v/>
      </c>
      <c r="Z93" s="399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</row>
    <row r="94" spans="2:37" x14ac:dyDescent="0.2">
      <c r="B94" s="69">
        <f t="shared" si="38"/>
        <v>91</v>
      </c>
      <c r="C94" s="206" t="str">
        <f>CRes!J93</f>
        <v/>
      </c>
      <c r="D94" s="3" t="str">
        <f t="shared" si="39"/>
        <v/>
      </c>
      <c r="E94" s="4" t="str">
        <f t="shared" si="40"/>
        <v/>
      </c>
      <c r="F94" s="4" t="str">
        <f t="shared" si="36"/>
        <v/>
      </c>
      <c r="G94" s="4" t="str">
        <f>IF(F94="","",SLOPE(F$3:F94,B$3:B94))</f>
        <v/>
      </c>
      <c r="H94" s="6" t="str">
        <f t="shared" si="37"/>
        <v/>
      </c>
      <c r="I94" s="4" t="str">
        <f t="shared" si="41"/>
        <v/>
      </c>
      <c r="J94" s="3" t="str">
        <f t="shared" si="42"/>
        <v/>
      </c>
      <c r="K94" s="14" t="str">
        <f t="shared" si="43"/>
        <v/>
      </c>
      <c r="L94" s="4" t="str">
        <f t="shared" si="44"/>
        <v/>
      </c>
      <c r="M94" s="3" t="str">
        <f t="shared" si="45"/>
        <v/>
      </c>
      <c r="N94" s="4" t="str">
        <f t="shared" si="46"/>
        <v/>
      </c>
      <c r="O94" s="4" t="str">
        <f t="shared" si="47"/>
        <v/>
      </c>
      <c r="P94" s="3" t="str">
        <f t="shared" si="48"/>
        <v/>
      </c>
      <c r="Q94" s="14" t="str">
        <f t="shared" si="49"/>
        <v/>
      </c>
      <c r="R94" s="3" t="str">
        <f t="shared" si="50"/>
        <v/>
      </c>
      <c r="S94" s="4" t="str">
        <f t="shared" si="51"/>
        <v/>
      </c>
      <c r="T94" s="16" t="str">
        <f t="shared" si="52"/>
        <v/>
      </c>
      <c r="U94" s="270" t="str">
        <f t="shared" si="53"/>
        <v/>
      </c>
      <c r="Z94" s="399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</row>
    <row r="95" spans="2:37" x14ac:dyDescent="0.2">
      <c r="B95" s="69">
        <f t="shared" si="38"/>
        <v>92</v>
      </c>
      <c r="C95" s="206" t="str">
        <f>CRes!J94</f>
        <v/>
      </c>
      <c r="D95" s="3" t="str">
        <f t="shared" si="39"/>
        <v/>
      </c>
      <c r="E95" s="4" t="str">
        <f t="shared" si="40"/>
        <v/>
      </c>
      <c r="F95" s="4" t="str">
        <f t="shared" si="36"/>
        <v/>
      </c>
      <c r="G95" s="4" t="str">
        <f>IF(F95="","",SLOPE(F$3:F95,B$3:B95))</f>
        <v/>
      </c>
      <c r="H95" s="6" t="str">
        <f t="shared" si="37"/>
        <v/>
      </c>
      <c r="I95" s="4" t="str">
        <f t="shared" si="41"/>
        <v/>
      </c>
      <c r="J95" s="3" t="str">
        <f t="shared" si="42"/>
        <v/>
      </c>
      <c r="K95" s="14" t="str">
        <f t="shared" si="43"/>
        <v/>
      </c>
      <c r="L95" s="4" t="str">
        <f t="shared" si="44"/>
        <v/>
      </c>
      <c r="M95" s="3" t="str">
        <f t="shared" si="45"/>
        <v/>
      </c>
      <c r="N95" s="4" t="str">
        <f t="shared" si="46"/>
        <v/>
      </c>
      <c r="O95" s="4" t="str">
        <f t="shared" si="47"/>
        <v/>
      </c>
      <c r="P95" s="3" t="str">
        <f t="shared" si="48"/>
        <v/>
      </c>
      <c r="Q95" s="14" t="str">
        <f t="shared" si="49"/>
        <v/>
      </c>
      <c r="R95" s="3" t="str">
        <f t="shared" si="50"/>
        <v/>
      </c>
      <c r="S95" s="4" t="str">
        <f t="shared" si="51"/>
        <v/>
      </c>
      <c r="T95" s="16" t="str">
        <f t="shared" si="52"/>
        <v/>
      </c>
      <c r="U95" s="270" t="str">
        <f t="shared" si="53"/>
        <v/>
      </c>
      <c r="Z95" s="399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</row>
    <row r="96" spans="2:37" x14ac:dyDescent="0.2">
      <c r="B96" s="69">
        <f t="shared" si="38"/>
        <v>93</v>
      </c>
      <c r="C96" s="206" t="str">
        <f>CRes!J95</f>
        <v/>
      </c>
      <c r="D96" s="3" t="str">
        <f t="shared" si="39"/>
        <v/>
      </c>
      <c r="E96" s="4" t="str">
        <f t="shared" si="40"/>
        <v/>
      </c>
      <c r="F96" s="4" t="str">
        <f t="shared" si="36"/>
        <v/>
      </c>
      <c r="G96" s="4" t="str">
        <f>IF(F96="","",SLOPE(F$3:F96,B$3:B96))</f>
        <v/>
      </c>
      <c r="H96" s="6" t="str">
        <f t="shared" si="37"/>
        <v/>
      </c>
      <c r="I96" s="4" t="str">
        <f t="shared" si="41"/>
        <v/>
      </c>
      <c r="J96" s="3" t="str">
        <f t="shared" si="42"/>
        <v/>
      </c>
      <c r="K96" s="14" t="str">
        <f t="shared" si="43"/>
        <v/>
      </c>
      <c r="L96" s="4" t="str">
        <f t="shared" si="44"/>
        <v/>
      </c>
      <c r="M96" s="3" t="str">
        <f t="shared" si="45"/>
        <v/>
      </c>
      <c r="N96" s="4" t="str">
        <f t="shared" si="46"/>
        <v/>
      </c>
      <c r="O96" s="4" t="str">
        <f t="shared" si="47"/>
        <v/>
      </c>
      <c r="P96" s="3" t="str">
        <f t="shared" si="48"/>
        <v/>
      </c>
      <c r="Q96" s="14" t="str">
        <f t="shared" si="49"/>
        <v/>
      </c>
      <c r="R96" s="3" t="str">
        <f t="shared" si="50"/>
        <v/>
      </c>
      <c r="S96" s="4" t="str">
        <f t="shared" si="51"/>
        <v/>
      </c>
      <c r="T96" s="16" t="str">
        <f t="shared" si="52"/>
        <v/>
      </c>
      <c r="U96" s="270" t="str">
        <f t="shared" si="53"/>
        <v/>
      </c>
      <c r="Z96" s="399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</row>
    <row r="97" spans="2:37" x14ac:dyDescent="0.2">
      <c r="B97" s="69">
        <f t="shared" si="38"/>
        <v>94</v>
      </c>
      <c r="C97" s="206" t="str">
        <f>CRes!J96</f>
        <v/>
      </c>
      <c r="D97" s="3" t="str">
        <f t="shared" si="39"/>
        <v/>
      </c>
      <c r="E97" s="4" t="str">
        <f t="shared" si="40"/>
        <v/>
      </c>
      <c r="F97" s="4" t="str">
        <f t="shared" si="36"/>
        <v/>
      </c>
      <c r="G97" s="4" t="str">
        <f>IF(F97="","",SLOPE(F$3:F97,B$3:B97))</f>
        <v/>
      </c>
      <c r="H97" s="6" t="str">
        <f t="shared" si="37"/>
        <v/>
      </c>
      <c r="I97" s="4" t="str">
        <f t="shared" si="41"/>
        <v/>
      </c>
      <c r="J97" s="3" t="str">
        <f t="shared" si="42"/>
        <v/>
      </c>
      <c r="K97" s="14" t="str">
        <f t="shared" si="43"/>
        <v/>
      </c>
      <c r="L97" s="4" t="str">
        <f t="shared" si="44"/>
        <v/>
      </c>
      <c r="M97" s="3" t="str">
        <f t="shared" si="45"/>
        <v/>
      </c>
      <c r="N97" s="4" t="str">
        <f t="shared" si="46"/>
        <v/>
      </c>
      <c r="O97" s="4" t="str">
        <f t="shared" si="47"/>
        <v/>
      </c>
      <c r="P97" s="3" t="str">
        <f t="shared" si="48"/>
        <v/>
      </c>
      <c r="Q97" s="14" t="str">
        <f t="shared" si="49"/>
        <v/>
      </c>
      <c r="R97" s="3" t="str">
        <f t="shared" si="50"/>
        <v/>
      </c>
      <c r="S97" s="4" t="str">
        <f t="shared" si="51"/>
        <v/>
      </c>
      <c r="T97" s="16" t="str">
        <f t="shared" si="52"/>
        <v/>
      </c>
      <c r="U97" s="270" t="str">
        <f t="shared" si="53"/>
        <v/>
      </c>
      <c r="Z97" s="399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</row>
    <row r="98" spans="2:37" x14ac:dyDescent="0.2">
      <c r="B98" s="69">
        <f t="shared" si="38"/>
        <v>95</v>
      </c>
      <c r="C98" s="206" t="str">
        <f>CRes!J97</f>
        <v/>
      </c>
      <c r="D98" s="3" t="str">
        <f t="shared" si="39"/>
        <v/>
      </c>
      <c r="E98" s="4" t="str">
        <f t="shared" si="40"/>
        <v/>
      </c>
      <c r="F98" s="4" t="str">
        <f t="shared" si="36"/>
        <v/>
      </c>
      <c r="G98" s="4" t="str">
        <f>IF(F98="","",SLOPE(F$3:F98,B$3:B98))</f>
        <v/>
      </c>
      <c r="H98" s="6" t="str">
        <f t="shared" si="37"/>
        <v/>
      </c>
      <c r="I98" s="4" t="str">
        <f t="shared" si="41"/>
        <v/>
      </c>
      <c r="J98" s="3" t="str">
        <f t="shared" si="42"/>
        <v/>
      </c>
      <c r="K98" s="14" t="str">
        <f t="shared" si="43"/>
        <v/>
      </c>
      <c r="L98" s="4" t="str">
        <f t="shared" si="44"/>
        <v/>
      </c>
      <c r="M98" s="3" t="str">
        <f t="shared" si="45"/>
        <v/>
      </c>
      <c r="N98" s="4" t="str">
        <f t="shared" si="46"/>
        <v/>
      </c>
      <c r="O98" s="4" t="str">
        <f t="shared" si="47"/>
        <v/>
      </c>
      <c r="P98" s="3" t="str">
        <f t="shared" si="48"/>
        <v/>
      </c>
      <c r="Q98" s="14" t="str">
        <f t="shared" si="49"/>
        <v/>
      </c>
      <c r="R98" s="3" t="str">
        <f t="shared" si="50"/>
        <v/>
      </c>
      <c r="S98" s="4" t="str">
        <f t="shared" si="51"/>
        <v/>
      </c>
      <c r="T98" s="16" t="str">
        <f t="shared" si="52"/>
        <v/>
      </c>
      <c r="U98" s="270" t="str">
        <f t="shared" si="53"/>
        <v/>
      </c>
      <c r="Z98" s="399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</row>
    <row r="99" spans="2:37" x14ac:dyDescent="0.2">
      <c r="B99" s="69">
        <f t="shared" si="38"/>
        <v>96</v>
      </c>
      <c r="C99" s="206" t="str">
        <f>CRes!J98</f>
        <v/>
      </c>
      <c r="D99" s="3" t="str">
        <f t="shared" si="39"/>
        <v/>
      </c>
      <c r="E99" s="4" t="str">
        <f t="shared" si="40"/>
        <v/>
      </c>
      <c r="F99" s="4" t="str">
        <f>IF(E99="","",X$4+E99)</f>
        <v/>
      </c>
      <c r="G99" s="4" t="str">
        <f>IF(F99="","",SLOPE(F$3:F99,B$3:B99))</f>
        <v/>
      </c>
      <c r="H99" s="6" t="str">
        <f t="shared" si="37"/>
        <v/>
      </c>
      <c r="I99" s="4" t="str">
        <f t="shared" si="41"/>
        <v/>
      </c>
      <c r="J99" s="3" t="str">
        <f t="shared" si="42"/>
        <v/>
      </c>
      <c r="K99" s="14" t="str">
        <f t="shared" si="43"/>
        <v/>
      </c>
      <c r="L99" s="4" t="str">
        <f t="shared" si="44"/>
        <v/>
      </c>
      <c r="M99" s="3" t="str">
        <f t="shared" si="45"/>
        <v/>
      </c>
      <c r="N99" s="4" t="str">
        <f t="shared" si="46"/>
        <v/>
      </c>
      <c r="O99" s="4" t="str">
        <f t="shared" si="47"/>
        <v/>
      </c>
      <c r="P99" s="3" t="str">
        <f t="shared" si="48"/>
        <v/>
      </c>
      <c r="Q99" s="14" t="str">
        <f t="shared" si="49"/>
        <v/>
      </c>
      <c r="R99" s="3" t="str">
        <f t="shared" si="50"/>
        <v/>
      </c>
      <c r="S99" s="4" t="str">
        <f t="shared" si="51"/>
        <v/>
      </c>
      <c r="T99" s="16" t="str">
        <f t="shared" si="52"/>
        <v/>
      </c>
      <c r="U99" s="270" t="str">
        <f t="shared" si="53"/>
        <v/>
      </c>
      <c r="Z99" s="399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</row>
    <row r="100" spans="2:37" x14ac:dyDescent="0.2">
      <c r="B100" s="69">
        <f t="shared" si="38"/>
        <v>97</v>
      </c>
      <c r="C100" s="206" t="str">
        <f>CRes!J99</f>
        <v/>
      </c>
      <c r="D100" s="3" t="str">
        <f>IF(C100="","",D99+1)</f>
        <v/>
      </c>
      <c r="E100" s="4" t="str">
        <f t="shared" si="40"/>
        <v/>
      </c>
      <c r="F100" s="4" t="str">
        <f>IF(E100="","",X$4+E100)</f>
        <v/>
      </c>
      <c r="G100" s="4" t="str">
        <f>IF(F100="","",SLOPE(F$3:F100,B$3:B100))</f>
        <v/>
      </c>
      <c r="H100" s="6" t="str">
        <f t="shared" si="37"/>
        <v/>
      </c>
      <c r="I100" s="4" t="str">
        <f t="shared" si="41"/>
        <v/>
      </c>
      <c r="J100" s="3" t="str">
        <f t="shared" si="42"/>
        <v/>
      </c>
      <c r="K100" s="14" t="str">
        <f t="shared" si="43"/>
        <v/>
      </c>
      <c r="L100" s="4" t="str">
        <f>IF(C100="","",IF(K100=0,"",I100/K100))</f>
        <v/>
      </c>
      <c r="M100" s="3" t="str">
        <f t="shared" si="45"/>
        <v/>
      </c>
      <c r="N100" s="4" t="str">
        <f t="shared" si="46"/>
        <v/>
      </c>
      <c r="O100" s="4" t="str">
        <f t="shared" si="47"/>
        <v/>
      </c>
      <c r="P100" s="3" t="str">
        <f t="shared" si="48"/>
        <v/>
      </c>
      <c r="Q100" s="14" t="str">
        <f t="shared" si="49"/>
        <v/>
      </c>
      <c r="R100" s="3" t="str">
        <f t="shared" si="50"/>
        <v/>
      </c>
      <c r="S100" s="4" t="str">
        <f t="shared" si="51"/>
        <v/>
      </c>
      <c r="T100" s="16" t="str">
        <f t="shared" si="52"/>
        <v/>
      </c>
      <c r="U100" s="270" t="str">
        <f t="shared" si="53"/>
        <v/>
      </c>
      <c r="Z100" s="399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</row>
    <row r="101" spans="2:37" x14ac:dyDescent="0.2">
      <c r="B101" s="69">
        <f t="shared" si="38"/>
        <v>98</v>
      </c>
      <c r="C101" s="206" t="str">
        <f>CRes!J100</f>
        <v/>
      </c>
      <c r="D101" s="3" t="str">
        <f>IF(C101="","",D100+1)</f>
        <v/>
      </c>
      <c r="E101" s="4" t="str">
        <f t="shared" si="40"/>
        <v/>
      </c>
      <c r="F101" s="4" t="str">
        <f>IF(E101="","",X$4+E101)</f>
        <v/>
      </c>
      <c r="G101" s="4" t="str">
        <f>IF(F101="","",SLOPE(F$3:F101,B$3:B101))</f>
        <v/>
      </c>
      <c r="H101" s="6" t="str">
        <f t="shared" si="37"/>
        <v/>
      </c>
      <c r="I101" s="4" t="str">
        <f t="shared" si="41"/>
        <v/>
      </c>
      <c r="J101" s="3" t="str">
        <f t="shared" si="42"/>
        <v/>
      </c>
      <c r="K101" s="14" t="str">
        <f t="shared" si="43"/>
        <v/>
      </c>
      <c r="L101" s="4" t="str">
        <f>IF(C101="","",IF(K101=0,"",I101/K101))</f>
        <v/>
      </c>
      <c r="M101" s="3" t="str">
        <f t="shared" si="45"/>
        <v/>
      </c>
      <c r="N101" s="4" t="str">
        <f t="shared" si="46"/>
        <v/>
      </c>
      <c r="O101" s="4" t="str">
        <f t="shared" si="47"/>
        <v/>
      </c>
      <c r="P101" s="3" t="str">
        <f t="shared" si="48"/>
        <v/>
      </c>
      <c r="Q101" s="14" t="str">
        <f t="shared" si="49"/>
        <v/>
      </c>
      <c r="R101" s="3" t="str">
        <f t="shared" si="50"/>
        <v/>
      </c>
      <c r="S101" s="4" t="str">
        <f t="shared" si="51"/>
        <v/>
      </c>
      <c r="T101" s="16" t="str">
        <f t="shared" si="52"/>
        <v/>
      </c>
      <c r="U101" s="270" t="str">
        <f t="shared" si="53"/>
        <v/>
      </c>
      <c r="Z101" s="399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</row>
    <row r="102" spans="2:37" x14ac:dyDescent="0.2">
      <c r="B102" s="69">
        <f t="shared" si="38"/>
        <v>99</v>
      </c>
      <c r="C102" s="206" t="str">
        <f>CRes!J101</f>
        <v/>
      </c>
      <c r="D102" s="3" t="str">
        <f>IF(C102="","",D101+1)</f>
        <v/>
      </c>
      <c r="E102" s="4" t="str">
        <f t="shared" si="40"/>
        <v/>
      </c>
      <c r="F102" s="4" t="str">
        <f>IF(E102="","",X$4+E102)</f>
        <v/>
      </c>
      <c r="G102" s="4" t="str">
        <f>IF(F102="","",SLOPE(F$3:F102,B$3:B102))</f>
        <v/>
      </c>
      <c r="H102" s="6" t="str">
        <f t="shared" si="37"/>
        <v/>
      </c>
      <c r="I102" s="4" t="str">
        <f t="shared" si="41"/>
        <v/>
      </c>
      <c r="J102" s="3" t="str">
        <f t="shared" si="42"/>
        <v/>
      </c>
      <c r="K102" s="14" t="str">
        <f t="shared" si="43"/>
        <v/>
      </c>
      <c r="L102" s="4" t="str">
        <f>IF(C102="","",IF(K102=0,"",I102/K102))</f>
        <v/>
      </c>
      <c r="M102" s="3" t="str">
        <f t="shared" si="45"/>
        <v/>
      </c>
      <c r="N102" s="4" t="str">
        <f t="shared" si="46"/>
        <v/>
      </c>
      <c r="O102" s="4" t="str">
        <f t="shared" si="47"/>
        <v/>
      </c>
      <c r="P102" s="3" t="str">
        <f t="shared" si="48"/>
        <v/>
      </c>
      <c r="Q102" s="14" t="str">
        <f t="shared" si="49"/>
        <v/>
      </c>
      <c r="R102" s="3" t="str">
        <f t="shared" si="50"/>
        <v/>
      </c>
      <c r="S102" s="4" t="str">
        <f t="shared" si="51"/>
        <v/>
      </c>
      <c r="T102" s="16" t="str">
        <f t="shared" si="52"/>
        <v/>
      </c>
      <c r="U102" s="270" t="str">
        <f t="shared" si="53"/>
        <v/>
      </c>
      <c r="Z102" s="399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</row>
    <row r="103" spans="2:37" ht="13.5" thickBot="1" x14ac:dyDescent="0.25">
      <c r="B103" s="70">
        <f t="shared" si="38"/>
        <v>100</v>
      </c>
      <c r="C103" s="207" t="str">
        <f>CRes!J102</f>
        <v/>
      </c>
      <c r="D103" s="7" t="str">
        <f>IF(C103="","",D102+1)</f>
        <v/>
      </c>
      <c r="E103" s="33" t="str">
        <f t="shared" si="40"/>
        <v/>
      </c>
      <c r="F103" s="33" t="str">
        <f>IF(E103="","",X$4+E103)</f>
        <v/>
      </c>
      <c r="G103" s="33" t="str">
        <f>IF(F103="","",SLOPE(F$3:F103,B$3:B103))</f>
        <v/>
      </c>
      <c r="H103" s="61" t="str">
        <f t="shared" si="37"/>
        <v/>
      </c>
      <c r="I103" s="33" t="str">
        <f t="shared" si="41"/>
        <v/>
      </c>
      <c r="J103" s="7" t="str">
        <f t="shared" si="42"/>
        <v/>
      </c>
      <c r="K103" s="62" t="str">
        <f t="shared" si="43"/>
        <v/>
      </c>
      <c r="L103" s="33" t="str">
        <f>IF(C103="","",IF(K103=0,"",I103/K103))</f>
        <v/>
      </c>
      <c r="M103" s="7" t="str">
        <f t="shared" si="45"/>
        <v/>
      </c>
      <c r="N103" s="33" t="str">
        <f t="shared" si="46"/>
        <v/>
      </c>
      <c r="O103" s="33" t="str">
        <f t="shared" si="47"/>
        <v/>
      </c>
      <c r="P103" s="7" t="str">
        <f t="shared" si="48"/>
        <v/>
      </c>
      <c r="Q103" s="62" t="str">
        <f t="shared" si="49"/>
        <v/>
      </c>
      <c r="R103" s="7" t="str">
        <f t="shared" si="50"/>
        <v/>
      </c>
      <c r="S103" s="33" t="str">
        <f t="shared" si="51"/>
        <v/>
      </c>
      <c r="T103" s="17" t="str">
        <f t="shared" si="52"/>
        <v/>
      </c>
      <c r="U103" s="271" t="str">
        <f t="shared" si="53"/>
        <v/>
      </c>
      <c r="Z103" s="401"/>
      <c r="AA103" s="402"/>
      <c r="AB103" s="402"/>
      <c r="AC103" s="402"/>
      <c r="AD103" s="402"/>
      <c r="AE103" s="402"/>
      <c r="AF103" s="402"/>
      <c r="AG103" s="402"/>
      <c r="AH103" s="402"/>
      <c r="AI103" s="402"/>
      <c r="AJ103" s="402"/>
      <c r="AK103" s="402"/>
    </row>
    <row r="104" spans="2:37" x14ac:dyDescent="0.2">
      <c r="U104" s="2"/>
    </row>
    <row r="105" spans="2:37" x14ac:dyDescent="0.2">
      <c r="D105" s="1"/>
      <c r="J105" s="1"/>
      <c r="K105" s="1"/>
      <c r="U105" s="2"/>
    </row>
    <row r="106" spans="2:37" x14ac:dyDescent="0.2">
      <c r="D106" s="1"/>
      <c r="J106" s="1"/>
      <c r="K106" s="1"/>
      <c r="U106" s="2"/>
    </row>
    <row r="107" spans="2:37" x14ac:dyDescent="0.2">
      <c r="D107" s="1"/>
      <c r="J107" s="1"/>
      <c r="K107" s="1"/>
      <c r="U107" s="2"/>
    </row>
    <row r="108" spans="2:37" x14ac:dyDescent="0.2">
      <c r="U108" s="2"/>
    </row>
  </sheetData>
  <mergeCells count="24">
    <mergeCell ref="M1:M2"/>
    <mergeCell ref="N1:N2"/>
    <mergeCell ref="J1:J2"/>
    <mergeCell ref="K1:K2"/>
    <mergeCell ref="O1:O2"/>
    <mergeCell ref="L1:L2"/>
    <mergeCell ref="B1:B2"/>
    <mergeCell ref="I1:I2"/>
    <mergeCell ref="C1:C2"/>
    <mergeCell ref="D1:D2"/>
    <mergeCell ref="E1:E2"/>
    <mergeCell ref="F1:F2"/>
    <mergeCell ref="H1:H2"/>
    <mergeCell ref="G1:G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N10" sqref="N10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72"/>
    </row>
    <row r="25" spans="1:1" x14ac:dyDescent="0.2">
      <c r="A25" s="272"/>
    </row>
    <row r="26" spans="1:1" x14ac:dyDescent="0.2">
      <c r="A26" s="273"/>
    </row>
    <row r="27" spans="1:1" x14ac:dyDescent="0.2">
      <c r="A27" s="274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2" sqref="I2"/>
    </sheetView>
  </sheetViews>
  <sheetFormatPr defaultRowHeight="12.75" x14ac:dyDescent="0.2"/>
  <cols>
    <col min="15" max="15" width="9.140625" style="118"/>
  </cols>
  <sheetData>
    <row r="1" spans="1:15" x14ac:dyDescent="0.2">
      <c r="A1" s="261" t="s">
        <v>33</v>
      </c>
      <c r="B1" s="262" t="s">
        <v>104</v>
      </c>
      <c r="C1" s="262" t="s">
        <v>103</v>
      </c>
      <c r="D1" s="262" t="s">
        <v>63</v>
      </c>
      <c r="E1" s="262" t="s">
        <v>102</v>
      </c>
      <c r="F1" s="262" t="s">
        <v>101</v>
      </c>
      <c r="G1" s="263" t="s">
        <v>100</v>
      </c>
      <c r="H1" s="262" t="s">
        <v>99</v>
      </c>
      <c r="I1" s="262" t="s">
        <v>98</v>
      </c>
      <c r="J1" s="262" t="s">
        <v>97</v>
      </c>
      <c r="K1" s="262" t="s">
        <v>96</v>
      </c>
      <c r="L1" s="263" t="s">
        <v>95</v>
      </c>
      <c r="M1" s="262" t="s">
        <v>94</v>
      </c>
      <c r="N1" s="262" t="s">
        <v>93</v>
      </c>
      <c r="O1" s="264" t="s">
        <v>92</v>
      </c>
    </row>
    <row r="2" spans="1:15" x14ac:dyDescent="0.2">
      <c r="A2" s="132">
        <v>42737</v>
      </c>
      <c r="B2" s="135"/>
      <c r="C2" s="128">
        <v>33112.58</v>
      </c>
      <c r="D2" s="128">
        <v>33112.58</v>
      </c>
      <c r="E2" s="133"/>
      <c r="F2" s="133"/>
      <c r="G2" s="134"/>
      <c r="H2" s="133"/>
      <c r="I2" s="128">
        <v>33112.58</v>
      </c>
      <c r="J2" s="133"/>
      <c r="K2" s="133"/>
      <c r="L2" s="134"/>
      <c r="M2" s="133"/>
      <c r="N2" s="133"/>
      <c r="O2" s="122"/>
    </row>
    <row r="3" spans="1:15" x14ac:dyDescent="0.2">
      <c r="A3" s="132">
        <v>42741</v>
      </c>
      <c r="B3" s="128">
        <v>0</v>
      </c>
      <c r="C3" s="21">
        <f t="shared" ref="C3:C66" si="0">IF(B3="","",C2+B3)</f>
        <v>33112.58</v>
      </c>
      <c r="D3" s="128">
        <v>33149.65</v>
      </c>
      <c r="E3" s="21">
        <f t="shared" ref="E3:E66" si="1">IF(B3="","",IF(D3="","",D3-D2-B3))</f>
        <v>37.069999999999709</v>
      </c>
      <c r="F3" s="21">
        <f t="shared" ref="F3:F66" si="2">IF(E3="","",F2+E3)</f>
        <v>37.069999999999709</v>
      </c>
      <c r="G3" s="123">
        <f>IF(E3="","",100*E3/C3)</f>
        <v>0.1119514094039175</v>
      </c>
      <c r="H3" s="21">
        <f t="shared" ref="H3:H66" si="3">IF(F3="","",100*(F3/C3))</f>
        <v>0.11195140940391751</v>
      </c>
      <c r="I3" s="128">
        <v>33149.65</v>
      </c>
      <c r="J3" s="21">
        <f t="shared" ref="J3:J66" si="4">IF(B3="","",IF(I3="","",I3-I2-B3))</f>
        <v>37.069999999999709</v>
      </c>
      <c r="K3" s="21">
        <f t="shared" ref="K3:K66" si="5">IF(J3="","",K2+J3)</f>
        <v>37.069999999999709</v>
      </c>
      <c r="L3" s="123">
        <f t="shared" ref="L3:L67" si="6">IF(J3="","",100*J3/(I2+0.5*B3))</f>
        <v>0.1119514094039175</v>
      </c>
      <c r="M3" s="21">
        <f t="shared" ref="M3:M66" si="7">IF(K3="","",100*K3/C3)</f>
        <v>0.1119514094039175</v>
      </c>
      <c r="N3" s="21">
        <f t="shared" ref="N3:N66" si="8">IF(D3="","",IF(I3="","",I3-D3))</f>
        <v>0</v>
      </c>
      <c r="O3" s="125"/>
    </row>
    <row r="4" spans="1:15" x14ac:dyDescent="0.2">
      <c r="A4" s="20">
        <v>42748</v>
      </c>
      <c r="B4" s="124">
        <v>0</v>
      </c>
      <c r="C4" s="21">
        <f t="shared" si="0"/>
        <v>33112.58</v>
      </c>
      <c r="D4" s="124">
        <v>33273.660000000003</v>
      </c>
      <c r="E4" s="21">
        <f t="shared" si="1"/>
        <v>124.01000000000204</v>
      </c>
      <c r="F4" s="21">
        <f t="shared" si="2"/>
        <v>161.08000000000175</v>
      </c>
      <c r="G4" s="123">
        <f t="shared" ref="G4:G67" si="9">IF(E4="","",100*E4/(D3+0.5*B4))</f>
        <v>0.37409143082959256</v>
      </c>
      <c r="H4" s="21">
        <f t="shared" si="3"/>
        <v>0.4864616408627831</v>
      </c>
      <c r="I4" s="124">
        <v>33273.660000000003</v>
      </c>
      <c r="J4" s="21">
        <f t="shared" si="4"/>
        <v>124.01000000000204</v>
      </c>
      <c r="K4" s="21">
        <f t="shared" si="5"/>
        <v>161.08000000000175</v>
      </c>
      <c r="L4" s="123">
        <f t="shared" si="6"/>
        <v>0.37409143082959256</v>
      </c>
      <c r="M4" s="21">
        <f t="shared" si="7"/>
        <v>0.4864616408627831</v>
      </c>
      <c r="N4" s="21">
        <f t="shared" si="8"/>
        <v>0</v>
      </c>
      <c r="O4" s="125"/>
    </row>
    <row r="5" spans="1:15" x14ac:dyDescent="0.2">
      <c r="A5" s="20">
        <v>42755</v>
      </c>
      <c r="B5" s="124">
        <v>0</v>
      </c>
      <c r="C5" s="21">
        <f t="shared" si="0"/>
        <v>33112.58</v>
      </c>
      <c r="D5" s="124">
        <v>33348.019999999997</v>
      </c>
      <c r="E5" s="21">
        <f t="shared" si="1"/>
        <v>74.359999999993306</v>
      </c>
      <c r="F5" s="21">
        <f t="shared" si="2"/>
        <v>235.43999999999505</v>
      </c>
      <c r="G5" s="123">
        <f t="shared" si="9"/>
        <v>0.22348007402850573</v>
      </c>
      <c r="H5" s="21">
        <f t="shared" si="3"/>
        <v>0.71102885972640928</v>
      </c>
      <c r="I5" s="124">
        <v>33348.019999999997</v>
      </c>
      <c r="J5" s="21">
        <f t="shared" si="4"/>
        <v>74.359999999993306</v>
      </c>
      <c r="K5" s="21">
        <f t="shared" si="5"/>
        <v>235.43999999999505</v>
      </c>
      <c r="L5" s="123">
        <f t="shared" si="6"/>
        <v>0.22348007402850573</v>
      </c>
      <c r="M5" s="21">
        <f t="shared" si="7"/>
        <v>0.71102885972640928</v>
      </c>
      <c r="N5" s="21">
        <f t="shared" si="8"/>
        <v>0</v>
      </c>
      <c r="O5" s="125"/>
    </row>
    <row r="6" spans="1:15" x14ac:dyDescent="0.2">
      <c r="A6" s="20">
        <v>42762</v>
      </c>
      <c r="B6" s="124">
        <v>0</v>
      </c>
      <c r="C6" s="21">
        <f t="shared" si="0"/>
        <v>33112.58</v>
      </c>
      <c r="D6" s="124">
        <v>33911.51</v>
      </c>
      <c r="E6" s="21">
        <f t="shared" si="1"/>
        <v>563.49000000000524</v>
      </c>
      <c r="F6" s="21">
        <f t="shared" si="2"/>
        <v>798.93000000000029</v>
      </c>
      <c r="G6" s="123">
        <f t="shared" si="9"/>
        <v>1.6897255069416575</v>
      </c>
      <c r="H6" s="21">
        <f t="shared" si="3"/>
        <v>2.4127688026725802</v>
      </c>
      <c r="I6" s="124">
        <v>33911.51</v>
      </c>
      <c r="J6" s="21">
        <f t="shared" si="4"/>
        <v>563.49000000000524</v>
      </c>
      <c r="K6" s="21">
        <f t="shared" si="5"/>
        <v>798.93000000000029</v>
      </c>
      <c r="L6" s="123">
        <f t="shared" si="6"/>
        <v>1.6897255069416575</v>
      </c>
      <c r="M6" s="21">
        <f t="shared" si="7"/>
        <v>2.4127688026725802</v>
      </c>
      <c r="N6" s="21">
        <f t="shared" si="8"/>
        <v>0</v>
      </c>
      <c r="O6" s="122"/>
    </row>
    <row r="7" spans="1:15" x14ac:dyDescent="0.2">
      <c r="A7" s="20">
        <v>42769</v>
      </c>
      <c r="B7" s="124">
        <v>0</v>
      </c>
      <c r="C7" s="21">
        <f t="shared" si="0"/>
        <v>33112.58</v>
      </c>
      <c r="D7" s="124">
        <v>34386.120000000003</v>
      </c>
      <c r="E7" s="21">
        <f t="shared" si="1"/>
        <v>474.61000000000058</v>
      </c>
      <c r="F7" s="21">
        <f t="shared" si="2"/>
        <v>1273.5400000000009</v>
      </c>
      <c r="G7" s="123">
        <f t="shared" si="9"/>
        <v>1.3995543106160726</v>
      </c>
      <c r="H7" s="21">
        <f t="shared" si="3"/>
        <v>3.8460911230716563</v>
      </c>
      <c r="I7" s="124">
        <v>34386.120000000003</v>
      </c>
      <c r="J7" s="21">
        <f t="shared" si="4"/>
        <v>474.61000000000058</v>
      </c>
      <c r="K7" s="21">
        <f t="shared" si="5"/>
        <v>1273.5400000000009</v>
      </c>
      <c r="L7" s="123">
        <f t="shared" si="6"/>
        <v>1.3995543106160726</v>
      </c>
      <c r="M7" s="21">
        <f t="shared" si="7"/>
        <v>3.8460911230716568</v>
      </c>
      <c r="N7" s="21">
        <f t="shared" si="8"/>
        <v>0</v>
      </c>
      <c r="O7" s="125"/>
    </row>
    <row r="8" spans="1:15" x14ac:dyDescent="0.2">
      <c r="A8" s="20"/>
      <c r="B8" s="124"/>
      <c r="C8" s="21" t="str">
        <f t="shared" si="0"/>
        <v/>
      </c>
      <c r="D8" s="124"/>
      <c r="E8" s="21" t="str">
        <f t="shared" si="1"/>
        <v/>
      </c>
      <c r="F8" s="21" t="str">
        <f t="shared" si="2"/>
        <v/>
      </c>
      <c r="G8" s="123" t="str">
        <f t="shared" si="9"/>
        <v/>
      </c>
      <c r="H8" s="21" t="str">
        <f t="shared" si="3"/>
        <v/>
      </c>
      <c r="I8" s="124"/>
      <c r="J8" s="21" t="str">
        <f t="shared" si="4"/>
        <v/>
      </c>
      <c r="K8" s="21" t="str">
        <f t="shared" si="5"/>
        <v/>
      </c>
      <c r="L8" s="123" t="str">
        <f t="shared" si="6"/>
        <v/>
      </c>
      <c r="M8" s="21" t="str">
        <f t="shared" si="7"/>
        <v/>
      </c>
      <c r="N8" s="21" t="str">
        <f t="shared" si="8"/>
        <v/>
      </c>
      <c r="O8" s="122"/>
    </row>
    <row r="9" spans="1:15" x14ac:dyDescent="0.2">
      <c r="A9" s="20"/>
      <c r="B9" s="124"/>
      <c r="C9" s="21" t="str">
        <f t="shared" si="0"/>
        <v/>
      </c>
      <c r="D9" s="124"/>
      <c r="E9" s="21" t="str">
        <f t="shared" si="1"/>
        <v/>
      </c>
      <c r="F9" s="21" t="str">
        <f t="shared" si="2"/>
        <v/>
      </c>
      <c r="G9" s="123" t="str">
        <f t="shared" si="9"/>
        <v/>
      </c>
      <c r="H9" s="21" t="str">
        <f t="shared" si="3"/>
        <v/>
      </c>
      <c r="I9" s="124"/>
      <c r="J9" s="21" t="str">
        <f t="shared" si="4"/>
        <v/>
      </c>
      <c r="K9" s="21" t="str">
        <f t="shared" si="5"/>
        <v/>
      </c>
      <c r="L9" s="123" t="str">
        <f t="shared" si="6"/>
        <v/>
      </c>
      <c r="M9" s="21" t="str">
        <f t="shared" si="7"/>
        <v/>
      </c>
      <c r="N9" s="21" t="str">
        <f t="shared" si="8"/>
        <v/>
      </c>
      <c r="O9" s="125"/>
    </row>
    <row r="10" spans="1:15" x14ac:dyDescent="0.2">
      <c r="A10" s="20"/>
      <c r="B10" s="124"/>
      <c r="C10" s="21" t="str">
        <f t="shared" si="0"/>
        <v/>
      </c>
      <c r="D10" s="124"/>
      <c r="E10" s="21" t="str">
        <f t="shared" si="1"/>
        <v/>
      </c>
      <c r="F10" s="21" t="str">
        <f t="shared" si="2"/>
        <v/>
      </c>
      <c r="G10" s="123" t="str">
        <f t="shared" si="9"/>
        <v/>
      </c>
      <c r="H10" s="21" t="str">
        <f t="shared" si="3"/>
        <v/>
      </c>
      <c r="I10" s="124"/>
      <c r="J10" s="21" t="str">
        <f t="shared" si="4"/>
        <v/>
      </c>
      <c r="K10" s="21" t="str">
        <f t="shared" si="5"/>
        <v/>
      </c>
      <c r="L10" s="123" t="str">
        <f t="shared" si="6"/>
        <v/>
      </c>
      <c r="M10" s="21" t="str">
        <f t="shared" si="7"/>
        <v/>
      </c>
      <c r="N10" s="21" t="str">
        <f t="shared" si="8"/>
        <v/>
      </c>
      <c r="O10" s="122"/>
    </row>
    <row r="11" spans="1:15" x14ac:dyDescent="0.2">
      <c r="A11" s="20"/>
      <c r="B11" s="124"/>
      <c r="C11" s="21" t="str">
        <f t="shared" si="0"/>
        <v/>
      </c>
      <c r="D11" s="124"/>
      <c r="E11" s="21" t="str">
        <f t="shared" si="1"/>
        <v/>
      </c>
      <c r="F11" s="21" t="str">
        <f t="shared" si="2"/>
        <v/>
      </c>
      <c r="G11" s="123" t="str">
        <f t="shared" si="9"/>
        <v/>
      </c>
      <c r="H11" s="21" t="str">
        <f t="shared" si="3"/>
        <v/>
      </c>
      <c r="I11" s="124"/>
      <c r="J11" s="21" t="str">
        <f t="shared" si="4"/>
        <v/>
      </c>
      <c r="K11" s="21" t="str">
        <f t="shared" si="5"/>
        <v/>
      </c>
      <c r="L11" s="123" t="str">
        <f t="shared" si="6"/>
        <v/>
      </c>
      <c r="M11" s="21" t="str">
        <f t="shared" si="7"/>
        <v/>
      </c>
      <c r="N11" s="21" t="str">
        <f t="shared" si="8"/>
        <v/>
      </c>
      <c r="O11" s="122"/>
    </row>
    <row r="12" spans="1:15" x14ac:dyDescent="0.2">
      <c r="A12" s="20"/>
      <c r="B12" s="124"/>
      <c r="C12" s="21" t="str">
        <f t="shared" si="0"/>
        <v/>
      </c>
      <c r="D12" s="124"/>
      <c r="E12" s="21" t="str">
        <f t="shared" si="1"/>
        <v/>
      </c>
      <c r="F12" s="21" t="str">
        <f t="shared" si="2"/>
        <v/>
      </c>
      <c r="G12" s="123" t="str">
        <f t="shared" si="9"/>
        <v/>
      </c>
      <c r="H12" s="21" t="str">
        <f t="shared" si="3"/>
        <v/>
      </c>
      <c r="I12" s="124"/>
      <c r="J12" s="21" t="str">
        <f t="shared" si="4"/>
        <v/>
      </c>
      <c r="K12" s="21" t="str">
        <f t="shared" si="5"/>
        <v/>
      </c>
      <c r="L12" s="123" t="str">
        <f t="shared" si="6"/>
        <v/>
      </c>
      <c r="M12" s="21" t="str">
        <f t="shared" si="7"/>
        <v/>
      </c>
      <c r="N12" s="21" t="str">
        <f t="shared" si="8"/>
        <v/>
      </c>
      <c r="O12" s="122"/>
    </row>
    <row r="13" spans="1:15" x14ac:dyDescent="0.2">
      <c r="A13" s="20"/>
      <c r="B13" s="128"/>
      <c r="C13" s="126" t="str">
        <f t="shared" si="0"/>
        <v/>
      </c>
      <c r="D13" s="124"/>
      <c r="E13" s="126" t="str">
        <f t="shared" si="1"/>
        <v/>
      </c>
      <c r="F13" s="126" t="str">
        <f t="shared" si="2"/>
        <v/>
      </c>
      <c r="G13" s="127" t="str">
        <f t="shared" si="9"/>
        <v/>
      </c>
      <c r="H13" s="126" t="str">
        <f t="shared" si="3"/>
        <v/>
      </c>
      <c r="I13" s="124"/>
      <c r="J13" s="126" t="str">
        <f t="shared" si="4"/>
        <v/>
      </c>
      <c r="K13" s="126" t="str">
        <f t="shared" si="5"/>
        <v/>
      </c>
      <c r="L13" s="127" t="str">
        <f t="shared" si="6"/>
        <v/>
      </c>
      <c r="M13" s="126" t="str">
        <f t="shared" si="7"/>
        <v/>
      </c>
      <c r="N13" s="126" t="str">
        <f t="shared" si="8"/>
        <v/>
      </c>
      <c r="O13" s="122"/>
    </row>
    <row r="14" spans="1:15" x14ac:dyDescent="0.2">
      <c r="A14" s="20"/>
      <c r="B14" s="124"/>
      <c r="C14" s="21" t="str">
        <f t="shared" si="0"/>
        <v/>
      </c>
      <c r="D14" s="124"/>
      <c r="E14" s="21" t="str">
        <f t="shared" si="1"/>
        <v/>
      </c>
      <c r="F14" s="21" t="str">
        <f t="shared" si="2"/>
        <v/>
      </c>
      <c r="G14" s="123" t="str">
        <f t="shared" si="9"/>
        <v/>
      </c>
      <c r="H14" s="21" t="str">
        <f t="shared" si="3"/>
        <v/>
      </c>
      <c r="I14" s="124"/>
      <c r="J14" s="21" t="str">
        <f t="shared" si="4"/>
        <v/>
      </c>
      <c r="K14" s="21" t="str">
        <f t="shared" si="5"/>
        <v/>
      </c>
      <c r="L14" s="123" t="str">
        <f t="shared" si="6"/>
        <v/>
      </c>
      <c r="M14" s="21" t="str">
        <f t="shared" si="7"/>
        <v/>
      </c>
      <c r="N14" s="21" t="str">
        <f t="shared" si="8"/>
        <v/>
      </c>
      <c r="O14" s="122"/>
    </row>
    <row r="15" spans="1:15" x14ac:dyDescent="0.2">
      <c r="A15" s="20"/>
      <c r="B15" s="124"/>
      <c r="C15" s="21" t="str">
        <f t="shared" si="0"/>
        <v/>
      </c>
      <c r="D15" s="124"/>
      <c r="E15" s="21" t="str">
        <f t="shared" si="1"/>
        <v/>
      </c>
      <c r="F15" s="21" t="str">
        <f t="shared" si="2"/>
        <v/>
      </c>
      <c r="G15" s="123" t="str">
        <f t="shared" si="9"/>
        <v/>
      </c>
      <c r="H15" s="21" t="str">
        <f t="shared" si="3"/>
        <v/>
      </c>
      <c r="I15" s="124"/>
      <c r="J15" s="21" t="str">
        <f t="shared" si="4"/>
        <v/>
      </c>
      <c r="K15" s="21" t="str">
        <f t="shared" si="5"/>
        <v/>
      </c>
      <c r="L15" s="123" t="str">
        <f t="shared" si="6"/>
        <v/>
      </c>
      <c r="M15" s="21" t="str">
        <f t="shared" si="7"/>
        <v/>
      </c>
      <c r="N15" s="21" t="str">
        <f t="shared" si="8"/>
        <v/>
      </c>
      <c r="O15" s="122"/>
    </row>
    <row r="16" spans="1:15" x14ac:dyDescent="0.2">
      <c r="A16" s="20"/>
      <c r="B16" s="124"/>
      <c r="C16" s="21" t="str">
        <f t="shared" si="0"/>
        <v/>
      </c>
      <c r="D16" s="124"/>
      <c r="E16" s="21" t="str">
        <f t="shared" si="1"/>
        <v/>
      </c>
      <c r="F16" s="21" t="str">
        <f t="shared" si="2"/>
        <v/>
      </c>
      <c r="G16" s="123" t="str">
        <f t="shared" si="9"/>
        <v/>
      </c>
      <c r="H16" s="21" t="str">
        <f t="shared" si="3"/>
        <v/>
      </c>
      <c r="I16" s="124"/>
      <c r="J16" s="21" t="str">
        <f t="shared" si="4"/>
        <v/>
      </c>
      <c r="K16" s="21" t="str">
        <f t="shared" si="5"/>
        <v/>
      </c>
      <c r="L16" s="123" t="str">
        <f t="shared" si="6"/>
        <v/>
      </c>
      <c r="M16" s="21" t="str">
        <f t="shared" si="7"/>
        <v/>
      </c>
      <c r="N16" s="21" t="str">
        <f t="shared" si="8"/>
        <v/>
      </c>
      <c r="O16" s="122"/>
    </row>
    <row r="17" spans="1:17" x14ac:dyDescent="0.2">
      <c r="A17" s="20"/>
      <c r="B17" s="124"/>
      <c r="C17" s="21" t="str">
        <f t="shared" si="0"/>
        <v/>
      </c>
      <c r="D17" s="124"/>
      <c r="E17" s="21" t="str">
        <f t="shared" si="1"/>
        <v/>
      </c>
      <c r="F17" s="21" t="str">
        <f t="shared" si="2"/>
        <v/>
      </c>
      <c r="G17" s="123" t="str">
        <f t="shared" si="9"/>
        <v/>
      </c>
      <c r="H17" s="21" t="str">
        <f t="shared" si="3"/>
        <v/>
      </c>
      <c r="I17" s="124"/>
      <c r="J17" s="21" t="str">
        <f t="shared" si="4"/>
        <v/>
      </c>
      <c r="K17" s="21" t="str">
        <f t="shared" si="5"/>
        <v/>
      </c>
      <c r="L17" s="123" t="str">
        <f t="shared" si="6"/>
        <v/>
      </c>
      <c r="M17" s="21" t="str">
        <f t="shared" si="7"/>
        <v/>
      </c>
      <c r="N17" s="21" t="str">
        <f t="shared" si="8"/>
        <v/>
      </c>
      <c r="O17" s="125"/>
    </row>
    <row r="18" spans="1:17" x14ac:dyDescent="0.2">
      <c r="A18" s="20"/>
      <c r="B18" s="124"/>
      <c r="C18" s="21" t="str">
        <f t="shared" si="0"/>
        <v/>
      </c>
      <c r="D18" s="124"/>
      <c r="E18" s="21" t="str">
        <f t="shared" si="1"/>
        <v/>
      </c>
      <c r="F18" s="21" t="str">
        <f t="shared" si="2"/>
        <v/>
      </c>
      <c r="G18" s="123" t="str">
        <f t="shared" si="9"/>
        <v/>
      </c>
      <c r="H18" s="21" t="str">
        <f t="shared" si="3"/>
        <v/>
      </c>
      <c r="I18" s="124"/>
      <c r="J18" s="21" t="str">
        <f t="shared" si="4"/>
        <v/>
      </c>
      <c r="K18" s="21" t="str">
        <f t="shared" si="5"/>
        <v/>
      </c>
      <c r="L18" s="123" t="str">
        <f t="shared" si="6"/>
        <v/>
      </c>
      <c r="M18" s="21" t="str">
        <f t="shared" si="7"/>
        <v/>
      </c>
      <c r="N18" s="21" t="str">
        <f t="shared" si="8"/>
        <v/>
      </c>
      <c r="O18" s="125"/>
    </row>
    <row r="19" spans="1:17" x14ac:dyDescent="0.2">
      <c r="A19" s="20"/>
      <c r="B19" s="124"/>
      <c r="C19" s="21" t="str">
        <f t="shared" si="0"/>
        <v/>
      </c>
      <c r="D19" s="124"/>
      <c r="E19" s="21" t="str">
        <f t="shared" si="1"/>
        <v/>
      </c>
      <c r="F19" s="21" t="str">
        <f t="shared" si="2"/>
        <v/>
      </c>
      <c r="G19" s="123" t="str">
        <f t="shared" si="9"/>
        <v/>
      </c>
      <c r="H19" s="21" t="str">
        <f t="shared" si="3"/>
        <v/>
      </c>
      <c r="I19" s="124"/>
      <c r="J19" s="21" t="str">
        <f t="shared" si="4"/>
        <v/>
      </c>
      <c r="K19" s="21" t="str">
        <f t="shared" si="5"/>
        <v/>
      </c>
      <c r="L19" s="123" t="str">
        <f t="shared" si="6"/>
        <v/>
      </c>
      <c r="M19" s="21" t="str">
        <f t="shared" si="7"/>
        <v/>
      </c>
      <c r="N19" s="21" t="str">
        <f t="shared" si="8"/>
        <v/>
      </c>
      <c r="O19" s="125"/>
    </row>
    <row r="20" spans="1:17" x14ac:dyDescent="0.2">
      <c r="A20" s="20"/>
      <c r="B20" s="124"/>
      <c r="C20" s="21" t="str">
        <f t="shared" si="0"/>
        <v/>
      </c>
      <c r="D20" s="124"/>
      <c r="E20" s="21" t="str">
        <f t="shared" si="1"/>
        <v/>
      </c>
      <c r="F20" s="21" t="str">
        <f t="shared" si="2"/>
        <v/>
      </c>
      <c r="G20" s="123" t="str">
        <f t="shared" si="9"/>
        <v/>
      </c>
      <c r="H20" s="21" t="str">
        <f t="shared" si="3"/>
        <v/>
      </c>
      <c r="I20" s="124"/>
      <c r="J20" s="21" t="str">
        <f t="shared" si="4"/>
        <v/>
      </c>
      <c r="K20" s="21" t="str">
        <f t="shared" si="5"/>
        <v/>
      </c>
      <c r="L20" s="123" t="str">
        <f t="shared" si="6"/>
        <v/>
      </c>
      <c r="M20" s="21" t="str">
        <f t="shared" si="7"/>
        <v/>
      </c>
      <c r="N20" s="21" t="str">
        <f t="shared" si="8"/>
        <v/>
      </c>
      <c r="O20" s="125"/>
    </row>
    <row r="21" spans="1:17" x14ac:dyDescent="0.2">
      <c r="A21" s="20"/>
      <c r="B21" s="124"/>
      <c r="C21" s="21" t="str">
        <f t="shared" si="0"/>
        <v/>
      </c>
      <c r="D21" s="124"/>
      <c r="E21" s="21" t="str">
        <f t="shared" si="1"/>
        <v/>
      </c>
      <c r="F21" s="21" t="str">
        <f t="shared" si="2"/>
        <v/>
      </c>
      <c r="G21" s="123" t="str">
        <f t="shared" si="9"/>
        <v/>
      </c>
      <c r="H21" s="21" t="str">
        <f t="shared" si="3"/>
        <v/>
      </c>
      <c r="I21" s="124"/>
      <c r="J21" s="21" t="str">
        <f t="shared" si="4"/>
        <v/>
      </c>
      <c r="K21" s="21" t="str">
        <f t="shared" si="5"/>
        <v/>
      </c>
      <c r="L21" s="123" t="str">
        <f t="shared" si="6"/>
        <v/>
      </c>
      <c r="M21" s="21" t="str">
        <f t="shared" si="7"/>
        <v/>
      </c>
      <c r="N21" s="21" t="str">
        <f t="shared" si="8"/>
        <v/>
      </c>
      <c r="O21" s="125"/>
    </row>
    <row r="22" spans="1:17" x14ac:dyDescent="0.2">
      <c r="A22" s="20"/>
      <c r="B22" s="124"/>
      <c r="C22" s="21" t="str">
        <f t="shared" si="0"/>
        <v/>
      </c>
      <c r="D22" s="124"/>
      <c r="E22" s="21" t="str">
        <f t="shared" si="1"/>
        <v/>
      </c>
      <c r="F22" s="21" t="str">
        <f t="shared" si="2"/>
        <v/>
      </c>
      <c r="G22" s="123" t="str">
        <f t="shared" si="9"/>
        <v/>
      </c>
      <c r="H22" s="21" t="str">
        <f t="shared" si="3"/>
        <v/>
      </c>
      <c r="I22" s="124"/>
      <c r="J22" s="21" t="str">
        <f t="shared" si="4"/>
        <v/>
      </c>
      <c r="K22" s="21" t="str">
        <f t="shared" si="5"/>
        <v/>
      </c>
      <c r="L22" s="123" t="str">
        <f t="shared" si="6"/>
        <v/>
      </c>
      <c r="M22" s="21" t="str">
        <f t="shared" si="7"/>
        <v/>
      </c>
      <c r="N22" s="21" t="str">
        <f t="shared" si="8"/>
        <v/>
      </c>
      <c r="O22" s="125"/>
    </row>
    <row r="23" spans="1:17" x14ac:dyDescent="0.2">
      <c r="A23" s="20"/>
      <c r="B23" s="128"/>
      <c r="C23" s="126" t="str">
        <f t="shared" si="0"/>
        <v/>
      </c>
      <c r="D23" s="124"/>
      <c r="E23" s="126" t="str">
        <f t="shared" si="1"/>
        <v/>
      </c>
      <c r="F23" s="126" t="str">
        <f t="shared" si="2"/>
        <v/>
      </c>
      <c r="G23" s="127" t="str">
        <f t="shared" si="9"/>
        <v/>
      </c>
      <c r="H23" s="126" t="str">
        <f t="shared" si="3"/>
        <v/>
      </c>
      <c r="I23" s="124"/>
      <c r="J23" s="126" t="str">
        <f t="shared" si="4"/>
        <v/>
      </c>
      <c r="K23" s="126" t="str">
        <f t="shared" si="5"/>
        <v/>
      </c>
      <c r="L23" s="127" t="str">
        <f t="shared" si="6"/>
        <v/>
      </c>
      <c r="M23" s="126" t="str">
        <f t="shared" si="7"/>
        <v/>
      </c>
      <c r="N23" s="126" t="str">
        <f t="shared" si="8"/>
        <v/>
      </c>
      <c r="O23" s="125"/>
    </row>
    <row r="24" spans="1:17" x14ac:dyDescent="0.2">
      <c r="A24" s="20"/>
      <c r="B24" s="124"/>
      <c r="C24" s="21" t="str">
        <f t="shared" si="0"/>
        <v/>
      </c>
      <c r="D24" s="124"/>
      <c r="E24" s="21" t="str">
        <f t="shared" si="1"/>
        <v/>
      </c>
      <c r="F24" s="21" t="str">
        <f t="shared" si="2"/>
        <v/>
      </c>
      <c r="G24" s="123" t="str">
        <f t="shared" si="9"/>
        <v/>
      </c>
      <c r="H24" s="21" t="str">
        <f t="shared" si="3"/>
        <v/>
      </c>
      <c r="I24" s="124"/>
      <c r="J24" s="21" t="str">
        <f t="shared" si="4"/>
        <v/>
      </c>
      <c r="K24" s="21" t="str">
        <f t="shared" si="5"/>
        <v/>
      </c>
      <c r="L24" s="123" t="str">
        <f t="shared" si="6"/>
        <v/>
      </c>
      <c r="M24" s="21" t="str">
        <f t="shared" si="7"/>
        <v/>
      </c>
      <c r="N24" s="21" t="str">
        <f t="shared" si="8"/>
        <v/>
      </c>
      <c r="O24" s="125"/>
    </row>
    <row r="25" spans="1:17" x14ac:dyDescent="0.2">
      <c r="A25" s="20"/>
      <c r="B25" s="124"/>
      <c r="C25" s="21" t="str">
        <f t="shared" si="0"/>
        <v/>
      </c>
      <c r="D25" s="124"/>
      <c r="E25" s="21" t="str">
        <f t="shared" si="1"/>
        <v/>
      </c>
      <c r="F25" s="21" t="str">
        <f t="shared" si="2"/>
        <v/>
      </c>
      <c r="G25" s="123" t="str">
        <f t="shared" si="9"/>
        <v/>
      </c>
      <c r="H25" s="21" t="str">
        <f t="shared" si="3"/>
        <v/>
      </c>
      <c r="I25" s="124"/>
      <c r="J25" s="21" t="str">
        <f t="shared" si="4"/>
        <v/>
      </c>
      <c r="K25" s="21" t="str">
        <f t="shared" si="5"/>
        <v/>
      </c>
      <c r="L25" s="123" t="str">
        <f t="shared" si="6"/>
        <v/>
      </c>
      <c r="M25" s="21" t="str">
        <f t="shared" si="7"/>
        <v/>
      </c>
      <c r="N25" s="21" t="str">
        <f t="shared" si="8"/>
        <v/>
      </c>
      <c r="O25" s="125"/>
      <c r="Q25" s="2"/>
    </row>
    <row r="26" spans="1:17" x14ac:dyDescent="0.2">
      <c r="A26" s="20"/>
      <c r="B26" s="124"/>
      <c r="C26" s="21" t="str">
        <f t="shared" si="0"/>
        <v/>
      </c>
      <c r="D26" s="124"/>
      <c r="E26" s="21" t="str">
        <f t="shared" si="1"/>
        <v/>
      </c>
      <c r="F26" s="21" t="str">
        <f t="shared" si="2"/>
        <v/>
      </c>
      <c r="G26" s="123" t="str">
        <f t="shared" si="9"/>
        <v/>
      </c>
      <c r="H26" s="21" t="str">
        <f t="shared" si="3"/>
        <v/>
      </c>
      <c r="I26" s="124"/>
      <c r="J26" s="21" t="str">
        <f t="shared" si="4"/>
        <v/>
      </c>
      <c r="K26" s="21" t="str">
        <f t="shared" si="5"/>
        <v/>
      </c>
      <c r="L26" s="123" t="str">
        <f t="shared" si="6"/>
        <v/>
      </c>
      <c r="M26" s="21" t="str">
        <f t="shared" si="7"/>
        <v/>
      </c>
      <c r="N26" s="21" t="str">
        <f t="shared" si="8"/>
        <v/>
      </c>
      <c r="O26" s="125"/>
    </row>
    <row r="27" spans="1:17" x14ac:dyDescent="0.2">
      <c r="A27" s="20"/>
      <c r="B27" s="124"/>
      <c r="C27" s="21" t="str">
        <f t="shared" si="0"/>
        <v/>
      </c>
      <c r="D27" s="124"/>
      <c r="E27" s="21" t="str">
        <f t="shared" si="1"/>
        <v/>
      </c>
      <c r="F27" s="21" t="str">
        <f t="shared" si="2"/>
        <v/>
      </c>
      <c r="G27" s="123" t="str">
        <f t="shared" si="9"/>
        <v/>
      </c>
      <c r="H27" s="21" t="str">
        <f t="shared" si="3"/>
        <v/>
      </c>
      <c r="I27" s="124"/>
      <c r="J27" s="21" t="str">
        <f t="shared" si="4"/>
        <v/>
      </c>
      <c r="K27" s="21" t="str">
        <f t="shared" si="5"/>
        <v/>
      </c>
      <c r="L27" s="123" t="str">
        <f t="shared" si="6"/>
        <v/>
      </c>
      <c r="M27" s="21" t="str">
        <f t="shared" si="7"/>
        <v/>
      </c>
      <c r="N27" s="21" t="str">
        <f t="shared" si="8"/>
        <v/>
      </c>
      <c r="O27" s="125"/>
    </row>
    <row r="28" spans="1:17" x14ac:dyDescent="0.2">
      <c r="A28" s="20"/>
      <c r="B28" s="124"/>
      <c r="C28" s="21" t="str">
        <f t="shared" si="0"/>
        <v/>
      </c>
      <c r="D28" s="124"/>
      <c r="E28" s="21" t="str">
        <f t="shared" si="1"/>
        <v/>
      </c>
      <c r="F28" s="21" t="str">
        <f t="shared" si="2"/>
        <v/>
      </c>
      <c r="G28" s="123" t="str">
        <f t="shared" si="9"/>
        <v/>
      </c>
      <c r="H28" s="21" t="str">
        <f t="shared" si="3"/>
        <v/>
      </c>
      <c r="I28" s="124"/>
      <c r="J28" s="21" t="str">
        <f t="shared" si="4"/>
        <v/>
      </c>
      <c r="K28" s="21" t="str">
        <f t="shared" si="5"/>
        <v/>
      </c>
      <c r="L28" s="123" t="str">
        <f t="shared" si="6"/>
        <v/>
      </c>
      <c r="M28" s="21" t="str">
        <f t="shared" si="7"/>
        <v/>
      </c>
      <c r="N28" s="21" t="str">
        <f t="shared" si="8"/>
        <v/>
      </c>
      <c r="O28" s="125"/>
    </row>
    <row r="29" spans="1:17" x14ac:dyDescent="0.2">
      <c r="A29" s="20"/>
      <c r="B29" s="124"/>
      <c r="C29" s="21" t="str">
        <f t="shared" si="0"/>
        <v/>
      </c>
      <c r="D29" s="124"/>
      <c r="E29" s="21" t="str">
        <f t="shared" si="1"/>
        <v/>
      </c>
      <c r="F29" s="21" t="str">
        <f t="shared" si="2"/>
        <v/>
      </c>
      <c r="G29" s="123" t="str">
        <f t="shared" si="9"/>
        <v/>
      </c>
      <c r="H29" s="21" t="str">
        <f t="shared" si="3"/>
        <v/>
      </c>
      <c r="I29" s="124"/>
      <c r="J29" s="21" t="str">
        <f t="shared" si="4"/>
        <v/>
      </c>
      <c r="K29" s="21" t="str">
        <f t="shared" si="5"/>
        <v/>
      </c>
      <c r="L29" s="123" t="str">
        <f t="shared" si="6"/>
        <v/>
      </c>
      <c r="M29" s="21" t="str">
        <f t="shared" si="7"/>
        <v/>
      </c>
      <c r="N29" s="21" t="str">
        <f t="shared" si="8"/>
        <v/>
      </c>
      <c r="O29" s="125"/>
    </row>
    <row r="30" spans="1:17" x14ac:dyDescent="0.2">
      <c r="A30" s="20"/>
      <c r="B30" s="124"/>
      <c r="C30" s="21" t="str">
        <f t="shared" si="0"/>
        <v/>
      </c>
      <c r="D30" s="124"/>
      <c r="E30" s="21" t="str">
        <f t="shared" si="1"/>
        <v/>
      </c>
      <c r="F30" s="21" t="str">
        <f t="shared" si="2"/>
        <v/>
      </c>
      <c r="G30" s="123" t="str">
        <f t="shared" si="9"/>
        <v/>
      </c>
      <c r="H30" s="21" t="str">
        <f t="shared" si="3"/>
        <v/>
      </c>
      <c r="I30" s="124"/>
      <c r="J30" s="21" t="str">
        <f t="shared" si="4"/>
        <v/>
      </c>
      <c r="K30" s="21" t="str">
        <f t="shared" si="5"/>
        <v/>
      </c>
      <c r="L30" s="123" t="str">
        <f t="shared" si="6"/>
        <v/>
      </c>
      <c r="M30" s="21" t="str">
        <f t="shared" si="7"/>
        <v/>
      </c>
      <c r="N30" s="21" t="str">
        <f t="shared" si="8"/>
        <v/>
      </c>
      <c r="O30" s="125"/>
    </row>
    <row r="31" spans="1:17" x14ac:dyDescent="0.2">
      <c r="A31" s="20"/>
      <c r="B31" s="124"/>
      <c r="C31" s="21" t="str">
        <f t="shared" si="0"/>
        <v/>
      </c>
      <c r="D31" s="124"/>
      <c r="E31" s="21" t="str">
        <f t="shared" si="1"/>
        <v/>
      </c>
      <c r="F31" s="21" t="str">
        <f t="shared" si="2"/>
        <v/>
      </c>
      <c r="G31" s="123" t="str">
        <f t="shared" si="9"/>
        <v/>
      </c>
      <c r="H31" s="21" t="str">
        <f t="shared" si="3"/>
        <v/>
      </c>
      <c r="I31" s="124"/>
      <c r="J31" s="21" t="str">
        <f t="shared" si="4"/>
        <v/>
      </c>
      <c r="K31" s="21" t="str">
        <f t="shared" si="5"/>
        <v/>
      </c>
      <c r="L31" s="123" t="str">
        <f t="shared" si="6"/>
        <v/>
      </c>
      <c r="M31" s="21" t="str">
        <f t="shared" si="7"/>
        <v/>
      </c>
      <c r="N31" s="21" t="str">
        <f t="shared" si="8"/>
        <v/>
      </c>
      <c r="O31" s="125"/>
    </row>
    <row r="32" spans="1:17" x14ac:dyDescent="0.2">
      <c r="A32" s="20"/>
      <c r="B32" s="124"/>
      <c r="C32" s="21" t="str">
        <f t="shared" si="0"/>
        <v/>
      </c>
      <c r="D32" s="124"/>
      <c r="E32" s="21" t="str">
        <f t="shared" si="1"/>
        <v/>
      </c>
      <c r="F32" s="21" t="str">
        <f t="shared" si="2"/>
        <v/>
      </c>
      <c r="G32" s="123" t="str">
        <f t="shared" si="9"/>
        <v/>
      </c>
      <c r="H32" s="21" t="str">
        <f t="shared" si="3"/>
        <v/>
      </c>
      <c r="I32" s="124"/>
      <c r="J32" s="21" t="str">
        <f t="shared" si="4"/>
        <v/>
      </c>
      <c r="K32" s="21" t="str">
        <f t="shared" si="5"/>
        <v/>
      </c>
      <c r="L32" s="123" t="str">
        <f t="shared" si="6"/>
        <v/>
      </c>
      <c r="M32" s="21" t="str">
        <f t="shared" si="7"/>
        <v/>
      </c>
      <c r="N32" s="21" t="str">
        <f t="shared" si="8"/>
        <v/>
      </c>
      <c r="O32" s="125"/>
    </row>
    <row r="33" spans="1:15" x14ac:dyDescent="0.2">
      <c r="A33" s="20"/>
      <c r="B33" s="124"/>
      <c r="C33" s="21" t="str">
        <f t="shared" si="0"/>
        <v/>
      </c>
      <c r="D33" s="124"/>
      <c r="E33" s="21" t="str">
        <f t="shared" si="1"/>
        <v/>
      </c>
      <c r="F33" s="21" t="str">
        <f t="shared" si="2"/>
        <v/>
      </c>
      <c r="G33" s="123" t="str">
        <f t="shared" si="9"/>
        <v/>
      </c>
      <c r="H33" s="21" t="str">
        <f t="shared" si="3"/>
        <v/>
      </c>
      <c r="I33" s="124"/>
      <c r="J33" s="21" t="str">
        <f t="shared" si="4"/>
        <v/>
      </c>
      <c r="K33" s="21" t="str">
        <f t="shared" si="5"/>
        <v/>
      </c>
      <c r="L33" s="123" t="str">
        <f t="shared" si="6"/>
        <v/>
      </c>
      <c r="M33" s="21" t="str">
        <f t="shared" si="7"/>
        <v/>
      </c>
      <c r="N33" s="21" t="str">
        <f t="shared" si="8"/>
        <v/>
      </c>
      <c r="O33" s="125"/>
    </row>
    <row r="34" spans="1:15" x14ac:dyDescent="0.2">
      <c r="A34" s="20"/>
      <c r="B34" s="124"/>
      <c r="C34" s="21" t="str">
        <f t="shared" si="0"/>
        <v/>
      </c>
      <c r="D34" s="124"/>
      <c r="E34" s="21" t="str">
        <f t="shared" si="1"/>
        <v/>
      </c>
      <c r="F34" s="21" t="str">
        <f t="shared" si="2"/>
        <v/>
      </c>
      <c r="G34" s="123" t="str">
        <f t="shared" si="9"/>
        <v/>
      </c>
      <c r="H34" s="21" t="str">
        <f t="shared" si="3"/>
        <v/>
      </c>
      <c r="I34" s="124"/>
      <c r="J34" s="21" t="str">
        <f t="shared" si="4"/>
        <v/>
      </c>
      <c r="K34" s="21" t="str">
        <f t="shared" si="5"/>
        <v/>
      </c>
      <c r="L34" s="123" t="str">
        <f t="shared" si="6"/>
        <v/>
      </c>
      <c r="M34" s="21" t="str">
        <f t="shared" si="7"/>
        <v/>
      </c>
      <c r="N34" s="21" t="str">
        <f t="shared" si="8"/>
        <v/>
      </c>
      <c r="O34" s="125"/>
    </row>
    <row r="35" spans="1:15" x14ac:dyDescent="0.2">
      <c r="A35" s="20"/>
      <c r="B35" s="124"/>
      <c r="C35" s="21" t="str">
        <f t="shared" si="0"/>
        <v/>
      </c>
      <c r="D35" s="124"/>
      <c r="E35" s="21" t="str">
        <f t="shared" si="1"/>
        <v/>
      </c>
      <c r="F35" s="21" t="str">
        <f t="shared" si="2"/>
        <v/>
      </c>
      <c r="G35" s="123" t="str">
        <f t="shared" si="9"/>
        <v/>
      </c>
      <c r="H35" s="21" t="str">
        <f t="shared" si="3"/>
        <v/>
      </c>
      <c r="I35" s="124"/>
      <c r="J35" s="21" t="str">
        <f t="shared" si="4"/>
        <v/>
      </c>
      <c r="K35" s="21" t="str">
        <f t="shared" si="5"/>
        <v/>
      </c>
      <c r="L35" s="123" t="str">
        <f t="shared" si="6"/>
        <v/>
      </c>
      <c r="M35" s="21" t="str">
        <f t="shared" si="7"/>
        <v/>
      </c>
      <c r="N35" s="21" t="str">
        <f t="shared" si="8"/>
        <v/>
      </c>
      <c r="O35" s="125"/>
    </row>
    <row r="36" spans="1:15" x14ac:dyDescent="0.2">
      <c r="A36" s="20"/>
      <c r="B36" s="124"/>
      <c r="C36" s="21" t="str">
        <f t="shared" si="0"/>
        <v/>
      </c>
      <c r="D36" s="124"/>
      <c r="E36" s="21" t="str">
        <f t="shared" si="1"/>
        <v/>
      </c>
      <c r="F36" s="21" t="str">
        <f t="shared" si="2"/>
        <v/>
      </c>
      <c r="G36" s="123" t="str">
        <f t="shared" si="9"/>
        <v/>
      </c>
      <c r="H36" s="21" t="str">
        <f t="shared" si="3"/>
        <v/>
      </c>
      <c r="I36" s="124"/>
      <c r="J36" s="21" t="str">
        <f t="shared" si="4"/>
        <v/>
      </c>
      <c r="K36" s="21" t="str">
        <f t="shared" si="5"/>
        <v/>
      </c>
      <c r="L36" s="123" t="str">
        <f t="shared" si="6"/>
        <v/>
      </c>
      <c r="M36" s="21" t="str">
        <f t="shared" si="7"/>
        <v/>
      </c>
      <c r="N36" s="21" t="str">
        <f t="shared" si="8"/>
        <v/>
      </c>
      <c r="O36" s="125"/>
    </row>
    <row r="37" spans="1:15" x14ac:dyDescent="0.2">
      <c r="A37" s="20"/>
      <c r="B37" s="124"/>
      <c r="C37" s="21" t="str">
        <f t="shared" si="0"/>
        <v/>
      </c>
      <c r="D37" s="124"/>
      <c r="E37" s="21" t="str">
        <f t="shared" si="1"/>
        <v/>
      </c>
      <c r="F37" s="21" t="str">
        <f t="shared" si="2"/>
        <v/>
      </c>
      <c r="G37" s="123" t="str">
        <f t="shared" si="9"/>
        <v/>
      </c>
      <c r="H37" s="21" t="str">
        <f t="shared" si="3"/>
        <v/>
      </c>
      <c r="I37" s="124"/>
      <c r="J37" s="21" t="str">
        <f t="shared" si="4"/>
        <v/>
      </c>
      <c r="K37" s="21" t="str">
        <f t="shared" si="5"/>
        <v/>
      </c>
      <c r="L37" s="123" t="str">
        <f t="shared" si="6"/>
        <v/>
      </c>
      <c r="M37" s="21" t="str">
        <f t="shared" si="7"/>
        <v/>
      </c>
      <c r="N37" s="21" t="str">
        <f t="shared" si="8"/>
        <v/>
      </c>
      <c r="O37" s="125"/>
    </row>
    <row r="38" spans="1:15" x14ac:dyDescent="0.2">
      <c r="A38" s="20"/>
      <c r="B38" s="124"/>
      <c r="C38" s="21" t="str">
        <f t="shared" si="0"/>
        <v/>
      </c>
      <c r="D38" s="124"/>
      <c r="E38" s="21" t="str">
        <f t="shared" si="1"/>
        <v/>
      </c>
      <c r="F38" s="21" t="str">
        <f t="shared" si="2"/>
        <v/>
      </c>
      <c r="G38" s="123" t="str">
        <f t="shared" si="9"/>
        <v/>
      </c>
      <c r="H38" s="21" t="str">
        <f t="shared" si="3"/>
        <v/>
      </c>
      <c r="I38" s="124"/>
      <c r="J38" s="21" t="str">
        <f t="shared" si="4"/>
        <v/>
      </c>
      <c r="K38" s="21" t="str">
        <f t="shared" si="5"/>
        <v/>
      </c>
      <c r="L38" s="123" t="str">
        <f t="shared" si="6"/>
        <v/>
      </c>
      <c r="M38" s="21" t="str">
        <f t="shared" si="7"/>
        <v/>
      </c>
      <c r="N38" s="21" t="str">
        <f t="shared" si="8"/>
        <v/>
      </c>
      <c r="O38" s="125"/>
    </row>
    <row r="39" spans="1:15" x14ac:dyDescent="0.2">
      <c r="A39" s="20"/>
      <c r="B39" s="124"/>
      <c r="C39" s="21" t="str">
        <f t="shared" si="0"/>
        <v/>
      </c>
      <c r="D39" s="124"/>
      <c r="E39" s="21" t="str">
        <f t="shared" si="1"/>
        <v/>
      </c>
      <c r="F39" s="21" t="str">
        <f t="shared" si="2"/>
        <v/>
      </c>
      <c r="G39" s="123" t="str">
        <f t="shared" si="9"/>
        <v/>
      </c>
      <c r="H39" s="21" t="str">
        <f t="shared" si="3"/>
        <v/>
      </c>
      <c r="I39" s="124"/>
      <c r="J39" s="21" t="str">
        <f t="shared" si="4"/>
        <v/>
      </c>
      <c r="K39" s="21" t="str">
        <f t="shared" si="5"/>
        <v/>
      </c>
      <c r="L39" s="123" t="str">
        <f t="shared" si="6"/>
        <v/>
      </c>
      <c r="M39" s="21" t="str">
        <f t="shared" si="7"/>
        <v/>
      </c>
      <c r="N39" s="21" t="str">
        <f t="shared" si="8"/>
        <v/>
      </c>
      <c r="O39" s="125"/>
    </row>
    <row r="40" spans="1:15" x14ac:dyDescent="0.2">
      <c r="A40" s="20"/>
      <c r="B40" s="124"/>
      <c r="C40" s="21" t="str">
        <f t="shared" si="0"/>
        <v/>
      </c>
      <c r="D40" s="124"/>
      <c r="E40" s="21" t="str">
        <f t="shared" si="1"/>
        <v/>
      </c>
      <c r="F40" s="21" t="str">
        <f t="shared" si="2"/>
        <v/>
      </c>
      <c r="G40" s="123" t="str">
        <f t="shared" si="9"/>
        <v/>
      </c>
      <c r="H40" s="21" t="str">
        <f t="shared" si="3"/>
        <v/>
      </c>
      <c r="I40" s="124"/>
      <c r="J40" s="21" t="str">
        <f t="shared" si="4"/>
        <v/>
      </c>
      <c r="K40" s="21" t="str">
        <f t="shared" si="5"/>
        <v/>
      </c>
      <c r="L40" s="123" t="str">
        <f t="shared" si="6"/>
        <v/>
      </c>
      <c r="M40" s="21" t="str">
        <f t="shared" si="7"/>
        <v/>
      </c>
      <c r="N40" s="21" t="str">
        <f t="shared" si="8"/>
        <v/>
      </c>
      <c r="O40" s="125"/>
    </row>
    <row r="41" spans="1:15" x14ac:dyDescent="0.2">
      <c r="A41" s="20"/>
      <c r="B41" s="124"/>
      <c r="C41" s="21" t="str">
        <f t="shared" si="0"/>
        <v/>
      </c>
      <c r="D41" s="124"/>
      <c r="E41" s="21" t="str">
        <f t="shared" si="1"/>
        <v/>
      </c>
      <c r="F41" s="21" t="str">
        <f t="shared" si="2"/>
        <v/>
      </c>
      <c r="G41" s="123" t="str">
        <f t="shared" si="9"/>
        <v/>
      </c>
      <c r="H41" s="21" t="str">
        <f t="shared" si="3"/>
        <v/>
      </c>
      <c r="I41" s="124"/>
      <c r="J41" s="21" t="str">
        <f t="shared" si="4"/>
        <v/>
      </c>
      <c r="K41" s="21" t="str">
        <f t="shared" si="5"/>
        <v/>
      </c>
      <c r="L41" s="123" t="str">
        <f t="shared" si="6"/>
        <v/>
      </c>
      <c r="M41" s="21" t="str">
        <f t="shared" si="7"/>
        <v/>
      </c>
      <c r="N41" s="21" t="str">
        <f t="shared" si="8"/>
        <v/>
      </c>
      <c r="O41" s="125"/>
    </row>
    <row r="42" spans="1:15" x14ac:dyDescent="0.2">
      <c r="A42" s="20"/>
      <c r="B42" s="124"/>
      <c r="C42" s="21" t="str">
        <f t="shared" si="0"/>
        <v/>
      </c>
      <c r="D42" s="124"/>
      <c r="E42" s="21" t="str">
        <f t="shared" si="1"/>
        <v/>
      </c>
      <c r="F42" s="21" t="str">
        <f t="shared" si="2"/>
        <v/>
      </c>
      <c r="G42" s="123" t="str">
        <f t="shared" si="9"/>
        <v/>
      </c>
      <c r="H42" s="21" t="str">
        <f t="shared" si="3"/>
        <v/>
      </c>
      <c r="I42" s="124"/>
      <c r="J42" s="21" t="str">
        <f t="shared" si="4"/>
        <v/>
      </c>
      <c r="K42" s="21" t="str">
        <f t="shared" si="5"/>
        <v/>
      </c>
      <c r="L42" s="123" t="str">
        <f t="shared" si="6"/>
        <v/>
      </c>
      <c r="M42" s="21" t="str">
        <f t="shared" si="7"/>
        <v/>
      </c>
      <c r="N42" s="21" t="str">
        <f t="shared" si="8"/>
        <v/>
      </c>
      <c r="O42" s="125"/>
    </row>
    <row r="43" spans="1:15" x14ac:dyDescent="0.2">
      <c r="A43" s="20"/>
      <c r="B43" s="124"/>
      <c r="C43" s="21" t="str">
        <f t="shared" si="0"/>
        <v/>
      </c>
      <c r="D43" s="124"/>
      <c r="E43" s="21" t="str">
        <f t="shared" si="1"/>
        <v/>
      </c>
      <c r="F43" s="21" t="str">
        <f t="shared" si="2"/>
        <v/>
      </c>
      <c r="G43" s="123" t="str">
        <f t="shared" si="9"/>
        <v/>
      </c>
      <c r="H43" s="21" t="str">
        <f t="shared" si="3"/>
        <v/>
      </c>
      <c r="I43" s="124"/>
      <c r="J43" s="21" t="str">
        <f t="shared" si="4"/>
        <v/>
      </c>
      <c r="K43" s="21" t="str">
        <f t="shared" si="5"/>
        <v/>
      </c>
      <c r="L43" s="123" t="str">
        <f t="shared" si="6"/>
        <v/>
      </c>
      <c r="M43" s="21" t="str">
        <f t="shared" si="7"/>
        <v/>
      </c>
      <c r="N43" s="21" t="str">
        <f t="shared" si="8"/>
        <v/>
      </c>
      <c r="O43" s="125"/>
    </row>
    <row r="44" spans="1:15" x14ac:dyDescent="0.2">
      <c r="A44" s="20"/>
      <c r="B44" s="124"/>
      <c r="C44" s="21" t="str">
        <f t="shared" si="0"/>
        <v/>
      </c>
      <c r="D44" s="124"/>
      <c r="E44" s="21" t="str">
        <f t="shared" si="1"/>
        <v/>
      </c>
      <c r="F44" s="21" t="str">
        <f t="shared" si="2"/>
        <v/>
      </c>
      <c r="G44" s="123" t="str">
        <f t="shared" si="9"/>
        <v/>
      </c>
      <c r="H44" s="21" t="str">
        <f t="shared" si="3"/>
        <v/>
      </c>
      <c r="I44" s="124"/>
      <c r="J44" s="21" t="str">
        <f t="shared" si="4"/>
        <v/>
      </c>
      <c r="K44" s="21" t="str">
        <f t="shared" si="5"/>
        <v/>
      </c>
      <c r="L44" s="123" t="str">
        <f t="shared" si="6"/>
        <v/>
      </c>
      <c r="M44" s="21" t="str">
        <f t="shared" si="7"/>
        <v/>
      </c>
      <c r="N44" s="21" t="str">
        <f t="shared" si="8"/>
        <v/>
      </c>
      <c r="O44" s="125"/>
    </row>
    <row r="45" spans="1:15" x14ac:dyDescent="0.2">
      <c r="A45" s="20"/>
      <c r="B45" s="131"/>
      <c r="C45" s="129" t="str">
        <f t="shared" si="0"/>
        <v/>
      </c>
      <c r="D45" s="131"/>
      <c r="E45" s="129" t="str">
        <f t="shared" si="1"/>
        <v/>
      </c>
      <c r="F45" s="129" t="str">
        <f t="shared" si="2"/>
        <v/>
      </c>
      <c r="G45" s="130" t="str">
        <f t="shared" si="9"/>
        <v/>
      </c>
      <c r="H45" s="129" t="str">
        <f t="shared" si="3"/>
        <v/>
      </c>
      <c r="I45" s="131"/>
      <c r="J45" s="129" t="str">
        <f t="shared" si="4"/>
        <v/>
      </c>
      <c r="K45" s="129" t="str">
        <f t="shared" si="5"/>
        <v/>
      </c>
      <c r="L45" s="130" t="str">
        <f t="shared" si="6"/>
        <v/>
      </c>
      <c r="M45" s="129" t="str">
        <f t="shared" si="7"/>
        <v/>
      </c>
      <c r="N45" s="129" t="str">
        <f t="shared" si="8"/>
        <v/>
      </c>
      <c r="O45" s="125"/>
    </row>
    <row r="46" spans="1:15" x14ac:dyDescent="0.2">
      <c r="A46" s="20"/>
      <c r="B46" s="124"/>
      <c r="C46" s="21" t="str">
        <f t="shared" si="0"/>
        <v/>
      </c>
      <c r="D46" s="124"/>
      <c r="E46" s="21" t="str">
        <f t="shared" si="1"/>
        <v/>
      </c>
      <c r="F46" s="21" t="str">
        <f t="shared" si="2"/>
        <v/>
      </c>
      <c r="G46" s="123" t="str">
        <f t="shared" si="9"/>
        <v/>
      </c>
      <c r="H46" s="21" t="str">
        <f t="shared" si="3"/>
        <v/>
      </c>
      <c r="I46" s="124"/>
      <c r="J46" s="21" t="str">
        <f t="shared" si="4"/>
        <v/>
      </c>
      <c r="K46" s="21" t="str">
        <f t="shared" si="5"/>
        <v/>
      </c>
      <c r="L46" s="123" t="str">
        <f t="shared" si="6"/>
        <v/>
      </c>
      <c r="M46" s="21" t="str">
        <f t="shared" si="7"/>
        <v/>
      </c>
      <c r="N46" s="21" t="str">
        <f t="shared" si="8"/>
        <v/>
      </c>
      <c r="O46" s="125"/>
    </row>
    <row r="47" spans="1:15" x14ac:dyDescent="0.2">
      <c r="A47" s="20"/>
      <c r="B47" s="124"/>
      <c r="C47" s="21" t="str">
        <f t="shared" si="0"/>
        <v/>
      </c>
      <c r="D47" s="124"/>
      <c r="E47" s="21" t="str">
        <f t="shared" si="1"/>
        <v/>
      </c>
      <c r="F47" s="21" t="str">
        <f t="shared" si="2"/>
        <v/>
      </c>
      <c r="G47" s="123" t="str">
        <f t="shared" si="9"/>
        <v/>
      </c>
      <c r="H47" s="21" t="str">
        <f t="shared" si="3"/>
        <v/>
      </c>
      <c r="I47" s="124"/>
      <c r="J47" s="21" t="str">
        <f t="shared" si="4"/>
        <v/>
      </c>
      <c r="K47" s="21" t="str">
        <f t="shared" si="5"/>
        <v/>
      </c>
      <c r="L47" s="123" t="str">
        <f t="shared" si="6"/>
        <v/>
      </c>
      <c r="M47" s="21" t="str">
        <f t="shared" si="7"/>
        <v/>
      </c>
      <c r="N47" s="21" t="str">
        <f t="shared" si="8"/>
        <v/>
      </c>
      <c r="O47" s="125"/>
    </row>
    <row r="48" spans="1:15" x14ac:dyDescent="0.2">
      <c r="A48" s="20"/>
      <c r="B48" s="128"/>
      <c r="C48" s="126" t="str">
        <f t="shared" si="0"/>
        <v/>
      </c>
      <c r="D48" s="128"/>
      <c r="E48" s="126" t="str">
        <f t="shared" si="1"/>
        <v/>
      </c>
      <c r="F48" s="126" t="str">
        <f t="shared" si="2"/>
        <v/>
      </c>
      <c r="G48" s="127" t="str">
        <f t="shared" si="9"/>
        <v/>
      </c>
      <c r="H48" s="126" t="str">
        <f t="shared" si="3"/>
        <v/>
      </c>
      <c r="I48" s="128"/>
      <c r="J48" s="126" t="str">
        <f t="shared" si="4"/>
        <v/>
      </c>
      <c r="K48" s="126" t="str">
        <f t="shared" si="5"/>
        <v/>
      </c>
      <c r="L48" s="127" t="str">
        <f t="shared" si="6"/>
        <v/>
      </c>
      <c r="M48" s="126" t="str">
        <f t="shared" si="7"/>
        <v/>
      </c>
      <c r="N48" s="126" t="str">
        <f t="shared" si="8"/>
        <v/>
      </c>
      <c r="O48" s="125"/>
    </row>
    <row r="49" spans="1:15" x14ac:dyDescent="0.2">
      <c r="A49" s="20"/>
      <c r="B49" s="124"/>
      <c r="C49" s="21" t="str">
        <f t="shared" si="0"/>
        <v/>
      </c>
      <c r="D49" s="124"/>
      <c r="E49" s="21" t="str">
        <f t="shared" si="1"/>
        <v/>
      </c>
      <c r="F49" s="21" t="str">
        <f t="shared" si="2"/>
        <v/>
      </c>
      <c r="G49" s="123" t="str">
        <f t="shared" si="9"/>
        <v/>
      </c>
      <c r="H49" s="21" t="str">
        <f t="shared" si="3"/>
        <v/>
      </c>
      <c r="I49" s="124"/>
      <c r="J49" s="21" t="str">
        <f t="shared" si="4"/>
        <v/>
      </c>
      <c r="K49" s="21" t="str">
        <f t="shared" si="5"/>
        <v/>
      </c>
      <c r="L49" s="123" t="str">
        <f t="shared" si="6"/>
        <v/>
      </c>
      <c r="M49" s="21" t="str">
        <f t="shared" si="7"/>
        <v/>
      </c>
      <c r="N49" s="21" t="str">
        <f t="shared" si="8"/>
        <v/>
      </c>
      <c r="O49" s="125"/>
    </row>
    <row r="50" spans="1:15" x14ac:dyDescent="0.2">
      <c r="A50" s="20"/>
      <c r="B50" s="124"/>
      <c r="C50" s="21" t="str">
        <f t="shared" si="0"/>
        <v/>
      </c>
      <c r="D50" s="124"/>
      <c r="E50" s="21" t="str">
        <f t="shared" si="1"/>
        <v/>
      </c>
      <c r="F50" s="21" t="str">
        <f t="shared" si="2"/>
        <v/>
      </c>
      <c r="G50" s="123" t="str">
        <f t="shared" si="9"/>
        <v/>
      </c>
      <c r="H50" s="21" t="str">
        <f t="shared" si="3"/>
        <v/>
      </c>
      <c r="I50" s="124"/>
      <c r="J50" s="21" t="str">
        <f t="shared" si="4"/>
        <v/>
      </c>
      <c r="K50" s="21" t="str">
        <f t="shared" si="5"/>
        <v/>
      </c>
      <c r="L50" s="123" t="str">
        <f t="shared" si="6"/>
        <v/>
      </c>
      <c r="M50" s="21" t="str">
        <f t="shared" si="7"/>
        <v/>
      </c>
      <c r="N50" s="21" t="str">
        <f t="shared" si="8"/>
        <v/>
      </c>
      <c r="O50" s="125"/>
    </row>
    <row r="51" spans="1:15" x14ac:dyDescent="0.2">
      <c r="A51" s="20"/>
      <c r="B51" s="124"/>
      <c r="C51" s="21" t="str">
        <f t="shared" si="0"/>
        <v/>
      </c>
      <c r="D51" s="124"/>
      <c r="E51" s="21" t="str">
        <f t="shared" si="1"/>
        <v/>
      </c>
      <c r="F51" s="21" t="str">
        <f t="shared" si="2"/>
        <v/>
      </c>
      <c r="G51" s="123" t="str">
        <f t="shared" si="9"/>
        <v/>
      </c>
      <c r="H51" s="21" t="str">
        <f t="shared" si="3"/>
        <v/>
      </c>
      <c r="I51" s="124"/>
      <c r="J51" s="21" t="str">
        <f t="shared" si="4"/>
        <v/>
      </c>
      <c r="K51" s="21" t="str">
        <f t="shared" si="5"/>
        <v/>
      </c>
      <c r="L51" s="123" t="str">
        <f t="shared" si="6"/>
        <v/>
      </c>
      <c r="M51" s="21" t="str">
        <f t="shared" si="7"/>
        <v/>
      </c>
      <c r="N51" s="21" t="str">
        <f t="shared" si="8"/>
        <v/>
      </c>
      <c r="O51" s="125"/>
    </row>
    <row r="52" spans="1:15" x14ac:dyDescent="0.2">
      <c r="A52" s="20"/>
      <c r="B52" s="124"/>
      <c r="C52" s="21" t="str">
        <f t="shared" si="0"/>
        <v/>
      </c>
      <c r="D52" s="124"/>
      <c r="E52" s="21" t="str">
        <f t="shared" si="1"/>
        <v/>
      </c>
      <c r="F52" s="21" t="str">
        <f t="shared" si="2"/>
        <v/>
      </c>
      <c r="G52" s="123" t="str">
        <f t="shared" si="9"/>
        <v/>
      </c>
      <c r="H52" s="21" t="str">
        <f t="shared" si="3"/>
        <v/>
      </c>
      <c r="I52" s="124"/>
      <c r="J52" s="21" t="str">
        <f t="shared" si="4"/>
        <v/>
      </c>
      <c r="K52" s="21" t="str">
        <f t="shared" si="5"/>
        <v/>
      </c>
      <c r="L52" s="123" t="str">
        <f t="shared" si="6"/>
        <v/>
      </c>
      <c r="M52" s="21" t="str">
        <f t="shared" si="7"/>
        <v/>
      </c>
      <c r="N52" s="21" t="str">
        <f t="shared" si="8"/>
        <v/>
      </c>
      <c r="O52" s="125"/>
    </row>
    <row r="53" spans="1:15" x14ac:dyDescent="0.2">
      <c r="A53" s="20"/>
      <c r="B53" s="124"/>
      <c r="C53" s="21" t="str">
        <f t="shared" si="0"/>
        <v/>
      </c>
      <c r="D53" s="124"/>
      <c r="E53" s="21" t="str">
        <f t="shared" si="1"/>
        <v/>
      </c>
      <c r="F53" s="21" t="str">
        <f t="shared" si="2"/>
        <v/>
      </c>
      <c r="G53" s="123" t="str">
        <f t="shared" si="9"/>
        <v/>
      </c>
      <c r="H53" s="21" t="str">
        <f t="shared" si="3"/>
        <v/>
      </c>
      <c r="I53" s="124"/>
      <c r="J53" s="21" t="str">
        <f t="shared" si="4"/>
        <v/>
      </c>
      <c r="K53" s="21" t="str">
        <f t="shared" si="5"/>
        <v/>
      </c>
      <c r="L53" s="123" t="str">
        <f t="shared" si="6"/>
        <v/>
      </c>
      <c r="M53" s="21" t="str">
        <f t="shared" si="7"/>
        <v/>
      </c>
      <c r="N53" s="21" t="str">
        <f t="shared" si="8"/>
        <v/>
      </c>
      <c r="O53" s="125"/>
    </row>
    <row r="54" spans="1:15" x14ac:dyDescent="0.2">
      <c r="A54" s="20"/>
      <c r="B54" s="124"/>
      <c r="C54" s="21" t="str">
        <f t="shared" si="0"/>
        <v/>
      </c>
      <c r="D54" s="124"/>
      <c r="E54" s="21" t="str">
        <f t="shared" si="1"/>
        <v/>
      </c>
      <c r="F54" s="21" t="str">
        <f t="shared" si="2"/>
        <v/>
      </c>
      <c r="G54" s="123" t="str">
        <f t="shared" si="9"/>
        <v/>
      </c>
      <c r="H54" s="21" t="str">
        <f t="shared" si="3"/>
        <v/>
      </c>
      <c r="I54" s="124"/>
      <c r="J54" s="21" t="str">
        <f t="shared" si="4"/>
        <v/>
      </c>
      <c r="K54" s="21" t="str">
        <f t="shared" si="5"/>
        <v/>
      </c>
      <c r="L54" s="123" t="str">
        <f t="shared" si="6"/>
        <v/>
      </c>
      <c r="M54" s="21" t="str">
        <f t="shared" si="7"/>
        <v/>
      </c>
      <c r="N54" s="21" t="str">
        <f t="shared" si="8"/>
        <v/>
      </c>
      <c r="O54" s="122"/>
    </row>
    <row r="55" spans="1:15" x14ac:dyDescent="0.2">
      <c r="A55" s="20"/>
      <c r="B55" s="124"/>
      <c r="C55" s="21" t="str">
        <f t="shared" si="0"/>
        <v/>
      </c>
      <c r="D55" s="124"/>
      <c r="E55" s="21" t="str">
        <f t="shared" si="1"/>
        <v/>
      </c>
      <c r="F55" s="21" t="str">
        <f t="shared" si="2"/>
        <v/>
      </c>
      <c r="G55" s="123" t="str">
        <f t="shared" si="9"/>
        <v/>
      </c>
      <c r="H55" s="21" t="str">
        <f t="shared" si="3"/>
        <v/>
      </c>
      <c r="I55" s="124"/>
      <c r="J55" s="21" t="str">
        <f t="shared" si="4"/>
        <v/>
      </c>
      <c r="K55" s="21" t="str">
        <f t="shared" si="5"/>
        <v/>
      </c>
      <c r="L55" s="123" t="str">
        <f t="shared" si="6"/>
        <v/>
      </c>
      <c r="M55" s="21" t="str">
        <f t="shared" si="7"/>
        <v/>
      </c>
      <c r="N55" s="21" t="str">
        <f t="shared" si="8"/>
        <v/>
      </c>
      <c r="O55" s="122"/>
    </row>
    <row r="56" spans="1:15" x14ac:dyDescent="0.2">
      <c r="A56" s="20"/>
      <c r="B56" s="124"/>
      <c r="C56" s="21" t="str">
        <f t="shared" si="0"/>
        <v/>
      </c>
      <c r="D56" s="124"/>
      <c r="E56" s="21" t="str">
        <f t="shared" si="1"/>
        <v/>
      </c>
      <c r="F56" s="21" t="str">
        <f t="shared" si="2"/>
        <v/>
      </c>
      <c r="G56" s="123" t="str">
        <f t="shared" si="9"/>
        <v/>
      </c>
      <c r="H56" s="21" t="str">
        <f t="shared" si="3"/>
        <v/>
      </c>
      <c r="I56" s="124"/>
      <c r="J56" s="21" t="str">
        <f t="shared" si="4"/>
        <v/>
      </c>
      <c r="K56" s="21" t="str">
        <f t="shared" si="5"/>
        <v/>
      </c>
      <c r="L56" s="123" t="str">
        <f t="shared" si="6"/>
        <v/>
      </c>
      <c r="M56" s="21" t="str">
        <f t="shared" si="7"/>
        <v/>
      </c>
      <c r="N56" s="21" t="str">
        <f t="shared" si="8"/>
        <v/>
      </c>
      <c r="O56" s="122"/>
    </row>
    <row r="57" spans="1:15" x14ac:dyDescent="0.2">
      <c r="A57" s="20"/>
      <c r="B57" s="124"/>
      <c r="C57" s="21" t="str">
        <f t="shared" si="0"/>
        <v/>
      </c>
      <c r="D57" s="124"/>
      <c r="E57" s="21" t="str">
        <f t="shared" si="1"/>
        <v/>
      </c>
      <c r="F57" s="21" t="str">
        <f t="shared" si="2"/>
        <v/>
      </c>
      <c r="G57" s="123" t="str">
        <f t="shared" si="9"/>
        <v/>
      </c>
      <c r="H57" s="21" t="str">
        <f t="shared" si="3"/>
        <v/>
      </c>
      <c r="I57" s="124"/>
      <c r="J57" s="21" t="str">
        <f t="shared" si="4"/>
        <v/>
      </c>
      <c r="K57" s="21" t="str">
        <f t="shared" si="5"/>
        <v/>
      </c>
      <c r="L57" s="123" t="str">
        <f t="shared" si="6"/>
        <v/>
      </c>
      <c r="M57" s="21" t="str">
        <f t="shared" si="7"/>
        <v/>
      </c>
      <c r="N57" s="21" t="str">
        <f t="shared" si="8"/>
        <v/>
      </c>
      <c r="O57" s="122"/>
    </row>
    <row r="58" spans="1:15" x14ac:dyDescent="0.2">
      <c r="A58" s="20"/>
      <c r="B58" s="124"/>
      <c r="C58" s="21" t="str">
        <f t="shared" si="0"/>
        <v/>
      </c>
      <c r="D58" s="124"/>
      <c r="E58" s="21" t="str">
        <f t="shared" si="1"/>
        <v/>
      </c>
      <c r="F58" s="21" t="str">
        <f t="shared" si="2"/>
        <v/>
      </c>
      <c r="G58" s="123" t="str">
        <f t="shared" si="9"/>
        <v/>
      </c>
      <c r="H58" s="21" t="str">
        <f t="shared" si="3"/>
        <v/>
      </c>
      <c r="I58" s="124"/>
      <c r="J58" s="21" t="str">
        <f t="shared" si="4"/>
        <v/>
      </c>
      <c r="K58" s="21" t="str">
        <f t="shared" si="5"/>
        <v/>
      </c>
      <c r="L58" s="123" t="str">
        <f t="shared" si="6"/>
        <v/>
      </c>
      <c r="M58" s="21" t="str">
        <f t="shared" si="7"/>
        <v/>
      </c>
      <c r="N58" s="21" t="str">
        <f t="shared" si="8"/>
        <v/>
      </c>
      <c r="O58" s="122"/>
    </row>
    <row r="59" spans="1:15" x14ac:dyDescent="0.2">
      <c r="A59" s="20"/>
      <c r="B59" s="124"/>
      <c r="C59" s="21" t="str">
        <f t="shared" si="0"/>
        <v/>
      </c>
      <c r="D59" s="124"/>
      <c r="E59" s="21" t="str">
        <f t="shared" si="1"/>
        <v/>
      </c>
      <c r="F59" s="21" t="str">
        <f t="shared" si="2"/>
        <v/>
      </c>
      <c r="G59" s="123" t="str">
        <f t="shared" si="9"/>
        <v/>
      </c>
      <c r="H59" s="21" t="str">
        <f t="shared" si="3"/>
        <v/>
      </c>
      <c r="I59" s="124"/>
      <c r="J59" s="21" t="str">
        <f t="shared" si="4"/>
        <v/>
      </c>
      <c r="K59" s="21" t="str">
        <f t="shared" si="5"/>
        <v/>
      </c>
      <c r="L59" s="123" t="str">
        <f t="shared" si="6"/>
        <v/>
      </c>
      <c r="M59" s="21" t="str">
        <f t="shared" si="7"/>
        <v/>
      </c>
      <c r="N59" s="21" t="str">
        <f t="shared" si="8"/>
        <v/>
      </c>
      <c r="O59" s="125"/>
    </row>
    <row r="60" spans="1:15" x14ac:dyDescent="0.2">
      <c r="A60" s="20"/>
      <c r="B60" s="124"/>
      <c r="C60" s="21" t="str">
        <f t="shared" si="0"/>
        <v/>
      </c>
      <c r="D60" s="124"/>
      <c r="E60" s="21" t="str">
        <f t="shared" si="1"/>
        <v/>
      </c>
      <c r="F60" s="21" t="str">
        <f t="shared" si="2"/>
        <v/>
      </c>
      <c r="G60" s="123" t="str">
        <f t="shared" si="9"/>
        <v/>
      </c>
      <c r="H60" s="21" t="str">
        <f t="shared" si="3"/>
        <v/>
      </c>
      <c r="I60" s="124"/>
      <c r="J60" s="21" t="str">
        <f t="shared" si="4"/>
        <v/>
      </c>
      <c r="K60" s="21" t="str">
        <f t="shared" si="5"/>
        <v/>
      </c>
      <c r="L60" s="123" t="str">
        <f t="shared" si="6"/>
        <v/>
      </c>
      <c r="M60" s="21" t="str">
        <f t="shared" si="7"/>
        <v/>
      </c>
      <c r="N60" s="21" t="str">
        <f t="shared" si="8"/>
        <v/>
      </c>
      <c r="O60" s="125"/>
    </row>
    <row r="61" spans="1:15" x14ac:dyDescent="0.2">
      <c r="A61" s="20"/>
      <c r="B61" s="124"/>
      <c r="C61" s="21" t="str">
        <f t="shared" si="0"/>
        <v/>
      </c>
      <c r="D61" s="124"/>
      <c r="E61" s="21" t="str">
        <f t="shared" si="1"/>
        <v/>
      </c>
      <c r="F61" s="21" t="str">
        <f t="shared" si="2"/>
        <v/>
      </c>
      <c r="G61" s="123" t="str">
        <f t="shared" si="9"/>
        <v/>
      </c>
      <c r="H61" s="21" t="str">
        <f t="shared" si="3"/>
        <v/>
      </c>
      <c r="I61" s="124"/>
      <c r="J61" s="21" t="str">
        <f t="shared" si="4"/>
        <v/>
      </c>
      <c r="K61" s="21" t="str">
        <f t="shared" si="5"/>
        <v/>
      </c>
      <c r="L61" s="123" t="str">
        <f t="shared" si="6"/>
        <v/>
      </c>
      <c r="M61" s="21" t="str">
        <f t="shared" si="7"/>
        <v/>
      </c>
      <c r="N61" s="21" t="str">
        <f t="shared" si="8"/>
        <v/>
      </c>
      <c r="O61" s="125"/>
    </row>
    <row r="62" spans="1:15" x14ac:dyDescent="0.2">
      <c r="A62" s="20"/>
      <c r="B62" s="124"/>
      <c r="C62" s="21" t="str">
        <f t="shared" si="0"/>
        <v/>
      </c>
      <c r="D62" s="124"/>
      <c r="E62" s="21" t="str">
        <f t="shared" si="1"/>
        <v/>
      </c>
      <c r="F62" s="21" t="str">
        <f t="shared" si="2"/>
        <v/>
      </c>
      <c r="G62" s="123" t="str">
        <f t="shared" si="9"/>
        <v/>
      </c>
      <c r="H62" s="21" t="str">
        <f t="shared" si="3"/>
        <v/>
      </c>
      <c r="I62" s="124"/>
      <c r="J62" s="21" t="str">
        <f t="shared" si="4"/>
        <v/>
      </c>
      <c r="K62" s="21" t="str">
        <f t="shared" si="5"/>
        <v/>
      </c>
      <c r="L62" s="123" t="str">
        <f t="shared" si="6"/>
        <v/>
      </c>
      <c r="M62" s="21" t="str">
        <f t="shared" si="7"/>
        <v/>
      </c>
      <c r="N62" s="21" t="str">
        <f t="shared" si="8"/>
        <v/>
      </c>
      <c r="O62" s="125"/>
    </row>
    <row r="63" spans="1:15" x14ac:dyDescent="0.2">
      <c r="A63" s="20"/>
      <c r="B63" s="124"/>
      <c r="C63" s="21" t="str">
        <f t="shared" si="0"/>
        <v/>
      </c>
      <c r="D63" s="124"/>
      <c r="E63" s="21" t="str">
        <f t="shared" si="1"/>
        <v/>
      </c>
      <c r="F63" s="21" t="str">
        <f t="shared" si="2"/>
        <v/>
      </c>
      <c r="G63" s="123" t="str">
        <f t="shared" si="9"/>
        <v/>
      </c>
      <c r="H63" s="21" t="str">
        <f t="shared" si="3"/>
        <v/>
      </c>
      <c r="I63" s="124"/>
      <c r="J63" s="21" t="str">
        <f t="shared" si="4"/>
        <v/>
      </c>
      <c r="K63" s="21" t="str">
        <f t="shared" si="5"/>
        <v/>
      </c>
      <c r="L63" s="123" t="str">
        <f t="shared" si="6"/>
        <v/>
      </c>
      <c r="M63" s="21" t="str">
        <f t="shared" si="7"/>
        <v/>
      </c>
      <c r="N63" s="21" t="str">
        <f t="shared" si="8"/>
        <v/>
      </c>
      <c r="O63" s="122"/>
    </row>
    <row r="64" spans="1:15" x14ac:dyDescent="0.2">
      <c r="A64" s="20"/>
      <c r="B64" s="124"/>
      <c r="C64" s="21" t="str">
        <f t="shared" si="0"/>
        <v/>
      </c>
      <c r="D64" s="124"/>
      <c r="E64" s="21" t="str">
        <f t="shared" si="1"/>
        <v/>
      </c>
      <c r="F64" s="21" t="str">
        <f t="shared" si="2"/>
        <v/>
      </c>
      <c r="G64" s="123" t="str">
        <f t="shared" si="9"/>
        <v/>
      </c>
      <c r="H64" s="21" t="str">
        <f t="shared" si="3"/>
        <v/>
      </c>
      <c r="I64" s="124"/>
      <c r="J64" s="21" t="str">
        <f t="shared" si="4"/>
        <v/>
      </c>
      <c r="K64" s="21" t="str">
        <f t="shared" si="5"/>
        <v/>
      </c>
      <c r="L64" s="123" t="str">
        <f t="shared" si="6"/>
        <v/>
      </c>
      <c r="M64" s="21" t="str">
        <f t="shared" si="7"/>
        <v/>
      </c>
      <c r="N64" s="21" t="str">
        <f t="shared" si="8"/>
        <v/>
      </c>
      <c r="O64" s="122"/>
    </row>
    <row r="65" spans="1:15" x14ac:dyDescent="0.2">
      <c r="A65" s="20"/>
      <c r="B65" s="124"/>
      <c r="C65" s="21" t="str">
        <f t="shared" si="0"/>
        <v/>
      </c>
      <c r="D65" s="124"/>
      <c r="E65" s="21" t="str">
        <f t="shared" si="1"/>
        <v/>
      </c>
      <c r="F65" s="21" t="str">
        <f t="shared" si="2"/>
        <v/>
      </c>
      <c r="G65" s="123" t="str">
        <f t="shared" si="9"/>
        <v/>
      </c>
      <c r="H65" s="21" t="str">
        <f t="shared" si="3"/>
        <v/>
      </c>
      <c r="I65" s="124"/>
      <c r="J65" s="21" t="str">
        <f t="shared" si="4"/>
        <v/>
      </c>
      <c r="K65" s="21" t="str">
        <f t="shared" si="5"/>
        <v/>
      </c>
      <c r="L65" s="123" t="str">
        <f t="shared" si="6"/>
        <v/>
      </c>
      <c r="M65" s="21" t="str">
        <f t="shared" si="7"/>
        <v/>
      </c>
      <c r="N65" s="21" t="str">
        <f t="shared" si="8"/>
        <v/>
      </c>
      <c r="O65" s="122"/>
    </row>
    <row r="66" spans="1:15" x14ac:dyDescent="0.2">
      <c r="A66" s="20"/>
      <c r="B66" s="124"/>
      <c r="C66" s="21" t="str">
        <f t="shared" si="0"/>
        <v/>
      </c>
      <c r="D66" s="124"/>
      <c r="E66" s="21" t="str">
        <f t="shared" si="1"/>
        <v/>
      </c>
      <c r="F66" s="21" t="str">
        <f t="shared" si="2"/>
        <v/>
      </c>
      <c r="G66" s="123" t="str">
        <f t="shared" si="9"/>
        <v/>
      </c>
      <c r="H66" s="21" t="str">
        <f t="shared" si="3"/>
        <v/>
      </c>
      <c r="I66" s="124"/>
      <c r="J66" s="21" t="str">
        <f t="shared" si="4"/>
        <v/>
      </c>
      <c r="K66" s="21" t="str">
        <f t="shared" si="5"/>
        <v/>
      </c>
      <c r="L66" s="123" t="str">
        <f t="shared" si="6"/>
        <v/>
      </c>
      <c r="M66" s="21" t="str">
        <f t="shared" si="7"/>
        <v/>
      </c>
      <c r="N66" s="21" t="str">
        <f t="shared" si="8"/>
        <v/>
      </c>
      <c r="O66" s="122"/>
    </row>
    <row r="67" spans="1:15" x14ac:dyDescent="0.2">
      <c r="A67" s="20"/>
      <c r="B67" s="124"/>
      <c r="C67" s="21" t="str">
        <f t="shared" ref="C67:C102" si="10">IF(B67="","",C66+B67)</f>
        <v/>
      </c>
      <c r="D67" s="124"/>
      <c r="E67" s="21" t="str">
        <f t="shared" ref="E67:E102" si="11">IF(B67="","",IF(D67="","",D67-D66-B67))</f>
        <v/>
      </c>
      <c r="F67" s="21" t="str">
        <f t="shared" ref="F67:F102" si="12">IF(E67="","",F66+E67)</f>
        <v/>
      </c>
      <c r="G67" s="123" t="str">
        <f t="shared" si="9"/>
        <v/>
      </c>
      <c r="H67" s="21" t="str">
        <f t="shared" ref="H67:H102" si="13">IF(F67="","",100*(F67/C67))</f>
        <v/>
      </c>
      <c r="I67" s="124"/>
      <c r="J67" s="21" t="str">
        <f t="shared" ref="J67:J102" si="14">IF(B67="","",IF(I67="","",I67-I66-B67))</f>
        <v/>
      </c>
      <c r="K67" s="21" t="str">
        <f t="shared" ref="K67:K102" si="15">IF(J67="","",K66+J67)</f>
        <v/>
      </c>
      <c r="L67" s="123" t="str">
        <f t="shared" si="6"/>
        <v/>
      </c>
      <c r="M67" s="21" t="str">
        <f t="shared" ref="M67:M102" si="16">IF(K67="","",100*K67/C67)</f>
        <v/>
      </c>
      <c r="N67" s="21" t="str">
        <f t="shared" ref="N67:N102" si="17">IF(D67="","",IF(I67="","",I67-D67))</f>
        <v/>
      </c>
      <c r="O67" s="122"/>
    </row>
    <row r="68" spans="1:15" x14ac:dyDescent="0.2">
      <c r="A68" s="20"/>
      <c r="B68" s="124"/>
      <c r="C68" s="21" t="str">
        <f t="shared" si="10"/>
        <v/>
      </c>
      <c r="D68" s="124"/>
      <c r="E68" s="21" t="str">
        <f t="shared" si="11"/>
        <v/>
      </c>
      <c r="F68" s="21" t="str">
        <f t="shared" si="12"/>
        <v/>
      </c>
      <c r="G68" s="123" t="str">
        <f t="shared" ref="G68:G102" si="18">IF(E68="","",100*E68/(D67+0.5*B68))</f>
        <v/>
      </c>
      <c r="H68" s="21" t="str">
        <f t="shared" si="13"/>
        <v/>
      </c>
      <c r="I68" s="124"/>
      <c r="J68" s="21" t="str">
        <f t="shared" si="14"/>
        <v/>
      </c>
      <c r="K68" s="21" t="str">
        <f t="shared" si="15"/>
        <v/>
      </c>
      <c r="L68" s="123" t="str">
        <f t="shared" ref="L68:L102" si="19">IF(J68="","",100*J68/(I67+0.5*B68))</f>
        <v/>
      </c>
      <c r="M68" s="21" t="str">
        <f t="shared" si="16"/>
        <v/>
      </c>
      <c r="N68" s="21" t="str">
        <f t="shared" si="17"/>
        <v/>
      </c>
      <c r="O68" s="122"/>
    </row>
    <row r="69" spans="1:15" x14ac:dyDescent="0.2">
      <c r="A69" s="20"/>
      <c r="B69" s="124"/>
      <c r="C69" s="21" t="str">
        <f t="shared" si="10"/>
        <v/>
      </c>
      <c r="D69" s="124"/>
      <c r="E69" s="21" t="str">
        <f t="shared" si="11"/>
        <v/>
      </c>
      <c r="F69" s="21" t="str">
        <f t="shared" si="12"/>
        <v/>
      </c>
      <c r="G69" s="123" t="str">
        <f t="shared" si="18"/>
        <v/>
      </c>
      <c r="H69" s="21" t="str">
        <f t="shared" si="13"/>
        <v/>
      </c>
      <c r="I69" s="124"/>
      <c r="J69" s="21" t="str">
        <f t="shared" si="14"/>
        <v/>
      </c>
      <c r="K69" s="21" t="str">
        <f t="shared" si="15"/>
        <v/>
      </c>
      <c r="L69" s="123" t="str">
        <f t="shared" si="19"/>
        <v/>
      </c>
      <c r="M69" s="21" t="str">
        <f t="shared" si="16"/>
        <v/>
      </c>
      <c r="N69" s="21" t="str">
        <f t="shared" si="17"/>
        <v/>
      </c>
      <c r="O69" s="122"/>
    </row>
    <row r="70" spans="1:15" x14ac:dyDescent="0.2">
      <c r="A70" s="20"/>
      <c r="B70" s="124"/>
      <c r="C70" s="21" t="str">
        <f t="shared" si="10"/>
        <v/>
      </c>
      <c r="D70" s="124"/>
      <c r="E70" s="21" t="str">
        <f t="shared" si="11"/>
        <v/>
      </c>
      <c r="F70" s="21" t="str">
        <f t="shared" si="12"/>
        <v/>
      </c>
      <c r="G70" s="123" t="str">
        <f t="shared" si="18"/>
        <v/>
      </c>
      <c r="H70" s="21" t="str">
        <f t="shared" si="13"/>
        <v/>
      </c>
      <c r="I70" s="124"/>
      <c r="J70" s="21" t="str">
        <f t="shared" si="14"/>
        <v/>
      </c>
      <c r="K70" s="21" t="str">
        <f t="shared" si="15"/>
        <v/>
      </c>
      <c r="L70" s="123" t="str">
        <f t="shared" si="19"/>
        <v/>
      </c>
      <c r="M70" s="21" t="str">
        <f t="shared" si="16"/>
        <v/>
      </c>
      <c r="N70" s="21" t="str">
        <f t="shared" si="17"/>
        <v/>
      </c>
      <c r="O70" s="122"/>
    </row>
    <row r="71" spans="1:15" x14ac:dyDescent="0.2">
      <c r="A71" s="20"/>
      <c r="B71" s="124"/>
      <c r="C71" s="21" t="str">
        <f t="shared" si="10"/>
        <v/>
      </c>
      <c r="D71" s="124"/>
      <c r="E71" s="21" t="str">
        <f t="shared" si="11"/>
        <v/>
      </c>
      <c r="F71" s="21" t="str">
        <f t="shared" si="12"/>
        <v/>
      </c>
      <c r="G71" s="123" t="str">
        <f t="shared" si="18"/>
        <v/>
      </c>
      <c r="H71" s="21" t="str">
        <f t="shared" si="13"/>
        <v/>
      </c>
      <c r="I71" s="124"/>
      <c r="J71" s="21" t="str">
        <f t="shared" si="14"/>
        <v/>
      </c>
      <c r="K71" s="21" t="str">
        <f t="shared" si="15"/>
        <v/>
      </c>
      <c r="L71" s="123" t="str">
        <f t="shared" si="19"/>
        <v/>
      </c>
      <c r="M71" s="21" t="str">
        <f t="shared" si="16"/>
        <v/>
      </c>
      <c r="N71" s="21" t="str">
        <f t="shared" si="17"/>
        <v/>
      </c>
      <c r="O71" s="122"/>
    </row>
    <row r="72" spans="1:15" x14ac:dyDescent="0.2">
      <c r="A72" s="20"/>
      <c r="B72" s="124"/>
      <c r="C72" s="21" t="str">
        <f t="shared" si="10"/>
        <v/>
      </c>
      <c r="D72" s="124"/>
      <c r="E72" s="21" t="str">
        <f t="shared" si="11"/>
        <v/>
      </c>
      <c r="F72" s="21" t="str">
        <f t="shared" si="12"/>
        <v/>
      </c>
      <c r="G72" s="123" t="str">
        <f t="shared" si="18"/>
        <v/>
      </c>
      <c r="H72" s="21" t="str">
        <f t="shared" si="13"/>
        <v/>
      </c>
      <c r="I72" s="124"/>
      <c r="J72" s="21" t="str">
        <f t="shared" si="14"/>
        <v/>
      </c>
      <c r="K72" s="21" t="str">
        <f t="shared" si="15"/>
        <v/>
      </c>
      <c r="L72" s="123" t="str">
        <f t="shared" si="19"/>
        <v/>
      </c>
      <c r="M72" s="21" t="str">
        <f t="shared" si="16"/>
        <v/>
      </c>
      <c r="N72" s="21" t="str">
        <f t="shared" si="17"/>
        <v/>
      </c>
      <c r="O72" s="122"/>
    </row>
    <row r="73" spans="1:15" x14ac:dyDescent="0.2">
      <c r="A73" s="20"/>
      <c r="B73" s="124"/>
      <c r="C73" s="21" t="str">
        <f t="shared" si="10"/>
        <v/>
      </c>
      <c r="D73" s="124"/>
      <c r="E73" s="21" t="str">
        <f t="shared" si="11"/>
        <v/>
      </c>
      <c r="F73" s="21" t="str">
        <f t="shared" si="12"/>
        <v/>
      </c>
      <c r="G73" s="123" t="str">
        <f t="shared" si="18"/>
        <v/>
      </c>
      <c r="H73" s="21" t="str">
        <f t="shared" si="13"/>
        <v/>
      </c>
      <c r="I73" s="124"/>
      <c r="J73" s="21" t="str">
        <f t="shared" si="14"/>
        <v/>
      </c>
      <c r="K73" s="21" t="str">
        <f t="shared" si="15"/>
        <v/>
      </c>
      <c r="L73" s="123" t="str">
        <f t="shared" si="19"/>
        <v/>
      </c>
      <c r="M73" s="21" t="str">
        <f t="shared" si="16"/>
        <v/>
      </c>
      <c r="N73" s="21" t="str">
        <f t="shared" si="17"/>
        <v/>
      </c>
      <c r="O73" s="122"/>
    </row>
    <row r="74" spans="1:15" x14ac:dyDescent="0.2">
      <c r="A74" s="20"/>
      <c r="B74" s="124"/>
      <c r="C74" s="21" t="str">
        <f t="shared" si="10"/>
        <v/>
      </c>
      <c r="D74" s="124"/>
      <c r="E74" s="21" t="str">
        <f t="shared" si="11"/>
        <v/>
      </c>
      <c r="F74" s="21" t="str">
        <f t="shared" si="12"/>
        <v/>
      </c>
      <c r="G74" s="123" t="str">
        <f t="shared" si="18"/>
        <v/>
      </c>
      <c r="H74" s="21" t="str">
        <f t="shared" si="13"/>
        <v/>
      </c>
      <c r="I74" s="124"/>
      <c r="J74" s="21" t="str">
        <f t="shared" si="14"/>
        <v/>
      </c>
      <c r="K74" s="21" t="str">
        <f t="shared" si="15"/>
        <v/>
      </c>
      <c r="L74" s="123" t="str">
        <f t="shared" si="19"/>
        <v/>
      </c>
      <c r="M74" s="21" t="str">
        <f t="shared" si="16"/>
        <v/>
      </c>
      <c r="N74" s="21" t="str">
        <f t="shared" si="17"/>
        <v/>
      </c>
      <c r="O74" s="122"/>
    </row>
    <row r="75" spans="1:15" x14ac:dyDescent="0.2">
      <c r="A75" s="20"/>
      <c r="B75" s="124"/>
      <c r="C75" s="21" t="str">
        <f t="shared" si="10"/>
        <v/>
      </c>
      <c r="D75" s="124"/>
      <c r="E75" s="21" t="str">
        <f t="shared" si="11"/>
        <v/>
      </c>
      <c r="F75" s="21" t="str">
        <f t="shared" si="12"/>
        <v/>
      </c>
      <c r="G75" s="123" t="str">
        <f t="shared" si="18"/>
        <v/>
      </c>
      <c r="H75" s="21" t="str">
        <f t="shared" si="13"/>
        <v/>
      </c>
      <c r="I75" s="124"/>
      <c r="J75" s="21" t="str">
        <f t="shared" si="14"/>
        <v/>
      </c>
      <c r="K75" s="21" t="str">
        <f t="shared" si="15"/>
        <v/>
      </c>
      <c r="L75" s="123" t="str">
        <f t="shared" si="19"/>
        <v/>
      </c>
      <c r="M75" s="21" t="str">
        <f t="shared" si="16"/>
        <v/>
      </c>
      <c r="N75" s="21" t="str">
        <f t="shared" si="17"/>
        <v/>
      </c>
      <c r="O75" s="122"/>
    </row>
    <row r="76" spans="1:15" x14ac:dyDescent="0.2">
      <c r="A76" s="20"/>
      <c r="B76" s="124"/>
      <c r="C76" s="21" t="str">
        <f t="shared" si="10"/>
        <v/>
      </c>
      <c r="D76" s="124"/>
      <c r="E76" s="21" t="str">
        <f t="shared" si="11"/>
        <v/>
      </c>
      <c r="F76" s="21" t="str">
        <f t="shared" si="12"/>
        <v/>
      </c>
      <c r="G76" s="123" t="str">
        <f t="shared" si="18"/>
        <v/>
      </c>
      <c r="H76" s="21" t="str">
        <f t="shared" si="13"/>
        <v/>
      </c>
      <c r="I76" s="124"/>
      <c r="J76" s="21" t="str">
        <f t="shared" si="14"/>
        <v/>
      </c>
      <c r="K76" s="21" t="str">
        <f t="shared" si="15"/>
        <v/>
      </c>
      <c r="L76" s="123" t="str">
        <f t="shared" si="19"/>
        <v/>
      </c>
      <c r="M76" s="21" t="str">
        <f t="shared" si="16"/>
        <v/>
      </c>
      <c r="N76" s="21" t="str">
        <f t="shared" si="17"/>
        <v/>
      </c>
      <c r="O76" s="122"/>
    </row>
    <row r="77" spans="1:15" x14ac:dyDescent="0.2">
      <c r="A77" s="20"/>
      <c r="B77" s="124"/>
      <c r="C77" s="21" t="str">
        <f t="shared" si="10"/>
        <v/>
      </c>
      <c r="D77" s="124"/>
      <c r="E77" s="21" t="str">
        <f t="shared" si="11"/>
        <v/>
      </c>
      <c r="F77" s="21" t="str">
        <f t="shared" si="12"/>
        <v/>
      </c>
      <c r="G77" s="123" t="str">
        <f t="shared" si="18"/>
        <v/>
      </c>
      <c r="H77" s="21" t="str">
        <f t="shared" si="13"/>
        <v/>
      </c>
      <c r="I77" s="124"/>
      <c r="J77" s="21" t="str">
        <f t="shared" si="14"/>
        <v/>
      </c>
      <c r="K77" s="21" t="str">
        <f t="shared" si="15"/>
        <v/>
      </c>
      <c r="L77" s="123" t="str">
        <f t="shared" si="19"/>
        <v/>
      </c>
      <c r="M77" s="21" t="str">
        <f t="shared" si="16"/>
        <v/>
      </c>
      <c r="N77" s="21" t="str">
        <f t="shared" si="17"/>
        <v/>
      </c>
      <c r="O77" s="122"/>
    </row>
    <row r="78" spans="1:15" x14ac:dyDescent="0.2">
      <c r="A78" s="20"/>
      <c r="B78" s="124"/>
      <c r="C78" s="21" t="str">
        <f t="shared" si="10"/>
        <v/>
      </c>
      <c r="D78" s="124"/>
      <c r="E78" s="21" t="str">
        <f t="shared" si="11"/>
        <v/>
      </c>
      <c r="F78" s="21" t="str">
        <f t="shared" si="12"/>
        <v/>
      </c>
      <c r="G78" s="123" t="str">
        <f t="shared" si="18"/>
        <v/>
      </c>
      <c r="H78" s="21" t="str">
        <f t="shared" si="13"/>
        <v/>
      </c>
      <c r="I78" s="124"/>
      <c r="J78" s="21" t="str">
        <f t="shared" si="14"/>
        <v/>
      </c>
      <c r="K78" s="21" t="str">
        <f t="shared" si="15"/>
        <v/>
      </c>
      <c r="L78" s="123" t="str">
        <f t="shared" si="19"/>
        <v/>
      </c>
      <c r="M78" s="21" t="str">
        <f t="shared" si="16"/>
        <v/>
      </c>
      <c r="N78" s="21" t="str">
        <f t="shared" si="17"/>
        <v/>
      </c>
      <c r="O78" s="122"/>
    </row>
    <row r="79" spans="1:15" x14ac:dyDescent="0.2">
      <c r="A79" s="20"/>
      <c r="B79" s="124"/>
      <c r="C79" s="21" t="str">
        <f t="shared" si="10"/>
        <v/>
      </c>
      <c r="D79" s="124"/>
      <c r="E79" s="21" t="str">
        <f t="shared" si="11"/>
        <v/>
      </c>
      <c r="F79" s="21" t="str">
        <f t="shared" si="12"/>
        <v/>
      </c>
      <c r="G79" s="123" t="str">
        <f t="shared" si="18"/>
        <v/>
      </c>
      <c r="H79" s="21" t="str">
        <f t="shared" si="13"/>
        <v/>
      </c>
      <c r="I79" s="124"/>
      <c r="J79" s="21" t="str">
        <f t="shared" si="14"/>
        <v/>
      </c>
      <c r="K79" s="21" t="str">
        <f t="shared" si="15"/>
        <v/>
      </c>
      <c r="L79" s="123" t="str">
        <f t="shared" si="19"/>
        <v/>
      </c>
      <c r="M79" s="21" t="str">
        <f t="shared" si="16"/>
        <v/>
      </c>
      <c r="N79" s="21" t="str">
        <f t="shared" si="17"/>
        <v/>
      </c>
      <c r="O79" s="122"/>
    </row>
    <row r="80" spans="1:15" x14ac:dyDescent="0.2">
      <c r="A80" s="208"/>
      <c r="B80" s="131"/>
      <c r="C80" s="129" t="str">
        <f t="shared" si="10"/>
        <v/>
      </c>
      <c r="D80" s="131"/>
      <c r="E80" s="129" t="str">
        <f t="shared" si="11"/>
        <v/>
      </c>
      <c r="F80" s="129" t="str">
        <f t="shared" si="12"/>
        <v/>
      </c>
      <c r="G80" s="130" t="str">
        <f t="shared" si="18"/>
        <v/>
      </c>
      <c r="H80" s="129" t="str">
        <f t="shared" si="13"/>
        <v/>
      </c>
      <c r="I80" s="131"/>
      <c r="J80" s="129" t="str">
        <f t="shared" si="14"/>
        <v/>
      </c>
      <c r="K80" s="129" t="str">
        <f t="shared" si="15"/>
        <v/>
      </c>
      <c r="L80" s="130" t="str">
        <f t="shared" si="19"/>
        <v/>
      </c>
      <c r="M80" s="129" t="str">
        <f t="shared" si="16"/>
        <v/>
      </c>
      <c r="N80" s="129" t="str">
        <f t="shared" si="17"/>
        <v/>
      </c>
      <c r="O80" s="122"/>
    </row>
    <row r="81" spans="1:15" x14ac:dyDescent="0.2">
      <c r="A81" s="20"/>
      <c r="B81" s="124"/>
      <c r="C81" s="21" t="str">
        <f t="shared" si="10"/>
        <v/>
      </c>
      <c r="D81" s="124"/>
      <c r="E81" s="21" t="str">
        <f t="shared" si="11"/>
        <v/>
      </c>
      <c r="F81" s="21" t="str">
        <f t="shared" si="12"/>
        <v/>
      </c>
      <c r="G81" s="123" t="str">
        <f t="shared" si="18"/>
        <v/>
      </c>
      <c r="H81" s="21" t="str">
        <f t="shared" si="13"/>
        <v/>
      </c>
      <c r="I81" s="124"/>
      <c r="J81" s="21" t="str">
        <f t="shared" si="14"/>
        <v/>
      </c>
      <c r="K81" s="21" t="str">
        <f t="shared" si="15"/>
        <v/>
      </c>
      <c r="L81" s="123" t="str">
        <f t="shared" si="19"/>
        <v/>
      </c>
      <c r="M81" s="21" t="str">
        <f t="shared" si="16"/>
        <v/>
      </c>
      <c r="N81" s="21" t="str">
        <f t="shared" si="17"/>
        <v/>
      </c>
      <c r="O81" s="122"/>
    </row>
    <row r="82" spans="1:15" x14ac:dyDescent="0.2">
      <c r="A82" s="20"/>
      <c r="B82" s="124"/>
      <c r="C82" s="21" t="str">
        <f t="shared" si="10"/>
        <v/>
      </c>
      <c r="D82" s="124"/>
      <c r="E82" s="21" t="str">
        <f t="shared" si="11"/>
        <v/>
      </c>
      <c r="F82" s="21" t="str">
        <f t="shared" si="12"/>
        <v/>
      </c>
      <c r="G82" s="123" t="str">
        <f t="shared" si="18"/>
        <v/>
      </c>
      <c r="H82" s="21" t="str">
        <f t="shared" si="13"/>
        <v/>
      </c>
      <c r="I82" s="124"/>
      <c r="J82" s="21" t="str">
        <f t="shared" si="14"/>
        <v/>
      </c>
      <c r="K82" s="21" t="str">
        <f t="shared" si="15"/>
        <v/>
      </c>
      <c r="L82" s="123" t="str">
        <f t="shared" si="19"/>
        <v/>
      </c>
      <c r="M82" s="21" t="str">
        <f t="shared" si="16"/>
        <v/>
      </c>
      <c r="N82" s="21" t="str">
        <f t="shared" si="17"/>
        <v/>
      </c>
      <c r="O82" s="122"/>
    </row>
    <row r="83" spans="1:15" x14ac:dyDescent="0.2">
      <c r="A83" s="20"/>
      <c r="B83" s="124"/>
      <c r="C83" s="21" t="str">
        <f t="shared" si="10"/>
        <v/>
      </c>
      <c r="D83" s="124"/>
      <c r="E83" s="21" t="str">
        <f t="shared" si="11"/>
        <v/>
      </c>
      <c r="F83" s="21" t="str">
        <f t="shared" si="12"/>
        <v/>
      </c>
      <c r="G83" s="123" t="str">
        <f t="shared" si="18"/>
        <v/>
      </c>
      <c r="H83" s="21" t="str">
        <f t="shared" si="13"/>
        <v/>
      </c>
      <c r="I83" s="124"/>
      <c r="J83" s="21" t="str">
        <f t="shared" si="14"/>
        <v/>
      </c>
      <c r="K83" s="21" t="str">
        <f t="shared" si="15"/>
        <v/>
      </c>
      <c r="L83" s="123" t="str">
        <f t="shared" si="19"/>
        <v/>
      </c>
      <c r="M83" s="21" t="str">
        <f t="shared" si="16"/>
        <v/>
      </c>
      <c r="N83" s="21" t="str">
        <f t="shared" si="17"/>
        <v/>
      </c>
      <c r="O83" s="122"/>
    </row>
    <row r="84" spans="1:15" x14ac:dyDescent="0.2">
      <c r="A84" s="20"/>
      <c r="B84" s="124"/>
      <c r="C84" s="21" t="str">
        <f t="shared" si="10"/>
        <v/>
      </c>
      <c r="D84" s="124"/>
      <c r="E84" s="21" t="str">
        <f t="shared" si="11"/>
        <v/>
      </c>
      <c r="F84" s="21" t="str">
        <f t="shared" si="12"/>
        <v/>
      </c>
      <c r="G84" s="123" t="str">
        <f t="shared" si="18"/>
        <v/>
      </c>
      <c r="H84" s="21" t="str">
        <f t="shared" si="13"/>
        <v/>
      </c>
      <c r="I84" s="124"/>
      <c r="J84" s="21" t="str">
        <f t="shared" si="14"/>
        <v/>
      </c>
      <c r="K84" s="21" t="str">
        <f t="shared" si="15"/>
        <v/>
      </c>
      <c r="L84" s="123" t="str">
        <f t="shared" si="19"/>
        <v/>
      </c>
      <c r="M84" s="21" t="str">
        <f t="shared" si="16"/>
        <v/>
      </c>
      <c r="N84" s="21" t="str">
        <f t="shared" si="17"/>
        <v/>
      </c>
      <c r="O84" s="122"/>
    </row>
    <row r="85" spans="1:15" x14ac:dyDescent="0.2">
      <c r="A85" s="20"/>
      <c r="B85" s="124"/>
      <c r="C85" s="21" t="str">
        <f t="shared" si="10"/>
        <v/>
      </c>
      <c r="D85" s="124"/>
      <c r="E85" s="21" t="str">
        <f t="shared" si="11"/>
        <v/>
      </c>
      <c r="F85" s="21" t="str">
        <f t="shared" si="12"/>
        <v/>
      </c>
      <c r="G85" s="123" t="str">
        <f t="shared" si="18"/>
        <v/>
      </c>
      <c r="H85" s="21" t="str">
        <f t="shared" si="13"/>
        <v/>
      </c>
      <c r="I85" s="124"/>
      <c r="J85" s="21" t="str">
        <f t="shared" si="14"/>
        <v/>
      </c>
      <c r="K85" s="21" t="str">
        <f t="shared" si="15"/>
        <v/>
      </c>
      <c r="L85" s="123" t="str">
        <f t="shared" si="19"/>
        <v/>
      </c>
      <c r="M85" s="21" t="str">
        <f t="shared" si="16"/>
        <v/>
      </c>
      <c r="N85" s="21" t="str">
        <f t="shared" si="17"/>
        <v/>
      </c>
      <c r="O85" s="122"/>
    </row>
    <row r="86" spans="1:15" x14ac:dyDescent="0.2">
      <c r="A86" s="20"/>
      <c r="B86" s="124"/>
      <c r="C86" s="21" t="str">
        <f t="shared" si="10"/>
        <v/>
      </c>
      <c r="D86" s="124"/>
      <c r="E86" s="21" t="str">
        <f t="shared" si="11"/>
        <v/>
      </c>
      <c r="F86" s="21" t="str">
        <f t="shared" si="12"/>
        <v/>
      </c>
      <c r="G86" s="123" t="str">
        <f t="shared" si="18"/>
        <v/>
      </c>
      <c r="H86" s="21" t="str">
        <f t="shared" si="13"/>
        <v/>
      </c>
      <c r="I86" s="124"/>
      <c r="J86" s="21" t="str">
        <f t="shared" si="14"/>
        <v/>
      </c>
      <c r="K86" s="21" t="str">
        <f t="shared" si="15"/>
        <v/>
      </c>
      <c r="L86" s="123" t="str">
        <f t="shared" si="19"/>
        <v/>
      </c>
      <c r="M86" s="21" t="str">
        <f t="shared" si="16"/>
        <v/>
      </c>
      <c r="N86" s="21" t="str">
        <f t="shared" si="17"/>
        <v/>
      </c>
      <c r="O86" s="122"/>
    </row>
    <row r="87" spans="1:15" x14ac:dyDescent="0.2">
      <c r="A87" s="20"/>
      <c r="B87" s="124"/>
      <c r="C87" s="21" t="str">
        <f t="shared" si="10"/>
        <v/>
      </c>
      <c r="D87" s="124"/>
      <c r="E87" s="21" t="str">
        <f t="shared" si="11"/>
        <v/>
      </c>
      <c r="F87" s="21" t="str">
        <f t="shared" si="12"/>
        <v/>
      </c>
      <c r="G87" s="123" t="str">
        <f t="shared" si="18"/>
        <v/>
      </c>
      <c r="H87" s="21" t="str">
        <f t="shared" si="13"/>
        <v/>
      </c>
      <c r="I87" s="124"/>
      <c r="J87" s="21" t="str">
        <f t="shared" si="14"/>
        <v/>
      </c>
      <c r="K87" s="21" t="str">
        <f t="shared" si="15"/>
        <v/>
      </c>
      <c r="L87" s="123" t="str">
        <f t="shared" si="19"/>
        <v/>
      </c>
      <c r="M87" s="21" t="str">
        <f t="shared" si="16"/>
        <v/>
      </c>
      <c r="N87" s="21" t="str">
        <f t="shared" si="17"/>
        <v/>
      </c>
      <c r="O87" s="122"/>
    </row>
    <row r="88" spans="1:15" x14ac:dyDescent="0.2">
      <c r="A88" s="20"/>
      <c r="B88" s="124"/>
      <c r="C88" s="21" t="str">
        <f t="shared" si="10"/>
        <v/>
      </c>
      <c r="D88" s="124"/>
      <c r="E88" s="21" t="str">
        <f t="shared" si="11"/>
        <v/>
      </c>
      <c r="F88" s="21" t="str">
        <f t="shared" si="12"/>
        <v/>
      </c>
      <c r="G88" s="123" t="str">
        <f t="shared" si="18"/>
        <v/>
      </c>
      <c r="H88" s="21" t="str">
        <f t="shared" si="13"/>
        <v/>
      </c>
      <c r="I88" s="124"/>
      <c r="J88" s="21" t="str">
        <f t="shared" si="14"/>
        <v/>
      </c>
      <c r="K88" s="21" t="str">
        <f t="shared" si="15"/>
        <v/>
      </c>
      <c r="L88" s="123" t="str">
        <f t="shared" si="19"/>
        <v/>
      </c>
      <c r="M88" s="21" t="str">
        <f t="shared" si="16"/>
        <v/>
      </c>
      <c r="N88" s="21" t="str">
        <f t="shared" si="17"/>
        <v/>
      </c>
      <c r="O88" s="122"/>
    </row>
    <row r="89" spans="1:15" x14ac:dyDescent="0.2">
      <c r="A89" s="20"/>
      <c r="B89" s="124"/>
      <c r="C89" s="21" t="str">
        <f t="shared" si="10"/>
        <v/>
      </c>
      <c r="D89" s="124"/>
      <c r="E89" s="21" t="str">
        <f t="shared" si="11"/>
        <v/>
      </c>
      <c r="F89" s="21" t="str">
        <f t="shared" si="12"/>
        <v/>
      </c>
      <c r="G89" s="123" t="str">
        <f t="shared" si="18"/>
        <v/>
      </c>
      <c r="H89" s="21" t="str">
        <f t="shared" si="13"/>
        <v/>
      </c>
      <c r="I89" s="124"/>
      <c r="J89" s="21" t="str">
        <f t="shared" si="14"/>
        <v/>
      </c>
      <c r="K89" s="21" t="str">
        <f t="shared" si="15"/>
        <v/>
      </c>
      <c r="L89" s="123" t="str">
        <f t="shared" si="19"/>
        <v/>
      </c>
      <c r="M89" s="21" t="str">
        <f t="shared" si="16"/>
        <v/>
      </c>
      <c r="N89" s="21" t="str">
        <f t="shared" si="17"/>
        <v/>
      </c>
      <c r="O89" s="122"/>
    </row>
    <row r="90" spans="1:15" x14ac:dyDescent="0.2">
      <c r="A90" s="20"/>
      <c r="B90" s="124"/>
      <c r="C90" s="21" t="str">
        <f t="shared" si="10"/>
        <v/>
      </c>
      <c r="D90" s="124"/>
      <c r="E90" s="21" t="str">
        <f t="shared" si="11"/>
        <v/>
      </c>
      <c r="F90" s="21" t="str">
        <f t="shared" si="12"/>
        <v/>
      </c>
      <c r="G90" s="123" t="str">
        <f t="shared" si="18"/>
        <v/>
      </c>
      <c r="H90" s="21" t="str">
        <f t="shared" si="13"/>
        <v/>
      </c>
      <c r="I90" s="124"/>
      <c r="J90" s="21" t="str">
        <f t="shared" si="14"/>
        <v/>
      </c>
      <c r="K90" s="21" t="str">
        <f t="shared" si="15"/>
        <v/>
      </c>
      <c r="L90" s="123" t="str">
        <f t="shared" si="19"/>
        <v/>
      </c>
      <c r="M90" s="21" t="str">
        <f t="shared" si="16"/>
        <v/>
      </c>
      <c r="N90" s="21" t="str">
        <f t="shared" si="17"/>
        <v/>
      </c>
      <c r="O90" s="122"/>
    </row>
    <row r="91" spans="1:15" x14ac:dyDescent="0.2">
      <c r="A91" s="20"/>
      <c r="B91" s="124"/>
      <c r="C91" s="21" t="str">
        <f t="shared" si="10"/>
        <v/>
      </c>
      <c r="D91" s="124"/>
      <c r="E91" s="21" t="str">
        <f t="shared" si="11"/>
        <v/>
      </c>
      <c r="F91" s="21" t="str">
        <f t="shared" si="12"/>
        <v/>
      </c>
      <c r="G91" s="123" t="str">
        <f t="shared" si="18"/>
        <v/>
      </c>
      <c r="H91" s="21" t="str">
        <f t="shared" si="13"/>
        <v/>
      </c>
      <c r="I91" s="124"/>
      <c r="J91" s="21" t="str">
        <f t="shared" si="14"/>
        <v/>
      </c>
      <c r="K91" s="21" t="str">
        <f t="shared" si="15"/>
        <v/>
      </c>
      <c r="L91" s="123" t="str">
        <f t="shared" si="19"/>
        <v/>
      </c>
      <c r="M91" s="21" t="str">
        <f t="shared" si="16"/>
        <v/>
      </c>
      <c r="N91" s="21" t="str">
        <f t="shared" si="17"/>
        <v/>
      </c>
      <c r="O91" s="122"/>
    </row>
    <row r="92" spans="1:15" x14ac:dyDescent="0.2">
      <c r="A92" s="20"/>
      <c r="B92" s="124"/>
      <c r="C92" s="21" t="str">
        <f t="shared" si="10"/>
        <v/>
      </c>
      <c r="D92" s="124"/>
      <c r="E92" s="21" t="str">
        <f t="shared" si="11"/>
        <v/>
      </c>
      <c r="F92" s="21" t="str">
        <f t="shared" si="12"/>
        <v/>
      </c>
      <c r="G92" s="123" t="str">
        <f t="shared" si="18"/>
        <v/>
      </c>
      <c r="H92" s="21" t="str">
        <f t="shared" si="13"/>
        <v/>
      </c>
      <c r="I92" s="124"/>
      <c r="J92" s="21" t="str">
        <f t="shared" si="14"/>
        <v/>
      </c>
      <c r="K92" s="21" t="str">
        <f t="shared" si="15"/>
        <v/>
      </c>
      <c r="L92" s="123" t="str">
        <f t="shared" si="19"/>
        <v/>
      </c>
      <c r="M92" s="21" t="str">
        <f t="shared" si="16"/>
        <v/>
      </c>
      <c r="N92" s="21" t="str">
        <f t="shared" si="17"/>
        <v/>
      </c>
      <c r="O92" s="122"/>
    </row>
    <row r="93" spans="1:15" x14ac:dyDescent="0.2">
      <c r="A93" s="20"/>
      <c r="B93" s="124"/>
      <c r="C93" s="21" t="str">
        <f t="shared" si="10"/>
        <v/>
      </c>
      <c r="D93" s="124"/>
      <c r="E93" s="21" t="str">
        <f t="shared" si="11"/>
        <v/>
      </c>
      <c r="F93" s="21" t="str">
        <f t="shared" si="12"/>
        <v/>
      </c>
      <c r="G93" s="123" t="str">
        <f t="shared" si="18"/>
        <v/>
      </c>
      <c r="H93" s="21" t="str">
        <f t="shared" si="13"/>
        <v/>
      </c>
      <c r="I93" s="124"/>
      <c r="J93" s="21" t="str">
        <f t="shared" si="14"/>
        <v/>
      </c>
      <c r="K93" s="21" t="str">
        <f t="shared" si="15"/>
        <v/>
      </c>
      <c r="L93" s="123" t="str">
        <f t="shared" si="19"/>
        <v/>
      </c>
      <c r="M93" s="21" t="str">
        <f t="shared" si="16"/>
        <v/>
      </c>
      <c r="N93" s="21" t="str">
        <f t="shared" si="17"/>
        <v/>
      </c>
      <c r="O93" s="122"/>
    </row>
    <row r="94" spans="1:15" x14ac:dyDescent="0.2">
      <c r="A94" s="20"/>
      <c r="B94" s="124"/>
      <c r="C94" s="21" t="str">
        <f t="shared" si="10"/>
        <v/>
      </c>
      <c r="D94" s="124"/>
      <c r="E94" s="21" t="str">
        <f t="shared" si="11"/>
        <v/>
      </c>
      <c r="F94" s="21" t="str">
        <f t="shared" si="12"/>
        <v/>
      </c>
      <c r="G94" s="123" t="str">
        <f t="shared" si="18"/>
        <v/>
      </c>
      <c r="H94" s="21" t="str">
        <f t="shared" si="13"/>
        <v/>
      </c>
      <c r="I94" s="124"/>
      <c r="J94" s="21" t="str">
        <f t="shared" si="14"/>
        <v/>
      </c>
      <c r="K94" s="21" t="str">
        <f t="shared" si="15"/>
        <v/>
      </c>
      <c r="L94" s="123" t="str">
        <f t="shared" si="19"/>
        <v/>
      </c>
      <c r="M94" s="21" t="str">
        <f t="shared" si="16"/>
        <v/>
      </c>
      <c r="N94" s="21" t="str">
        <f t="shared" si="17"/>
        <v/>
      </c>
      <c r="O94" s="122"/>
    </row>
    <row r="95" spans="1:15" x14ac:dyDescent="0.2">
      <c r="A95" s="20"/>
      <c r="B95" s="124"/>
      <c r="C95" s="21" t="str">
        <f t="shared" si="10"/>
        <v/>
      </c>
      <c r="D95" s="124"/>
      <c r="E95" s="21" t="str">
        <f t="shared" si="11"/>
        <v/>
      </c>
      <c r="F95" s="21" t="str">
        <f t="shared" si="12"/>
        <v/>
      </c>
      <c r="G95" s="123" t="str">
        <f t="shared" si="18"/>
        <v/>
      </c>
      <c r="H95" s="21" t="str">
        <f t="shared" si="13"/>
        <v/>
      </c>
      <c r="I95" s="124"/>
      <c r="J95" s="21" t="str">
        <f t="shared" si="14"/>
        <v/>
      </c>
      <c r="K95" s="21" t="str">
        <f t="shared" si="15"/>
        <v/>
      </c>
      <c r="L95" s="123" t="str">
        <f t="shared" si="19"/>
        <v/>
      </c>
      <c r="M95" s="21" t="str">
        <f t="shared" si="16"/>
        <v/>
      </c>
      <c r="N95" s="21" t="str">
        <f t="shared" si="17"/>
        <v/>
      </c>
      <c r="O95" s="122"/>
    </row>
    <row r="96" spans="1:15" x14ac:dyDescent="0.2">
      <c r="A96" s="20"/>
      <c r="B96" s="124"/>
      <c r="C96" s="21" t="str">
        <f t="shared" si="10"/>
        <v/>
      </c>
      <c r="D96" s="124"/>
      <c r="E96" s="21" t="str">
        <f t="shared" si="11"/>
        <v/>
      </c>
      <c r="F96" s="21" t="str">
        <f t="shared" si="12"/>
        <v/>
      </c>
      <c r="G96" s="123" t="str">
        <f t="shared" si="18"/>
        <v/>
      </c>
      <c r="H96" s="21" t="str">
        <f t="shared" si="13"/>
        <v/>
      </c>
      <c r="I96" s="124"/>
      <c r="J96" s="21" t="str">
        <f t="shared" si="14"/>
        <v/>
      </c>
      <c r="K96" s="21" t="str">
        <f t="shared" si="15"/>
        <v/>
      </c>
      <c r="L96" s="123" t="str">
        <f t="shared" si="19"/>
        <v/>
      </c>
      <c r="M96" s="21" t="str">
        <f t="shared" si="16"/>
        <v/>
      </c>
      <c r="N96" s="21" t="str">
        <f t="shared" si="17"/>
        <v/>
      </c>
      <c r="O96" s="122"/>
    </row>
    <row r="97" spans="1:15" x14ac:dyDescent="0.2">
      <c r="A97" s="20"/>
      <c r="B97" s="124"/>
      <c r="C97" s="21" t="str">
        <f t="shared" si="10"/>
        <v/>
      </c>
      <c r="D97" s="124"/>
      <c r="E97" s="21" t="str">
        <f t="shared" si="11"/>
        <v/>
      </c>
      <c r="F97" s="21" t="str">
        <f t="shared" si="12"/>
        <v/>
      </c>
      <c r="G97" s="123" t="str">
        <f t="shared" si="18"/>
        <v/>
      </c>
      <c r="H97" s="21" t="str">
        <f t="shared" si="13"/>
        <v/>
      </c>
      <c r="I97" s="124"/>
      <c r="J97" s="21" t="str">
        <f t="shared" si="14"/>
        <v/>
      </c>
      <c r="K97" s="21" t="str">
        <f t="shared" si="15"/>
        <v/>
      </c>
      <c r="L97" s="123" t="str">
        <f t="shared" si="19"/>
        <v/>
      </c>
      <c r="M97" s="21" t="str">
        <f t="shared" si="16"/>
        <v/>
      </c>
      <c r="N97" s="21" t="str">
        <f t="shared" si="17"/>
        <v/>
      </c>
      <c r="O97" s="122"/>
    </row>
    <row r="98" spans="1:15" x14ac:dyDescent="0.2">
      <c r="A98" s="20"/>
      <c r="B98" s="124"/>
      <c r="C98" s="21" t="str">
        <f t="shared" si="10"/>
        <v/>
      </c>
      <c r="D98" s="124"/>
      <c r="E98" s="21" t="str">
        <f t="shared" si="11"/>
        <v/>
      </c>
      <c r="F98" s="21" t="str">
        <f t="shared" si="12"/>
        <v/>
      </c>
      <c r="G98" s="123" t="str">
        <f t="shared" si="18"/>
        <v/>
      </c>
      <c r="H98" s="21" t="str">
        <f t="shared" si="13"/>
        <v/>
      </c>
      <c r="I98" s="124"/>
      <c r="J98" s="21" t="str">
        <f t="shared" si="14"/>
        <v/>
      </c>
      <c r="K98" s="21" t="str">
        <f t="shared" si="15"/>
        <v/>
      </c>
      <c r="L98" s="123" t="str">
        <f t="shared" si="19"/>
        <v/>
      </c>
      <c r="M98" s="21" t="str">
        <f t="shared" si="16"/>
        <v/>
      </c>
      <c r="N98" s="21" t="str">
        <f t="shared" si="17"/>
        <v/>
      </c>
      <c r="O98" s="122"/>
    </row>
    <row r="99" spans="1:15" x14ac:dyDescent="0.2">
      <c r="A99" s="20"/>
      <c r="B99" s="124"/>
      <c r="C99" s="21" t="str">
        <f t="shared" si="10"/>
        <v/>
      </c>
      <c r="D99" s="124"/>
      <c r="E99" s="21" t="str">
        <f t="shared" si="11"/>
        <v/>
      </c>
      <c r="F99" s="21" t="str">
        <f t="shared" si="12"/>
        <v/>
      </c>
      <c r="G99" s="123" t="str">
        <f t="shared" si="18"/>
        <v/>
      </c>
      <c r="H99" s="21" t="str">
        <f t="shared" si="13"/>
        <v/>
      </c>
      <c r="I99" s="124"/>
      <c r="J99" s="21" t="str">
        <f t="shared" si="14"/>
        <v/>
      </c>
      <c r="K99" s="21" t="str">
        <f t="shared" si="15"/>
        <v/>
      </c>
      <c r="L99" s="123" t="str">
        <f t="shared" si="19"/>
        <v/>
      </c>
      <c r="M99" s="21" t="str">
        <f t="shared" si="16"/>
        <v/>
      </c>
      <c r="N99" s="21" t="str">
        <f t="shared" si="17"/>
        <v/>
      </c>
      <c r="O99" s="122"/>
    </row>
    <row r="100" spans="1:15" x14ac:dyDescent="0.2">
      <c r="A100" s="20"/>
      <c r="B100" s="124"/>
      <c r="C100" s="21" t="str">
        <f t="shared" si="10"/>
        <v/>
      </c>
      <c r="D100" s="124"/>
      <c r="E100" s="21" t="str">
        <f t="shared" si="11"/>
        <v/>
      </c>
      <c r="F100" s="21" t="str">
        <f t="shared" si="12"/>
        <v/>
      </c>
      <c r="G100" s="123" t="str">
        <f t="shared" si="18"/>
        <v/>
      </c>
      <c r="H100" s="21" t="str">
        <f t="shared" si="13"/>
        <v/>
      </c>
      <c r="I100" s="124"/>
      <c r="J100" s="21" t="str">
        <f t="shared" si="14"/>
        <v/>
      </c>
      <c r="K100" s="21" t="str">
        <f t="shared" si="15"/>
        <v/>
      </c>
      <c r="L100" s="123" t="str">
        <f t="shared" si="19"/>
        <v/>
      </c>
      <c r="M100" s="21" t="str">
        <f t="shared" si="16"/>
        <v/>
      </c>
      <c r="N100" s="21" t="str">
        <f t="shared" si="17"/>
        <v/>
      </c>
      <c r="O100" s="122"/>
    </row>
    <row r="101" spans="1:15" x14ac:dyDescent="0.2">
      <c r="A101" s="20"/>
      <c r="B101" s="124"/>
      <c r="C101" s="21" t="str">
        <f t="shared" si="10"/>
        <v/>
      </c>
      <c r="D101" s="124"/>
      <c r="E101" s="21" t="str">
        <f t="shared" si="11"/>
        <v/>
      </c>
      <c r="F101" s="21" t="str">
        <f t="shared" si="12"/>
        <v/>
      </c>
      <c r="G101" s="123" t="str">
        <f t="shared" si="18"/>
        <v/>
      </c>
      <c r="H101" s="21" t="str">
        <f t="shared" si="13"/>
        <v/>
      </c>
      <c r="I101" s="124"/>
      <c r="J101" s="21" t="str">
        <f t="shared" si="14"/>
        <v/>
      </c>
      <c r="K101" s="21" t="str">
        <f t="shared" si="15"/>
        <v/>
      </c>
      <c r="L101" s="123" t="str">
        <f t="shared" si="19"/>
        <v/>
      </c>
      <c r="M101" s="21" t="str">
        <f t="shared" si="16"/>
        <v/>
      </c>
      <c r="N101" s="21" t="str">
        <f t="shared" si="17"/>
        <v/>
      </c>
      <c r="O101" s="122"/>
    </row>
    <row r="102" spans="1:15" x14ac:dyDescent="0.2">
      <c r="A102" s="20"/>
      <c r="B102" s="124"/>
      <c r="C102" s="21" t="str">
        <f t="shared" si="10"/>
        <v/>
      </c>
      <c r="D102" s="124"/>
      <c r="E102" s="21" t="str">
        <f t="shared" si="11"/>
        <v/>
      </c>
      <c r="F102" s="21" t="str">
        <f t="shared" si="12"/>
        <v/>
      </c>
      <c r="G102" s="123" t="str">
        <f t="shared" si="18"/>
        <v/>
      </c>
      <c r="H102" s="21" t="str">
        <f t="shared" si="13"/>
        <v/>
      </c>
      <c r="I102" s="124"/>
      <c r="J102" s="21" t="str">
        <f t="shared" si="14"/>
        <v/>
      </c>
      <c r="K102" s="21" t="str">
        <f t="shared" si="15"/>
        <v/>
      </c>
      <c r="L102" s="123" t="str">
        <f t="shared" si="19"/>
        <v/>
      </c>
      <c r="M102" s="21" t="str">
        <f t="shared" si="16"/>
        <v/>
      </c>
      <c r="N102" s="21" t="str">
        <f t="shared" si="17"/>
        <v/>
      </c>
      <c r="O102" s="394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zoomScaleNormal="100" workbookViewId="0">
      <selection activeCell="S20" sqref="S20"/>
    </sheetView>
  </sheetViews>
  <sheetFormatPr defaultRowHeight="12.75" x14ac:dyDescent="0.2"/>
  <cols>
    <col min="4" max="4" width="4.42578125" hidden="1" customWidth="1"/>
    <col min="5" max="5" width="11" hidden="1" customWidth="1"/>
    <col min="6" max="6" width="4.42578125" hidden="1" customWidth="1"/>
    <col min="7" max="7" width="9.140625" style="342"/>
    <col min="8" max="8" width="4.42578125" hidden="1" customWidth="1"/>
    <col min="9" max="9" width="11" hidden="1" customWidth="1"/>
    <col min="10" max="10" width="9.140625" style="342"/>
    <col min="11" max="11" width="4.42578125" hidden="1" customWidth="1"/>
    <col min="12" max="12" width="11" hidden="1" customWidth="1"/>
    <col min="13" max="13" width="9.140625" style="342"/>
    <col min="18" max="18" width="11.140625" customWidth="1"/>
  </cols>
  <sheetData>
    <row r="1" spans="1:20" x14ac:dyDescent="0.2">
      <c r="A1" s="261" t="s">
        <v>33</v>
      </c>
      <c r="B1" s="262" t="s">
        <v>98</v>
      </c>
      <c r="C1" s="263" t="s">
        <v>95</v>
      </c>
      <c r="D1" s="263" t="s">
        <v>0</v>
      </c>
      <c r="E1" s="263" t="s">
        <v>106</v>
      </c>
      <c r="F1" s="263" t="s">
        <v>0</v>
      </c>
      <c r="G1" s="340" t="s">
        <v>105</v>
      </c>
      <c r="H1" s="263" t="s">
        <v>0</v>
      </c>
      <c r="I1" s="263" t="s">
        <v>106</v>
      </c>
      <c r="J1" s="340" t="s">
        <v>172</v>
      </c>
      <c r="K1" s="263" t="s">
        <v>0</v>
      </c>
      <c r="L1" s="263" t="s">
        <v>106</v>
      </c>
      <c r="M1" s="340" t="s">
        <v>171</v>
      </c>
      <c r="N1" s="264" t="s">
        <v>92</v>
      </c>
    </row>
    <row r="2" spans="1:20" x14ac:dyDescent="0.2">
      <c r="A2" s="137">
        <f>IF(WRes!A2="","",WRes!A2)</f>
        <v>42737</v>
      </c>
      <c r="B2" s="403">
        <f>IF(WRes!I2="","",WRes!I2)</f>
        <v>33112.58</v>
      </c>
      <c r="C2" s="142"/>
      <c r="D2" s="139">
        <v>0</v>
      </c>
      <c r="E2" s="139">
        <v>1</v>
      </c>
      <c r="F2" s="139">
        <v>0</v>
      </c>
      <c r="G2" s="341"/>
      <c r="H2" s="260"/>
      <c r="I2" s="260"/>
      <c r="J2" s="343"/>
      <c r="K2" s="260"/>
      <c r="L2" s="260"/>
      <c r="M2" s="343"/>
      <c r="N2" s="122"/>
    </row>
    <row r="3" spans="1:20" ht="13.5" thickBot="1" x14ac:dyDescent="0.25">
      <c r="A3" s="137">
        <f>IF(WRes!A3="","",WRes!A3)</f>
        <v>42741</v>
      </c>
      <c r="B3" s="403">
        <f>IF(WRes!I3="","",WRes!I3)</f>
        <v>33149.65</v>
      </c>
      <c r="C3" s="123">
        <f>WRes!L3</f>
        <v>0.1119514094039175</v>
      </c>
      <c r="D3" s="3">
        <f t="shared" ref="D3:D34" si="0">IF(C3="","",D2+1)</f>
        <v>1</v>
      </c>
      <c r="E3" s="136">
        <f t="shared" ref="E3:E66" si="1">IF(C3="","",E2*(1+C3/100))</f>
        <v>1.0011195140940392</v>
      </c>
      <c r="F3" s="3">
        <f t="shared" ref="F3:F34" si="2">IF(E3="","",F2+1)</f>
        <v>1</v>
      </c>
      <c r="G3" s="223">
        <f t="shared" ref="G3:G34" si="3">IF(C3="","",100*(E3^(1/D3)-1))</f>
        <v>0.1119514094039209</v>
      </c>
      <c r="H3" s="140"/>
      <c r="I3" s="140"/>
      <c r="J3" s="344"/>
      <c r="K3" s="140"/>
      <c r="L3" s="140"/>
      <c r="M3" s="344"/>
      <c r="N3" s="122"/>
      <c r="O3" s="265" t="s">
        <v>105</v>
      </c>
    </row>
    <row r="4" spans="1:20" x14ac:dyDescent="0.2">
      <c r="A4" s="137">
        <f>IF(WRes!A4="","",WRes!A4)</f>
        <v>42748</v>
      </c>
      <c r="B4" s="403">
        <f>IF(WRes!I4="","",WRes!I4)</f>
        <v>33273.660000000003</v>
      </c>
      <c r="C4" s="123">
        <f>WRes!L4</f>
        <v>0.37409143082959256</v>
      </c>
      <c r="D4" s="3">
        <f t="shared" si="0"/>
        <v>2</v>
      </c>
      <c r="E4" s="136">
        <f t="shared" si="1"/>
        <v>1.0048646164086277</v>
      </c>
      <c r="F4" s="3">
        <f t="shared" si="2"/>
        <v>2</v>
      </c>
      <c r="G4" s="223">
        <f t="shared" si="3"/>
        <v>0.24293573158298276</v>
      </c>
      <c r="H4" s="140"/>
      <c r="I4" s="140"/>
      <c r="J4" s="344"/>
      <c r="K4" s="140"/>
      <c r="L4" s="140"/>
      <c r="M4" s="344"/>
      <c r="N4" s="125"/>
      <c r="O4" s="533">
        <f>IF(G3="","",VLOOKUP(MAX(F3:F102),F3:G102,2,FALSE))</f>
        <v>0.75765023368783435</v>
      </c>
      <c r="Q4" s="464" t="s">
        <v>180</v>
      </c>
      <c r="R4" s="465"/>
      <c r="S4" s="465"/>
      <c r="T4" s="466"/>
    </row>
    <row r="5" spans="1:20" ht="13.5" thickBot="1" x14ac:dyDescent="0.25">
      <c r="A5" s="137">
        <f>IF(WRes!A5="","",WRes!A5)</f>
        <v>42755</v>
      </c>
      <c r="B5" s="403">
        <f>IF(WRes!I5="","",WRes!I5)</f>
        <v>33348.019999999997</v>
      </c>
      <c r="C5" s="123">
        <f>WRes!L5</f>
        <v>0.22348007402850573</v>
      </c>
      <c r="D5" s="3">
        <f t="shared" si="0"/>
        <v>3</v>
      </c>
      <c r="E5" s="136">
        <f t="shared" si="1"/>
        <v>1.0071102885972638</v>
      </c>
      <c r="F5" s="3">
        <f t="shared" si="2"/>
        <v>3</v>
      </c>
      <c r="G5" s="223">
        <f t="shared" si="3"/>
        <v>0.23645009279149587</v>
      </c>
      <c r="H5" s="140"/>
      <c r="I5" s="140"/>
      <c r="J5" s="344"/>
      <c r="K5" s="140"/>
      <c r="L5" s="140"/>
      <c r="M5" s="344"/>
      <c r="N5" s="125"/>
      <c r="Q5" s="467"/>
      <c r="R5" s="468"/>
      <c r="S5" s="468"/>
      <c r="T5" s="469"/>
    </row>
    <row r="6" spans="1:20" ht="13.5" thickBot="1" x14ac:dyDescent="0.25">
      <c r="A6" s="137">
        <f>IF(WRes!A6="","",WRes!A6)</f>
        <v>42762</v>
      </c>
      <c r="B6" s="403">
        <f>IF(WRes!I6="","",WRes!I6)</f>
        <v>33911.51</v>
      </c>
      <c r="C6" s="123">
        <f>WRes!L6</f>
        <v>1.6897255069416575</v>
      </c>
      <c r="D6" s="3">
        <f t="shared" si="0"/>
        <v>4</v>
      </c>
      <c r="E6" s="136">
        <f t="shared" si="1"/>
        <v>1.0241276880267256</v>
      </c>
      <c r="F6" s="3">
        <f t="shared" si="2"/>
        <v>4</v>
      </c>
      <c r="G6" s="223">
        <f t="shared" si="3"/>
        <v>0.59781014975304192</v>
      </c>
      <c r="H6" s="139">
        <v>0</v>
      </c>
      <c r="I6" s="139">
        <v>1</v>
      </c>
      <c r="J6" s="344"/>
      <c r="K6" s="140"/>
      <c r="L6" s="140"/>
      <c r="M6" s="344"/>
      <c r="N6" s="122"/>
      <c r="Q6" s="527" t="s">
        <v>233</v>
      </c>
      <c r="R6" s="528"/>
      <c r="S6" s="529">
        <f>_xlfn.T.TEST(B2:B4,B5:B7,2,3)</f>
        <v>0.14044075104065426</v>
      </c>
      <c r="T6" s="530">
        <f>1-S6</f>
        <v>0.85955924895934577</v>
      </c>
    </row>
    <row r="7" spans="1:20" ht="13.5" thickBot="1" x14ac:dyDescent="0.25">
      <c r="A7" s="137">
        <f>IF(WRes!A7="","",WRes!A7)</f>
        <v>42769</v>
      </c>
      <c r="B7" s="403">
        <f>IF(WRes!I7="","",WRes!I7)</f>
        <v>34386.120000000003</v>
      </c>
      <c r="C7" s="123">
        <f>WRes!L7</f>
        <v>1.3995543106160726</v>
      </c>
      <c r="D7" s="3">
        <f t="shared" si="0"/>
        <v>5</v>
      </c>
      <c r="E7" s="136">
        <f t="shared" si="1"/>
        <v>1.0384609112307164</v>
      </c>
      <c r="F7" s="3">
        <f t="shared" si="2"/>
        <v>5</v>
      </c>
      <c r="G7" s="223">
        <f t="shared" si="3"/>
        <v>0.75765023368783435</v>
      </c>
      <c r="H7" s="3">
        <f t="shared" ref="H7:H38" si="4">IF(E7="","",H6+1)</f>
        <v>1</v>
      </c>
      <c r="I7" s="136">
        <f>IF(C7="","",I6*(1+C7/100))</f>
        <v>1.0139955431061607</v>
      </c>
      <c r="J7" s="223">
        <f t="shared" ref="J7:J38" si="5">IF(C7="","",100*(I7^(1/H7)-1))</f>
        <v>1.3995543106160691</v>
      </c>
      <c r="K7" s="139">
        <v>0</v>
      </c>
      <c r="L7" s="139">
        <v>1</v>
      </c>
      <c r="M7" s="344"/>
      <c r="N7" s="122"/>
    </row>
    <row r="8" spans="1:20" x14ac:dyDescent="0.2">
      <c r="A8" s="137" t="str">
        <f>IF(WRes!A8="","",WRes!A8)</f>
        <v/>
      </c>
      <c r="B8" s="403" t="str">
        <f>IF(WRes!I8="","",WRes!I8)</f>
        <v/>
      </c>
      <c r="C8" s="123" t="str">
        <f>WRes!L8</f>
        <v/>
      </c>
      <c r="D8" s="3" t="str">
        <f t="shared" si="0"/>
        <v/>
      </c>
      <c r="E8" s="136" t="str">
        <f t="shared" si="1"/>
        <v/>
      </c>
      <c r="F8" s="3" t="str">
        <f t="shared" si="2"/>
        <v/>
      </c>
      <c r="G8" s="223" t="str">
        <f t="shared" si="3"/>
        <v/>
      </c>
      <c r="H8" s="3" t="str">
        <f t="shared" si="4"/>
        <v/>
      </c>
      <c r="I8" s="136" t="str">
        <f>IF(C8="","",I7*(1+C8/100))</f>
        <v/>
      </c>
      <c r="J8" s="223" t="str">
        <f t="shared" si="5"/>
        <v/>
      </c>
      <c r="K8" s="3" t="str">
        <f t="shared" ref="K8:K39" si="6">IF(I8="","",K7+1)</f>
        <v/>
      </c>
      <c r="L8" s="136" t="str">
        <f t="shared" ref="L8:L71" si="7">IF(C8="","",L7*(1+C8/100))</f>
        <v/>
      </c>
      <c r="M8" s="223" t="str">
        <f t="shared" ref="M8:M71" si="8">IF(C8="","",100*(L8^(1/K8)-1))</f>
        <v/>
      </c>
      <c r="N8" s="122"/>
      <c r="Q8" s="464" t="s">
        <v>179</v>
      </c>
      <c r="R8" s="465"/>
      <c r="S8" s="465"/>
      <c r="T8" s="466"/>
    </row>
    <row r="9" spans="1:20" ht="13.5" thickBot="1" x14ac:dyDescent="0.25">
      <c r="A9" s="137" t="str">
        <f>IF(WRes!A9="","",WRes!A9)</f>
        <v/>
      </c>
      <c r="B9" s="403" t="str">
        <f>IF(WRes!I9="","",WRes!I9)</f>
        <v/>
      </c>
      <c r="C9" s="123" t="str">
        <f>WRes!L9</f>
        <v/>
      </c>
      <c r="D9" s="3" t="str">
        <f t="shared" si="0"/>
        <v/>
      </c>
      <c r="E9" s="136" t="str">
        <f t="shared" si="1"/>
        <v/>
      </c>
      <c r="F9" s="3" t="str">
        <f t="shared" si="2"/>
        <v/>
      </c>
      <c r="G9" s="223" t="str">
        <f t="shared" si="3"/>
        <v/>
      </c>
      <c r="H9" s="3" t="str">
        <f t="shared" si="4"/>
        <v/>
      </c>
      <c r="I9" s="136" t="str">
        <f t="shared" ref="I9:I72" si="9">IF(C9="","",I8*(1+C9/100))</f>
        <v/>
      </c>
      <c r="J9" s="223" t="str">
        <f t="shared" si="5"/>
        <v/>
      </c>
      <c r="K9" s="3" t="str">
        <f t="shared" si="6"/>
        <v/>
      </c>
      <c r="L9" s="136" t="str">
        <f t="shared" si="7"/>
        <v/>
      </c>
      <c r="M9" s="223" t="str">
        <f t="shared" si="8"/>
        <v/>
      </c>
      <c r="N9" s="122"/>
      <c r="Q9" s="467"/>
      <c r="R9" s="468"/>
      <c r="S9" s="468"/>
      <c r="T9" s="469"/>
    </row>
    <row r="10" spans="1:20" ht="13.5" thickBot="1" x14ac:dyDescent="0.25">
      <c r="A10" s="137" t="str">
        <f>IF(WRes!A10="","",WRes!A10)</f>
        <v/>
      </c>
      <c r="B10" s="403" t="str">
        <f>IF(WRes!I10="","",WRes!I10)</f>
        <v/>
      </c>
      <c r="C10" s="123" t="str">
        <f>WRes!L10</f>
        <v/>
      </c>
      <c r="D10" s="3" t="str">
        <f t="shared" si="0"/>
        <v/>
      </c>
      <c r="E10" s="136" t="str">
        <f t="shared" si="1"/>
        <v/>
      </c>
      <c r="F10" s="3" t="str">
        <f t="shared" si="2"/>
        <v/>
      </c>
      <c r="G10" s="223" t="str">
        <f t="shared" si="3"/>
        <v/>
      </c>
      <c r="H10" s="3" t="str">
        <f t="shared" si="4"/>
        <v/>
      </c>
      <c r="I10" s="136" t="str">
        <f t="shared" si="9"/>
        <v/>
      </c>
      <c r="J10" s="223" t="str">
        <f t="shared" si="5"/>
        <v/>
      </c>
      <c r="K10" s="3" t="str">
        <f t="shared" si="6"/>
        <v/>
      </c>
      <c r="L10" s="136" t="str">
        <f t="shared" si="7"/>
        <v/>
      </c>
      <c r="M10" s="223" t="str">
        <f t="shared" si="8"/>
        <v/>
      </c>
      <c r="N10" s="122"/>
      <c r="Q10" s="527" t="s">
        <v>234</v>
      </c>
      <c r="R10" s="528"/>
      <c r="S10" s="529">
        <f>_xlfn.T.TEST(C3:C4,C5:C6,2,3)</f>
        <v>0.50580176271190436</v>
      </c>
      <c r="T10" s="530">
        <f>1-S10</f>
        <v>0.49419823728809564</v>
      </c>
    </row>
    <row r="11" spans="1:20" x14ac:dyDescent="0.2">
      <c r="A11" s="137" t="str">
        <f>IF(WRes!A11="","",WRes!A11)</f>
        <v/>
      </c>
      <c r="B11" s="403" t="str">
        <f>IF(WRes!I11="","",WRes!I11)</f>
        <v/>
      </c>
      <c r="C11" s="123" t="str">
        <f>WRes!L11</f>
        <v/>
      </c>
      <c r="D11" s="3" t="str">
        <f t="shared" si="0"/>
        <v/>
      </c>
      <c r="E11" s="136" t="str">
        <f t="shared" si="1"/>
        <v/>
      </c>
      <c r="F11" s="3" t="str">
        <f t="shared" si="2"/>
        <v/>
      </c>
      <c r="G11" s="223" t="str">
        <f t="shared" si="3"/>
        <v/>
      </c>
      <c r="H11" s="3" t="str">
        <f t="shared" si="4"/>
        <v/>
      </c>
      <c r="I11" s="136" t="str">
        <f t="shared" si="9"/>
        <v/>
      </c>
      <c r="J11" s="223" t="str">
        <f t="shared" si="5"/>
        <v/>
      </c>
      <c r="K11" s="3" t="str">
        <f t="shared" si="6"/>
        <v/>
      </c>
      <c r="L11" s="136" t="str">
        <f t="shared" si="7"/>
        <v/>
      </c>
      <c r="M11" s="223" t="str">
        <f t="shared" si="8"/>
        <v/>
      </c>
      <c r="N11" s="122"/>
    </row>
    <row r="12" spans="1:20" x14ac:dyDescent="0.2">
      <c r="A12" s="137" t="str">
        <f>IF(WRes!A12="","",WRes!A12)</f>
        <v/>
      </c>
      <c r="B12" s="403" t="str">
        <f>IF(WRes!I12="","",WRes!I12)</f>
        <v/>
      </c>
      <c r="C12" s="123" t="str">
        <f>WRes!L12</f>
        <v/>
      </c>
      <c r="D12" s="3" t="str">
        <f t="shared" si="0"/>
        <v/>
      </c>
      <c r="E12" s="136" t="str">
        <f t="shared" si="1"/>
        <v/>
      </c>
      <c r="F12" s="3" t="str">
        <f t="shared" si="2"/>
        <v/>
      </c>
      <c r="G12" s="223" t="str">
        <f t="shared" si="3"/>
        <v/>
      </c>
      <c r="H12" s="3" t="str">
        <f t="shared" si="4"/>
        <v/>
      </c>
      <c r="I12" s="136" t="str">
        <f t="shared" si="9"/>
        <v/>
      </c>
      <c r="J12" s="223" t="str">
        <f t="shared" si="5"/>
        <v/>
      </c>
      <c r="K12" s="3" t="str">
        <f t="shared" si="6"/>
        <v/>
      </c>
      <c r="L12" s="136" t="str">
        <f t="shared" si="7"/>
        <v/>
      </c>
      <c r="M12" s="223" t="str">
        <f t="shared" si="8"/>
        <v/>
      </c>
      <c r="N12" s="122"/>
    </row>
    <row r="13" spans="1:20" x14ac:dyDescent="0.2">
      <c r="A13" s="137" t="str">
        <f>IF(WRes!A13="","",WRes!A13)</f>
        <v/>
      </c>
      <c r="B13" s="403" t="str">
        <f>IF(WRes!I13="","",WRes!I13)</f>
        <v/>
      </c>
      <c r="C13" s="123" t="str">
        <f>WRes!L13</f>
        <v/>
      </c>
      <c r="D13" s="3" t="str">
        <f t="shared" si="0"/>
        <v/>
      </c>
      <c r="E13" s="136" t="str">
        <f t="shared" si="1"/>
        <v/>
      </c>
      <c r="F13" s="3" t="str">
        <f t="shared" si="2"/>
        <v/>
      </c>
      <c r="G13" s="223" t="str">
        <f t="shared" si="3"/>
        <v/>
      </c>
      <c r="H13" s="3" t="str">
        <f t="shared" si="4"/>
        <v/>
      </c>
      <c r="I13" s="136" t="str">
        <f t="shared" si="9"/>
        <v/>
      </c>
      <c r="J13" s="223" t="str">
        <f t="shared" si="5"/>
        <v/>
      </c>
      <c r="K13" s="3" t="str">
        <f t="shared" si="6"/>
        <v/>
      </c>
      <c r="L13" s="136" t="str">
        <f t="shared" si="7"/>
        <v/>
      </c>
      <c r="M13" s="223" t="str">
        <f t="shared" si="8"/>
        <v/>
      </c>
      <c r="N13" s="122"/>
    </row>
    <row r="14" spans="1:20" x14ac:dyDescent="0.2">
      <c r="A14" s="137" t="str">
        <f>IF(WRes!A14="","",WRes!A14)</f>
        <v/>
      </c>
      <c r="B14" s="403" t="str">
        <f>IF(WRes!I14="","",WRes!I14)</f>
        <v/>
      </c>
      <c r="C14" s="123" t="str">
        <f>WRes!L14</f>
        <v/>
      </c>
      <c r="D14" s="3" t="str">
        <f t="shared" si="0"/>
        <v/>
      </c>
      <c r="E14" s="136" t="str">
        <f t="shared" si="1"/>
        <v/>
      </c>
      <c r="F14" s="3" t="str">
        <f t="shared" si="2"/>
        <v/>
      </c>
      <c r="G14" s="223" t="str">
        <f t="shared" si="3"/>
        <v/>
      </c>
      <c r="H14" s="3" t="str">
        <f t="shared" si="4"/>
        <v/>
      </c>
      <c r="I14" s="136" t="str">
        <f t="shared" si="9"/>
        <v/>
      </c>
      <c r="J14" s="223" t="str">
        <f t="shared" si="5"/>
        <v/>
      </c>
      <c r="K14" s="3" t="str">
        <f t="shared" si="6"/>
        <v/>
      </c>
      <c r="L14" s="136" t="str">
        <f t="shared" si="7"/>
        <v/>
      </c>
      <c r="M14" s="223" t="str">
        <f t="shared" si="8"/>
        <v/>
      </c>
      <c r="N14" s="122"/>
    </row>
    <row r="15" spans="1:20" x14ac:dyDescent="0.2">
      <c r="A15" s="137" t="str">
        <f>IF(WRes!A15="","",WRes!A15)</f>
        <v/>
      </c>
      <c r="B15" s="403" t="str">
        <f>IF(WRes!I15="","",WRes!I15)</f>
        <v/>
      </c>
      <c r="C15" s="123" t="str">
        <f>WRes!L15</f>
        <v/>
      </c>
      <c r="D15" s="3" t="str">
        <f t="shared" si="0"/>
        <v/>
      </c>
      <c r="E15" s="136" t="str">
        <f t="shared" si="1"/>
        <v/>
      </c>
      <c r="F15" s="3" t="str">
        <f t="shared" si="2"/>
        <v/>
      </c>
      <c r="G15" s="223" t="str">
        <f t="shared" si="3"/>
        <v/>
      </c>
      <c r="H15" s="3" t="str">
        <f t="shared" si="4"/>
        <v/>
      </c>
      <c r="I15" s="136" t="str">
        <f t="shared" si="9"/>
        <v/>
      </c>
      <c r="J15" s="223" t="str">
        <f t="shared" si="5"/>
        <v/>
      </c>
      <c r="K15" s="3" t="str">
        <f t="shared" si="6"/>
        <v/>
      </c>
      <c r="L15" s="136" t="str">
        <f t="shared" si="7"/>
        <v/>
      </c>
      <c r="M15" s="223" t="str">
        <f t="shared" si="8"/>
        <v/>
      </c>
      <c r="N15" s="122"/>
    </row>
    <row r="16" spans="1:20" x14ac:dyDescent="0.2">
      <c r="A16" s="137" t="str">
        <f>IF(WRes!A16="","",WRes!A16)</f>
        <v/>
      </c>
      <c r="B16" s="403" t="str">
        <f>IF(WRes!I16="","",WRes!I16)</f>
        <v/>
      </c>
      <c r="C16" s="123" t="str">
        <f>WRes!L16</f>
        <v/>
      </c>
      <c r="D16" s="3" t="str">
        <f t="shared" si="0"/>
        <v/>
      </c>
      <c r="E16" s="136" t="str">
        <f t="shared" si="1"/>
        <v/>
      </c>
      <c r="F16" s="3" t="str">
        <f t="shared" si="2"/>
        <v/>
      </c>
      <c r="G16" s="223" t="str">
        <f t="shared" si="3"/>
        <v/>
      </c>
      <c r="H16" s="3" t="str">
        <f t="shared" si="4"/>
        <v/>
      </c>
      <c r="I16" s="136" t="str">
        <f t="shared" si="9"/>
        <v/>
      </c>
      <c r="J16" s="223" t="str">
        <f t="shared" si="5"/>
        <v/>
      </c>
      <c r="K16" s="3" t="str">
        <f t="shared" si="6"/>
        <v/>
      </c>
      <c r="L16" s="136" t="str">
        <f t="shared" si="7"/>
        <v/>
      </c>
      <c r="M16" s="223" t="str">
        <f t="shared" si="8"/>
        <v/>
      </c>
      <c r="N16" s="122"/>
    </row>
    <row r="17" spans="1:14" x14ac:dyDescent="0.2">
      <c r="A17" s="141" t="str">
        <f>IF(WRes!A17="","",WRes!A17)</f>
        <v/>
      </c>
      <c r="B17" s="403" t="str">
        <f>IF(WRes!I17="","",WRes!I17)</f>
        <v/>
      </c>
      <c r="C17" s="123" t="str">
        <f>WRes!L17</f>
        <v/>
      </c>
      <c r="D17" s="3" t="str">
        <f t="shared" si="0"/>
        <v/>
      </c>
      <c r="E17" s="136" t="str">
        <f t="shared" si="1"/>
        <v/>
      </c>
      <c r="F17" s="3" t="str">
        <f t="shared" si="2"/>
        <v/>
      </c>
      <c r="G17" s="223" t="str">
        <f t="shared" si="3"/>
        <v/>
      </c>
      <c r="H17" s="3" t="str">
        <f t="shared" si="4"/>
        <v/>
      </c>
      <c r="I17" s="136" t="str">
        <f t="shared" si="9"/>
        <v/>
      </c>
      <c r="J17" s="223" t="str">
        <f t="shared" si="5"/>
        <v/>
      </c>
      <c r="K17" s="3" t="str">
        <f t="shared" si="6"/>
        <v/>
      </c>
      <c r="L17" s="136" t="str">
        <f t="shared" si="7"/>
        <v/>
      </c>
      <c r="M17" s="223" t="str">
        <f t="shared" si="8"/>
        <v/>
      </c>
      <c r="N17" s="122"/>
    </row>
    <row r="18" spans="1:14" x14ac:dyDescent="0.2">
      <c r="A18" s="138" t="str">
        <f>IF(WRes!A18="","",WRes!A18)</f>
        <v/>
      </c>
      <c r="B18" s="403" t="str">
        <f>IF(WRes!I18="","",WRes!I18)</f>
        <v/>
      </c>
      <c r="C18" s="123" t="str">
        <f>WRes!L18</f>
        <v/>
      </c>
      <c r="D18" s="3" t="str">
        <f t="shared" si="0"/>
        <v/>
      </c>
      <c r="E18" s="136" t="str">
        <f t="shared" si="1"/>
        <v/>
      </c>
      <c r="F18" s="3" t="str">
        <f t="shared" si="2"/>
        <v/>
      </c>
      <c r="G18" s="223" t="str">
        <f t="shared" si="3"/>
        <v/>
      </c>
      <c r="H18" s="3" t="str">
        <f t="shared" si="4"/>
        <v/>
      </c>
      <c r="I18" s="136" t="str">
        <f t="shared" si="9"/>
        <v/>
      </c>
      <c r="J18" s="223" t="str">
        <f t="shared" si="5"/>
        <v/>
      </c>
      <c r="K18" s="3" t="str">
        <f t="shared" si="6"/>
        <v/>
      </c>
      <c r="L18" s="136" t="str">
        <f t="shared" si="7"/>
        <v/>
      </c>
      <c r="M18" s="223" t="str">
        <f t="shared" si="8"/>
        <v/>
      </c>
      <c r="N18" s="122"/>
    </row>
    <row r="19" spans="1:14" x14ac:dyDescent="0.2">
      <c r="A19" s="138" t="str">
        <f>IF(WRes!A19="","",WRes!A19)</f>
        <v/>
      </c>
      <c r="B19" s="403" t="str">
        <f>IF(WRes!I19="","",WRes!I19)</f>
        <v/>
      </c>
      <c r="C19" s="123" t="str">
        <f>WRes!L19</f>
        <v/>
      </c>
      <c r="D19" s="3" t="str">
        <f t="shared" si="0"/>
        <v/>
      </c>
      <c r="E19" s="136" t="str">
        <f t="shared" si="1"/>
        <v/>
      </c>
      <c r="F19" s="3" t="str">
        <f t="shared" si="2"/>
        <v/>
      </c>
      <c r="G19" s="223" t="str">
        <f t="shared" si="3"/>
        <v/>
      </c>
      <c r="H19" s="3" t="str">
        <f t="shared" si="4"/>
        <v/>
      </c>
      <c r="I19" s="136" t="str">
        <f t="shared" si="9"/>
        <v/>
      </c>
      <c r="J19" s="223" t="str">
        <f t="shared" si="5"/>
        <v/>
      </c>
      <c r="K19" s="3" t="str">
        <f t="shared" si="6"/>
        <v/>
      </c>
      <c r="L19" s="136" t="str">
        <f t="shared" si="7"/>
        <v/>
      </c>
      <c r="M19" s="223" t="str">
        <f t="shared" si="8"/>
        <v/>
      </c>
      <c r="N19" s="122"/>
    </row>
    <row r="20" spans="1:14" x14ac:dyDescent="0.2">
      <c r="A20" s="138" t="str">
        <f>IF(WRes!A20="","",WRes!A20)</f>
        <v/>
      </c>
      <c r="B20" s="403" t="str">
        <f>IF(WRes!I20="","",WRes!I20)</f>
        <v/>
      </c>
      <c r="C20" s="123" t="str">
        <f>WRes!L20</f>
        <v/>
      </c>
      <c r="D20" s="3" t="str">
        <f t="shared" si="0"/>
        <v/>
      </c>
      <c r="E20" s="136" t="str">
        <f t="shared" si="1"/>
        <v/>
      </c>
      <c r="F20" s="3" t="str">
        <f t="shared" si="2"/>
        <v/>
      </c>
      <c r="G20" s="223" t="str">
        <f t="shared" si="3"/>
        <v/>
      </c>
      <c r="H20" s="3" t="str">
        <f t="shared" si="4"/>
        <v/>
      </c>
      <c r="I20" s="136" t="str">
        <f t="shared" si="9"/>
        <v/>
      </c>
      <c r="J20" s="223" t="str">
        <f t="shared" si="5"/>
        <v/>
      </c>
      <c r="K20" s="3" t="str">
        <f t="shared" si="6"/>
        <v/>
      </c>
      <c r="L20" s="136" t="str">
        <f t="shared" si="7"/>
        <v/>
      </c>
      <c r="M20" s="223" t="str">
        <f t="shared" si="8"/>
        <v/>
      </c>
      <c r="N20" s="122"/>
    </row>
    <row r="21" spans="1:14" x14ac:dyDescent="0.2">
      <c r="A21" s="138" t="str">
        <f>IF(WRes!A21="","",WRes!A21)</f>
        <v/>
      </c>
      <c r="B21" s="403" t="str">
        <f>IF(WRes!I21="","",WRes!I21)</f>
        <v/>
      </c>
      <c r="C21" s="123" t="str">
        <f>WRes!L21</f>
        <v/>
      </c>
      <c r="D21" s="3" t="str">
        <f t="shared" si="0"/>
        <v/>
      </c>
      <c r="E21" s="136" t="str">
        <f t="shared" si="1"/>
        <v/>
      </c>
      <c r="F21" s="3" t="str">
        <f t="shared" si="2"/>
        <v/>
      </c>
      <c r="G21" s="223" t="str">
        <f t="shared" si="3"/>
        <v/>
      </c>
      <c r="H21" s="3" t="str">
        <f t="shared" si="4"/>
        <v/>
      </c>
      <c r="I21" s="136" t="str">
        <f t="shared" si="9"/>
        <v/>
      </c>
      <c r="J21" s="223" t="str">
        <f t="shared" si="5"/>
        <v/>
      </c>
      <c r="K21" s="3" t="str">
        <f t="shared" si="6"/>
        <v/>
      </c>
      <c r="L21" s="136" t="str">
        <f t="shared" si="7"/>
        <v/>
      </c>
      <c r="M21" s="223" t="str">
        <f t="shared" si="8"/>
        <v/>
      </c>
      <c r="N21" s="122"/>
    </row>
    <row r="22" spans="1:14" x14ac:dyDescent="0.2">
      <c r="A22" s="138" t="str">
        <f>IF(WRes!A22="","",WRes!A22)</f>
        <v/>
      </c>
      <c r="B22" s="403" t="str">
        <f>IF(WRes!I22="","",WRes!I22)</f>
        <v/>
      </c>
      <c r="C22" s="123" t="str">
        <f>WRes!L22</f>
        <v/>
      </c>
      <c r="D22" s="3" t="str">
        <f t="shared" si="0"/>
        <v/>
      </c>
      <c r="E22" s="136" t="str">
        <f t="shared" si="1"/>
        <v/>
      </c>
      <c r="F22" s="3" t="str">
        <f t="shared" si="2"/>
        <v/>
      </c>
      <c r="G22" s="223" t="str">
        <f t="shared" si="3"/>
        <v/>
      </c>
      <c r="H22" s="3" t="str">
        <f t="shared" si="4"/>
        <v/>
      </c>
      <c r="I22" s="136" t="str">
        <f t="shared" si="9"/>
        <v/>
      </c>
      <c r="J22" s="223" t="str">
        <f t="shared" si="5"/>
        <v/>
      </c>
      <c r="K22" s="3" t="str">
        <f t="shared" si="6"/>
        <v/>
      </c>
      <c r="L22" s="136" t="str">
        <f t="shared" si="7"/>
        <v/>
      </c>
      <c r="M22" s="223" t="str">
        <f t="shared" si="8"/>
        <v/>
      </c>
      <c r="N22" s="122"/>
    </row>
    <row r="23" spans="1:14" x14ac:dyDescent="0.2">
      <c r="A23" s="138" t="str">
        <f>IF(WRes!A23="","",WRes!A23)</f>
        <v/>
      </c>
      <c r="B23" s="403" t="str">
        <f>IF(WRes!I23="","",WRes!I23)</f>
        <v/>
      </c>
      <c r="C23" s="123" t="str">
        <f>WRes!L23</f>
        <v/>
      </c>
      <c r="D23" s="3" t="str">
        <f t="shared" si="0"/>
        <v/>
      </c>
      <c r="E23" s="136" t="str">
        <f t="shared" si="1"/>
        <v/>
      </c>
      <c r="F23" s="3" t="str">
        <f t="shared" si="2"/>
        <v/>
      </c>
      <c r="G23" s="223" t="str">
        <f t="shared" si="3"/>
        <v/>
      </c>
      <c r="H23" s="3" t="str">
        <f t="shared" si="4"/>
        <v/>
      </c>
      <c r="I23" s="136" t="str">
        <f t="shared" si="9"/>
        <v/>
      </c>
      <c r="J23" s="223" t="str">
        <f t="shared" si="5"/>
        <v/>
      </c>
      <c r="K23" s="3" t="str">
        <f t="shared" si="6"/>
        <v/>
      </c>
      <c r="L23" s="136" t="str">
        <f t="shared" si="7"/>
        <v/>
      </c>
      <c r="M23" s="223" t="str">
        <f t="shared" si="8"/>
        <v/>
      </c>
      <c r="N23" s="122"/>
    </row>
    <row r="24" spans="1:14" x14ac:dyDescent="0.2">
      <c r="A24" s="138" t="str">
        <f>IF(WRes!A24="","",WRes!A24)</f>
        <v/>
      </c>
      <c r="B24" s="403" t="str">
        <f>IF(WRes!I24="","",WRes!I24)</f>
        <v/>
      </c>
      <c r="C24" s="123" t="str">
        <f>WRes!L24</f>
        <v/>
      </c>
      <c r="D24" s="3" t="str">
        <f t="shared" si="0"/>
        <v/>
      </c>
      <c r="E24" s="136" t="str">
        <f t="shared" si="1"/>
        <v/>
      </c>
      <c r="F24" s="3" t="str">
        <f t="shared" si="2"/>
        <v/>
      </c>
      <c r="G24" s="223" t="str">
        <f t="shared" si="3"/>
        <v/>
      </c>
      <c r="H24" s="3" t="str">
        <f t="shared" si="4"/>
        <v/>
      </c>
      <c r="I24" s="136" t="str">
        <f t="shared" si="9"/>
        <v/>
      </c>
      <c r="J24" s="223" t="str">
        <f t="shared" si="5"/>
        <v/>
      </c>
      <c r="K24" s="3" t="str">
        <f t="shared" si="6"/>
        <v/>
      </c>
      <c r="L24" s="136" t="str">
        <f t="shared" si="7"/>
        <v/>
      </c>
      <c r="M24" s="223" t="str">
        <f t="shared" si="8"/>
        <v/>
      </c>
      <c r="N24" s="122"/>
    </row>
    <row r="25" spans="1:14" x14ac:dyDescent="0.2">
      <c r="A25" s="138" t="str">
        <f>IF(WRes!A25="","",WRes!A25)</f>
        <v/>
      </c>
      <c r="B25" s="403" t="str">
        <f>IF(WRes!I25="","",WRes!I25)</f>
        <v/>
      </c>
      <c r="C25" s="123" t="str">
        <f>WRes!L25</f>
        <v/>
      </c>
      <c r="D25" s="3" t="str">
        <f t="shared" si="0"/>
        <v/>
      </c>
      <c r="E25" s="136" t="str">
        <f t="shared" si="1"/>
        <v/>
      </c>
      <c r="F25" s="3" t="str">
        <f t="shared" si="2"/>
        <v/>
      </c>
      <c r="G25" s="223" t="str">
        <f t="shared" si="3"/>
        <v/>
      </c>
      <c r="H25" s="3" t="str">
        <f t="shared" si="4"/>
        <v/>
      </c>
      <c r="I25" s="136" t="str">
        <f t="shared" si="9"/>
        <v/>
      </c>
      <c r="J25" s="223" t="str">
        <f t="shared" si="5"/>
        <v/>
      </c>
      <c r="K25" s="3" t="str">
        <f t="shared" si="6"/>
        <v/>
      </c>
      <c r="L25" s="136" t="str">
        <f t="shared" si="7"/>
        <v/>
      </c>
      <c r="M25" s="223" t="str">
        <f t="shared" si="8"/>
        <v/>
      </c>
      <c r="N25" s="122"/>
    </row>
    <row r="26" spans="1:14" x14ac:dyDescent="0.2">
      <c r="A26" s="138" t="str">
        <f>IF(WRes!A26="","",WRes!A26)</f>
        <v/>
      </c>
      <c r="B26" s="403" t="str">
        <f>IF(WRes!I26="","",WRes!I26)</f>
        <v/>
      </c>
      <c r="C26" s="123" t="str">
        <f>WRes!L26</f>
        <v/>
      </c>
      <c r="D26" s="3" t="str">
        <f t="shared" si="0"/>
        <v/>
      </c>
      <c r="E26" s="136" t="str">
        <f t="shared" si="1"/>
        <v/>
      </c>
      <c r="F26" s="3" t="str">
        <f t="shared" si="2"/>
        <v/>
      </c>
      <c r="G26" s="223" t="str">
        <f t="shared" si="3"/>
        <v/>
      </c>
      <c r="H26" s="3" t="str">
        <f t="shared" si="4"/>
        <v/>
      </c>
      <c r="I26" s="136" t="str">
        <f t="shared" si="9"/>
        <v/>
      </c>
      <c r="J26" s="223" t="str">
        <f t="shared" si="5"/>
        <v/>
      </c>
      <c r="K26" s="3" t="str">
        <f t="shared" si="6"/>
        <v/>
      </c>
      <c r="L26" s="136" t="str">
        <f t="shared" si="7"/>
        <v/>
      </c>
      <c r="M26" s="223" t="str">
        <f t="shared" si="8"/>
        <v/>
      </c>
      <c r="N26" s="122"/>
    </row>
    <row r="27" spans="1:14" x14ac:dyDescent="0.2">
      <c r="A27" s="138" t="str">
        <f>IF(WRes!A27="","",WRes!A27)</f>
        <v/>
      </c>
      <c r="B27" s="403" t="str">
        <f>IF(WRes!I27="","",WRes!I27)</f>
        <v/>
      </c>
      <c r="C27" s="123" t="str">
        <f>WRes!L27</f>
        <v/>
      </c>
      <c r="D27" s="3" t="str">
        <f t="shared" si="0"/>
        <v/>
      </c>
      <c r="E27" s="136" t="str">
        <f t="shared" si="1"/>
        <v/>
      </c>
      <c r="F27" s="3" t="str">
        <f t="shared" si="2"/>
        <v/>
      </c>
      <c r="G27" s="223" t="str">
        <f t="shared" si="3"/>
        <v/>
      </c>
      <c r="H27" s="3" t="str">
        <f t="shared" si="4"/>
        <v/>
      </c>
      <c r="I27" s="136" t="str">
        <f t="shared" si="9"/>
        <v/>
      </c>
      <c r="J27" s="223" t="str">
        <f t="shared" si="5"/>
        <v/>
      </c>
      <c r="K27" s="3" t="str">
        <f t="shared" si="6"/>
        <v/>
      </c>
      <c r="L27" s="136" t="str">
        <f t="shared" si="7"/>
        <v/>
      </c>
      <c r="M27" s="223" t="str">
        <f t="shared" si="8"/>
        <v/>
      </c>
      <c r="N27" s="122"/>
    </row>
    <row r="28" spans="1:14" x14ac:dyDescent="0.2">
      <c r="A28" s="138" t="str">
        <f>IF(WRes!A28="","",WRes!A28)</f>
        <v/>
      </c>
      <c r="B28" s="403" t="str">
        <f>IF(WRes!I28="","",WRes!I28)</f>
        <v/>
      </c>
      <c r="C28" s="123" t="str">
        <f>WRes!L28</f>
        <v/>
      </c>
      <c r="D28" s="3" t="str">
        <f t="shared" si="0"/>
        <v/>
      </c>
      <c r="E28" s="136" t="str">
        <f t="shared" si="1"/>
        <v/>
      </c>
      <c r="F28" s="3" t="str">
        <f t="shared" si="2"/>
        <v/>
      </c>
      <c r="G28" s="223" t="str">
        <f t="shared" si="3"/>
        <v/>
      </c>
      <c r="H28" s="3" t="str">
        <f t="shared" si="4"/>
        <v/>
      </c>
      <c r="I28" s="136" t="str">
        <f t="shared" si="9"/>
        <v/>
      </c>
      <c r="J28" s="223" t="str">
        <f t="shared" si="5"/>
        <v/>
      </c>
      <c r="K28" s="3" t="str">
        <f t="shared" si="6"/>
        <v/>
      </c>
      <c r="L28" s="136" t="str">
        <f t="shared" si="7"/>
        <v/>
      </c>
      <c r="M28" s="223" t="str">
        <f t="shared" si="8"/>
        <v/>
      </c>
      <c r="N28" s="122"/>
    </row>
    <row r="29" spans="1:14" x14ac:dyDescent="0.2">
      <c r="A29" s="138" t="str">
        <f>IF(WRes!A29="","",WRes!A29)</f>
        <v/>
      </c>
      <c r="B29" s="403" t="str">
        <f>IF(WRes!I29="","",WRes!I29)</f>
        <v/>
      </c>
      <c r="C29" s="123" t="str">
        <f>WRes!L29</f>
        <v/>
      </c>
      <c r="D29" s="3" t="str">
        <f t="shared" si="0"/>
        <v/>
      </c>
      <c r="E29" s="136" t="str">
        <f t="shared" si="1"/>
        <v/>
      </c>
      <c r="F29" s="3" t="str">
        <f t="shared" si="2"/>
        <v/>
      </c>
      <c r="G29" s="223" t="str">
        <f t="shared" si="3"/>
        <v/>
      </c>
      <c r="H29" s="3" t="str">
        <f t="shared" si="4"/>
        <v/>
      </c>
      <c r="I29" s="136" t="str">
        <f t="shared" si="9"/>
        <v/>
      </c>
      <c r="J29" s="223" t="str">
        <f t="shared" si="5"/>
        <v/>
      </c>
      <c r="K29" s="3" t="str">
        <f t="shared" si="6"/>
        <v/>
      </c>
      <c r="L29" s="136" t="str">
        <f t="shared" si="7"/>
        <v/>
      </c>
      <c r="M29" s="223" t="str">
        <f t="shared" si="8"/>
        <v/>
      </c>
      <c r="N29" s="122"/>
    </row>
    <row r="30" spans="1:14" x14ac:dyDescent="0.2">
      <c r="A30" s="137" t="str">
        <f>IF(WRes!A30="","",WRes!A30)</f>
        <v/>
      </c>
      <c r="B30" s="403" t="str">
        <f>IF(WRes!I30="","",WRes!I30)</f>
        <v/>
      </c>
      <c r="C30" s="123" t="str">
        <f>WRes!L30</f>
        <v/>
      </c>
      <c r="D30" s="3" t="str">
        <f t="shared" si="0"/>
        <v/>
      </c>
      <c r="E30" s="136" t="str">
        <f t="shared" si="1"/>
        <v/>
      </c>
      <c r="F30" s="3" t="str">
        <f t="shared" si="2"/>
        <v/>
      </c>
      <c r="G30" s="223" t="str">
        <f t="shared" si="3"/>
        <v/>
      </c>
      <c r="H30" s="3" t="str">
        <f t="shared" si="4"/>
        <v/>
      </c>
      <c r="I30" s="136" t="str">
        <f t="shared" si="9"/>
        <v/>
      </c>
      <c r="J30" s="223" t="str">
        <f t="shared" si="5"/>
        <v/>
      </c>
      <c r="K30" s="3" t="str">
        <f t="shared" si="6"/>
        <v/>
      </c>
      <c r="L30" s="136" t="str">
        <f t="shared" si="7"/>
        <v/>
      </c>
      <c r="M30" s="223" t="str">
        <f t="shared" si="8"/>
        <v/>
      </c>
      <c r="N30" s="122"/>
    </row>
    <row r="31" spans="1:14" x14ac:dyDescent="0.2">
      <c r="A31" s="137" t="str">
        <f>IF(WRes!A31="","",WRes!A31)</f>
        <v/>
      </c>
      <c r="B31" s="403" t="str">
        <f>IF(WRes!I31="","",WRes!I31)</f>
        <v/>
      </c>
      <c r="C31" s="123" t="str">
        <f>WRes!L31</f>
        <v/>
      </c>
      <c r="D31" s="3" t="str">
        <f t="shared" si="0"/>
        <v/>
      </c>
      <c r="E31" s="136" t="str">
        <f t="shared" si="1"/>
        <v/>
      </c>
      <c r="F31" s="3" t="str">
        <f t="shared" si="2"/>
        <v/>
      </c>
      <c r="G31" s="223" t="str">
        <f t="shared" si="3"/>
        <v/>
      </c>
      <c r="H31" s="3" t="str">
        <f t="shared" si="4"/>
        <v/>
      </c>
      <c r="I31" s="136" t="str">
        <f t="shared" si="9"/>
        <v/>
      </c>
      <c r="J31" s="223" t="str">
        <f t="shared" si="5"/>
        <v/>
      </c>
      <c r="K31" s="3" t="str">
        <f t="shared" si="6"/>
        <v/>
      </c>
      <c r="L31" s="136" t="str">
        <f t="shared" si="7"/>
        <v/>
      </c>
      <c r="M31" s="223" t="str">
        <f t="shared" si="8"/>
        <v/>
      </c>
      <c r="N31" s="122"/>
    </row>
    <row r="32" spans="1:14" x14ac:dyDescent="0.2">
      <c r="A32" s="137" t="str">
        <f>IF(WRes!A32="","",WRes!A32)</f>
        <v/>
      </c>
      <c r="B32" s="403" t="str">
        <f>IF(WRes!I32="","",WRes!I32)</f>
        <v/>
      </c>
      <c r="C32" s="123" t="str">
        <f>WRes!L32</f>
        <v/>
      </c>
      <c r="D32" s="3" t="str">
        <f t="shared" si="0"/>
        <v/>
      </c>
      <c r="E32" s="136" t="str">
        <f t="shared" si="1"/>
        <v/>
      </c>
      <c r="F32" s="3" t="str">
        <f t="shared" si="2"/>
        <v/>
      </c>
      <c r="G32" s="223" t="str">
        <f t="shared" si="3"/>
        <v/>
      </c>
      <c r="H32" s="3" t="str">
        <f t="shared" si="4"/>
        <v/>
      </c>
      <c r="I32" s="136" t="str">
        <f t="shared" si="9"/>
        <v/>
      </c>
      <c r="J32" s="223" t="str">
        <f t="shared" si="5"/>
        <v/>
      </c>
      <c r="K32" s="3" t="str">
        <f t="shared" si="6"/>
        <v/>
      </c>
      <c r="L32" s="136" t="str">
        <f t="shared" si="7"/>
        <v/>
      </c>
      <c r="M32" s="223" t="str">
        <f t="shared" si="8"/>
        <v/>
      </c>
      <c r="N32" s="122"/>
    </row>
    <row r="33" spans="1:14" x14ac:dyDescent="0.2">
      <c r="A33" s="137" t="str">
        <f>IF(WRes!A33="","",WRes!A33)</f>
        <v/>
      </c>
      <c r="B33" s="403" t="str">
        <f>IF(WRes!I33="","",WRes!I33)</f>
        <v/>
      </c>
      <c r="C33" s="123" t="str">
        <f>WRes!L33</f>
        <v/>
      </c>
      <c r="D33" s="3" t="str">
        <f t="shared" si="0"/>
        <v/>
      </c>
      <c r="E33" s="136" t="str">
        <f t="shared" si="1"/>
        <v/>
      </c>
      <c r="F33" s="3" t="str">
        <f t="shared" si="2"/>
        <v/>
      </c>
      <c r="G33" s="223" t="str">
        <f t="shared" si="3"/>
        <v/>
      </c>
      <c r="H33" s="3" t="str">
        <f t="shared" si="4"/>
        <v/>
      </c>
      <c r="I33" s="136" t="str">
        <f t="shared" si="9"/>
        <v/>
      </c>
      <c r="J33" s="223" t="str">
        <f t="shared" si="5"/>
        <v/>
      </c>
      <c r="K33" s="3" t="str">
        <f t="shared" si="6"/>
        <v/>
      </c>
      <c r="L33" s="136" t="str">
        <f t="shared" si="7"/>
        <v/>
      </c>
      <c r="M33" s="223" t="str">
        <f t="shared" si="8"/>
        <v/>
      </c>
      <c r="N33" s="122"/>
    </row>
    <row r="34" spans="1:14" x14ac:dyDescent="0.2">
      <c r="A34" s="137" t="str">
        <f>IF(WRes!A34="","",WRes!A34)</f>
        <v/>
      </c>
      <c r="B34" s="403" t="str">
        <f>IF(WRes!I34="","",WRes!I34)</f>
        <v/>
      </c>
      <c r="C34" s="123" t="str">
        <f>WRes!L34</f>
        <v/>
      </c>
      <c r="D34" s="3" t="str">
        <f t="shared" si="0"/>
        <v/>
      </c>
      <c r="E34" s="136" t="str">
        <f t="shared" si="1"/>
        <v/>
      </c>
      <c r="F34" s="3" t="str">
        <f t="shared" si="2"/>
        <v/>
      </c>
      <c r="G34" s="223" t="str">
        <f t="shared" si="3"/>
        <v/>
      </c>
      <c r="H34" s="3" t="str">
        <f t="shared" si="4"/>
        <v/>
      </c>
      <c r="I34" s="136" t="str">
        <f t="shared" si="9"/>
        <v/>
      </c>
      <c r="J34" s="223" t="str">
        <f t="shared" si="5"/>
        <v/>
      </c>
      <c r="K34" s="3" t="str">
        <f t="shared" si="6"/>
        <v/>
      </c>
      <c r="L34" s="136" t="str">
        <f t="shared" si="7"/>
        <v/>
      </c>
      <c r="M34" s="223" t="str">
        <f t="shared" si="8"/>
        <v/>
      </c>
      <c r="N34" s="122"/>
    </row>
    <row r="35" spans="1:14" x14ac:dyDescent="0.2">
      <c r="A35" s="138" t="str">
        <f>IF(WRes!A35="","",WRes!A35)</f>
        <v/>
      </c>
      <c r="B35" s="403" t="str">
        <f>IF(WRes!I35="","",WRes!I35)</f>
        <v/>
      </c>
      <c r="C35" s="123" t="str">
        <f>WRes!L35</f>
        <v/>
      </c>
      <c r="D35" s="3" t="str">
        <f t="shared" ref="D35:D66" si="10">IF(C35="","",D34+1)</f>
        <v/>
      </c>
      <c r="E35" s="136" t="str">
        <f t="shared" si="1"/>
        <v/>
      </c>
      <c r="F35" s="3" t="str">
        <f t="shared" ref="F35:F66" si="11">IF(E35="","",F34+1)</f>
        <v/>
      </c>
      <c r="G35" s="223" t="str">
        <f t="shared" ref="G35:G66" si="12">IF(C35="","",100*(E35^(1/D35)-1))</f>
        <v/>
      </c>
      <c r="H35" s="3" t="str">
        <f t="shared" si="4"/>
        <v/>
      </c>
      <c r="I35" s="136" t="str">
        <f t="shared" si="9"/>
        <v/>
      </c>
      <c r="J35" s="223" t="str">
        <f t="shared" si="5"/>
        <v/>
      </c>
      <c r="K35" s="3" t="str">
        <f t="shared" si="6"/>
        <v/>
      </c>
      <c r="L35" s="136" t="str">
        <f t="shared" si="7"/>
        <v/>
      </c>
      <c r="M35" s="223" t="str">
        <f t="shared" si="8"/>
        <v/>
      </c>
      <c r="N35" s="122"/>
    </row>
    <row r="36" spans="1:14" x14ac:dyDescent="0.2">
      <c r="A36" s="138" t="str">
        <f>IF(WRes!A36="","",WRes!A36)</f>
        <v/>
      </c>
      <c r="B36" s="403" t="str">
        <f>IF(WRes!I36="","",WRes!I36)</f>
        <v/>
      </c>
      <c r="C36" s="123" t="str">
        <f>WRes!L36</f>
        <v/>
      </c>
      <c r="D36" s="3" t="str">
        <f t="shared" si="10"/>
        <v/>
      </c>
      <c r="E36" s="136" t="str">
        <f t="shared" si="1"/>
        <v/>
      </c>
      <c r="F36" s="3" t="str">
        <f t="shared" si="11"/>
        <v/>
      </c>
      <c r="G36" s="223" t="str">
        <f t="shared" si="12"/>
        <v/>
      </c>
      <c r="H36" s="3" t="str">
        <f t="shared" si="4"/>
        <v/>
      </c>
      <c r="I36" s="136" t="str">
        <f t="shared" si="9"/>
        <v/>
      </c>
      <c r="J36" s="223" t="str">
        <f t="shared" si="5"/>
        <v/>
      </c>
      <c r="K36" s="3" t="str">
        <f t="shared" si="6"/>
        <v/>
      </c>
      <c r="L36" s="136" t="str">
        <f t="shared" si="7"/>
        <v/>
      </c>
      <c r="M36" s="223" t="str">
        <f t="shared" si="8"/>
        <v/>
      </c>
      <c r="N36" s="122"/>
    </row>
    <row r="37" spans="1:14" x14ac:dyDescent="0.2">
      <c r="A37" s="137" t="str">
        <f>IF(WRes!A37="","",WRes!A37)</f>
        <v/>
      </c>
      <c r="B37" s="403" t="str">
        <f>IF(WRes!I37="","",WRes!I37)</f>
        <v/>
      </c>
      <c r="C37" s="123" t="str">
        <f>WRes!L37</f>
        <v/>
      </c>
      <c r="D37" s="3" t="str">
        <f t="shared" si="10"/>
        <v/>
      </c>
      <c r="E37" s="136" t="str">
        <f t="shared" si="1"/>
        <v/>
      </c>
      <c r="F37" s="3" t="str">
        <f t="shared" si="11"/>
        <v/>
      </c>
      <c r="G37" s="223" t="str">
        <f t="shared" si="12"/>
        <v/>
      </c>
      <c r="H37" s="3" t="str">
        <f t="shared" si="4"/>
        <v/>
      </c>
      <c r="I37" s="136" t="str">
        <f t="shared" si="9"/>
        <v/>
      </c>
      <c r="J37" s="223" t="str">
        <f t="shared" si="5"/>
        <v/>
      </c>
      <c r="K37" s="3" t="str">
        <f t="shared" si="6"/>
        <v/>
      </c>
      <c r="L37" s="136" t="str">
        <f t="shared" si="7"/>
        <v/>
      </c>
      <c r="M37" s="223" t="str">
        <f t="shared" si="8"/>
        <v/>
      </c>
      <c r="N37" s="122"/>
    </row>
    <row r="38" spans="1:14" x14ac:dyDescent="0.2">
      <c r="A38" s="137" t="str">
        <f>IF(WRes!A38="","",WRes!A38)</f>
        <v/>
      </c>
      <c r="B38" s="403" t="str">
        <f>IF(WRes!I38="","",WRes!I38)</f>
        <v/>
      </c>
      <c r="C38" s="123" t="str">
        <f>WRes!L38</f>
        <v/>
      </c>
      <c r="D38" s="3" t="str">
        <f t="shared" si="10"/>
        <v/>
      </c>
      <c r="E38" s="136" t="str">
        <f t="shared" si="1"/>
        <v/>
      </c>
      <c r="F38" s="3" t="str">
        <f t="shared" si="11"/>
        <v/>
      </c>
      <c r="G38" s="223" t="str">
        <f t="shared" si="12"/>
        <v/>
      </c>
      <c r="H38" s="3" t="str">
        <f t="shared" si="4"/>
        <v/>
      </c>
      <c r="I38" s="136" t="str">
        <f t="shared" si="9"/>
        <v/>
      </c>
      <c r="J38" s="223" t="str">
        <f t="shared" si="5"/>
        <v/>
      </c>
      <c r="K38" s="3" t="str">
        <f t="shared" si="6"/>
        <v/>
      </c>
      <c r="L38" s="136" t="str">
        <f t="shared" si="7"/>
        <v/>
      </c>
      <c r="M38" s="223" t="str">
        <f t="shared" si="8"/>
        <v/>
      </c>
      <c r="N38" s="122"/>
    </row>
    <row r="39" spans="1:14" x14ac:dyDescent="0.2">
      <c r="A39" s="137" t="str">
        <f>IF(WRes!A39="","",WRes!A39)</f>
        <v/>
      </c>
      <c r="B39" s="403" t="str">
        <f>IF(WRes!I39="","",WRes!I39)</f>
        <v/>
      </c>
      <c r="C39" s="123" t="str">
        <f>WRes!L39</f>
        <v/>
      </c>
      <c r="D39" s="3" t="str">
        <f t="shared" si="10"/>
        <v/>
      </c>
      <c r="E39" s="136" t="str">
        <f t="shared" si="1"/>
        <v/>
      </c>
      <c r="F39" s="3" t="str">
        <f t="shared" si="11"/>
        <v/>
      </c>
      <c r="G39" s="223" t="str">
        <f t="shared" si="12"/>
        <v/>
      </c>
      <c r="H39" s="3" t="str">
        <f t="shared" ref="H39:H67" si="13">IF(E39="","",H38+1)</f>
        <v/>
      </c>
      <c r="I39" s="136" t="str">
        <f t="shared" si="9"/>
        <v/>
      </c>
      <c r="J39" s="223" t="str">
        <f t="shared" ref="J39:J70" si="14">IF(C39="","",100*(I39^(1/H39)-1))</f>
        <v/>
      </c>
      <c r="K39" s="3" t="str">
        <f t="shared" si="6"/>
        <v/>
      </c>
      <c r="L39" s="136" t="str">
        <f t="shared" si="7"/>
        <v/>
      </c>
      <c r="M39" s="223" t="str">
        <f t="shared" si="8"/>
        <v/>
      </c>
      <c r="N39" s="122"/>
    </row>
    <row r="40" spans="1:14" x14ac:dyDescent="0.2">
      <c r="A40" s="137" t="str">
        <f>IF(WRes!A40="","",WRes!A40)</f>
        <v/>
      </c>
      <c r="B40" s="403" t="str">
        <f>IF(WRes!I40="","",WRes!I40)</f>
        <v/>
      </c>
      <c r="C40" s="123" t="str">
        <f>WRes!L40</f>
        <v/>
      </c>
      <c r="D40" s="3" t="str">
        <f t="shared" si="10"/>
        <v/>
      </c>
      <c r="E40" s="136" t="str">
        <f t="shared" si="1"/>
        <v/>
      </c>
      <c r="F40" s="3" t="str">
        <f t="shared" si="11"/>
        <v/>
      </c>
      <c r="G40" s="223" t="str">
        <f t="shared" si="12"/>
        <v/>
      </c>
      <c r="H40" s="3" t="str">
        <f t="shared" si="13"/>
        <v/>
      </c>
      <c r="I40" s="136" t="str">
        <f t="shared" si="9"/>
        <v/>
      </c>
      <c r="J40" s="223" t="str">
        <f t="shared" si="14"/>
        <v/>
      </c>
      <c r="K40" s="3" t="str">
        <f t="shared" ref="K40:K67" si="15">IF(I40="","",K39+1)</f>
        <v/>
      </c>
      <c r="L40" s="136" t="str">
        <f t="shared" si="7"/>
        <v/>
      </c>
      <c r="M40" s="223" t="str">
        <f t="shared" si="8"/>
        <v/>
      </c>
      <c r="N40" s="122"/>
    </row>
    <row r="41" spans="1:14" x14ac:dyDescent="0.2">
      <c r="A41" s="137" t="str">
        <f>IF(WRes!A41="","",WRes!A41)</f>
        <v/>
      </c>
      <c r="B41" s="403" t="str">
        <f>IF(WRes!I41="","",WRes!I41)</f>
        <v/>
      </c>
      <c r="C41" s="123" t="str">
        <f>WRes!L41</f>
        <v/>
      </c>
      <c r="D41" s="3" t="str">
        <f t="shared" si="10"/>
        <v/>
      </c>
      <c r="E41" s="136" t="str">
        <f t="shared" si="1"/>
        <v/>
      </c>
      <c r="F41" s="3" t="str">
        <f t="shared" si="11"/>
        <v/>
      </c>
      <c r="G41" s="223" t="str">
        <f t="shared" si="12"/>
        <v/>
      </c>
      <c r="H41" s="3" t="str">
        <f t="shared" si="13"/>
        <v/>
      </c>
      <c r="I41" s="136" t="str">
        <f t="shared" si="9"/>
        <v/>
      </c>
      <c r="J41" s="223" t="str">
        <f t="shared" si="14"/>
        <v/>
      </c>
      <c r="K41" s="3" t="str">
        <f t="shared" si="15"/>
        <v/>
      </c>
      <c r="L41" s="136" t="str">
        <f t="shared" si="7"/>
        <v/>
      </c>
      <c r="M41" s="223" t="str">
        <f t="shared" si="8"/>
        <v/>
      </c>
      <c r="N41" s="122"/>
    </row>
    <row r="42" spans="1:14" x14ac:dyDescent="0.2">
      <c r="A42" s="137" t="str">
        <f>IF(WRes!A42="","",WRes!A42)</f>
        <v/>
      </c>
      <c r="B42" s="403" t="str">
        <f>IF(WRes!I42="","",WRes!I42)</f>
        <v/>
      </c>
      <c r="C42" s="123" t="str">
        <f>WRes!L42</f>
        <v/>
      </c>
      <c r="D42" s="3" t="str">
        <f t="shared" si="10"/>
        <v/>
      </c>
      <c r="E42" s="136" t="str">
        <f t="shared" si="1"/>
        <v/>
      </c>
      <c r="F42" s="3" t="str">
        <f t="shared" si="11"/>
        <v/>
      </c>
      <c r="G42" s="223" t="str">
        <f t="shared" si="12"/>
        <v/>
      </c>
      <c r="H42" s="3" t="str">
        <f t="shared" si="13"/>
        <v/>
      </c>
      <c r="I42" s="136" t="str">
        <f t="shared" si="9"/>
        <v/>
      </c>
      <c r="J42" s="223" t="str">
        <f t="shared" si="14"/>
        <v/>
      </c>
      <c r="K42" s="3" t="str">
        <f t="shared" si="15"/>
        <v/>
      </c>
      <c r="L42" s="136" t="str">
        <f t="shared" si="7"/>
        <v/>
      </c>
      <c r="M42" s="223" t="str">
        <f t="shared" si="8"/>
        <v/>
      </c>
      <c r="N42" s="122"/>
    </row>
    <row r="43" spans="1:14" x14ac:dyDescent="0.2">
      <c r="A43" s="137" t="str">
        <f>IF(WRes!A43="","",WRes!A43)</f>
        <v/>
      </c>
      <c r="B43" s="403" t="str">
        <f>IF(WRes!I43="","",WRes!I43)</f>
        <v/>
      </c>
      <c r="C43" s="123" t="str">
        <f>WRes!L43</f>
        <v/>
      </c>
      <c r="D43" s="3" t="str">
        <f t="shared" si="10"/>
        <v/>
      </c>
      <c r="E43" s="136" t="str">
        <f t="shared" si="1"/>
        <v/>
      </c>
      <c r="F43" s="3" t="str">
        <f t="shared" si="11"/>
        <v/>
      </c>
      <c r="G43" s="223" t="str">
        <f t="shared" si="12"/>
        <v/>
      </c>
      <c r="H43" s="3" t="str">
        <f t="shared" si="13"/>
        <v/>
      </c>
      <c r="I43" s="136" t="str">
        <f t="shared" si="9"/>
        <v/>
      </c>
      <c r="J43" s="223" t="str">
        <f t="shared" si="14"/>
        <v/>
      </c>
      <c r="K43" s="3" t="str">
        <f t="shared" si="15"/>
        <v/>
      </c>
      <c r="L43" s="136" t="str">
        <f t="shared" si="7"/>
        <v/>
      </c>
      <c r="M43" s="223" t="str">
        <f t="shared" si="8"/>
        <v/>
      </c>
      <c r="N43" s="122"/>
    </row>
    <row r="44" spans="1:14" x14ac:dyDescent="0.2">
      <c r="A44" s="137" t="str">
        <f>IF(WRes!A44="","",WRes!A44)</f>
        <v/>
      </c>
      <c r="B44" s="403" t="str">
        <f>IF(WRes!I44="","",WRes!I44)</f>
        <v/>
      </c>
      <c r="C44" s="123" t="str">
        <f>WRes!L44</f>
        <v/>
      </c>
      <c r="D44" s="3" t="str">
        <f t="shared" si="10"/>
        <v/>
      </c>
      <c r="E44" s="136" t="str">
        <f t="shared" si="1"/>
        <v/>
      </c>
      <c r="F44" s="3" t="str">
        <f t="shared" si="11"/>
        <v/>
      </c>
      <c r="G44" s="223" t="str">
        <f t="shared" si="12"/>
        <v/>
      </c>
      <c r="H44" s="3" t="str">
        <f t="shared" si="13"/>
        <v/>
      </c>
      <c r="I44" s="136" t="str">
        <f t="shared" si="9"/>
        <v/>
      </c>
      <c r="J44" s="223" t="str">
        <f t="shared" si="14"/>
        <v/>
      </c>
      <c r="K44" s="3" t="str">
        <f t="shared" si="15"/>
        <v/>
      </c>
      <c r="L44" s="136" t="str">
        <f t="shared" si="7"/>
        <v/>
      </c>
      <c r="M44" s="223" t="str">
        <f t="shared" si="8"/>
        <v/>
      </c>
      <c r="N44" s="122"/>
    </row>
    <row r="45" spans="1:14" x14ac:dyDescent="0.2">
      <c r="A45" s="137" t="str">
        <f>IF(WRes!A45="","",WRes!A45)</f>
        <v/>
      </c>
      <c r="B45" s="403" t="str">
        <f>IF(WRes!I45="","",WRes!I45)</f>
        <v/>
      </c>
      <c r="C45" s="123" t="str">
        <f>WRes!L45</f>
        <v/>
      </c>
      <c r="D45" s="3" t="str">
        <f t="shared" si="10"/>
        <v/>
      </c>
      <c r="E45" s="136" t="str">
        <f t="shared" si="1"/>
        <v/>
      </c>
      <c r="F45" s="3" t="str">
        <f t="shared" si="11"/>
        <v/>
      </c>
      <c r="G45" s="223" t="str">
        <f t="shared" si="12"/>
        <v/>
      </c>
      <c r="H45" s="3" t="str">
        <f t="shared" si="13"/>
        <v/>
      </c>
      <c r="I45" s="136" t="str">
        <f t="shared" si="9"/>
        <v/>
      </c>
      <c r="J45" s="223" t="str">
        <f t="shared" si="14"/>
        <v/>
      </c>
      <c r="K45" s="3" t="str">
        <f t="shared" si="15"/>
        <v/>
      </c>
      <c r="L45" s="136" t="str">
        <f t="shared" si="7"/>
        <v/>
      </c>
      <c r="M45" s="223" t="str">
        <f t="shared" si="8"/>
        <v/>
      </c>
      <c r="N45" s="122"/>
    </row>
    <row r="46" spans="1:14" x14ac:dyDescent="0.2">
      <c r="A46" s="138" t="str">
        <f>IF(WRes!A46="","",WRes!A46)</f>
        <v/>
      </c>
      <c r="B46" s="403" t="str">
        <f>IF(WRes!I46="","",WRes!I46)</f>
        <v/>
      </c>
      <c r="C46" s="123" t="str">
        <f>WRes!L46</f>
        <v/>
      </c>
      <c r="D46" s="3" t="str">
        <f t="shared" si="10"/>
        <v/>
      </c>
      <c r="E46" s="136" t="str">
        <f t="shared" si="1"/>
        <v/>
      </c>
      <c r="F46" s="3" t="str">
        <f t="shared" si="11"/>
        <v/>
      </c>
      <c r="G46" s="223" t="str">
        <f t="shared" si="12"/>
        <v/>
      </c>
      <c r="H46" s="3" t="str">
        <f t="shared" si="13"/>
        <v/>
      </c>
      <c r="I46" s="136" t="str">
        <f t="shared" si="9"/>
        <v/>
      </c>
      <c r="J46" s="223" t="str">
        <f t="shared" si="14"/>
        <v/>
      </c>
      <c r="K46" s="3" t="str">
        <f t="shared" si="15"/>
        <v/>
      </c>
      <c r="L46" s="136" t="str">
        <f t="shared" si="7"/>
        <v/>
      </c>
      <c r="M46" s="223" t="str">
        <f t="shared" si="8"/>
        <v/>
      </c>
      <c r="N46" s="122"/>
    </row>
    <row r="47" spans="1:14" x14ac:dyDescent="0.2">
      <c r="A47" s="138" t="str">
        <f>IF(WRes!A47="","",WRes!A47)</f>
        <v/>
      </c>
      <c r="B47" s="403" t="str">
        <f>IF(WRes!I47="","",WRes!I47)</f>
        <v/>
      </c>
      <c r="C47" s="123" t="str">
        <f>WRes!L47</f>
        <v/>
      </c>
      <c r="D47" s="3" t="str">
        <f t="shared" si="10"/>
        <v/>
      </c>
      <c r="E47" s="136" t="str">
        <f t="shared" si="1"/>
        <v/>
      </c>
      <c r="F47" s="3" t="str">
        <f t="shared" si="11"/>
        <v/>
      </c>
      <c r="G47" s="223" t="str">
        <f t="shared" si="12"/>
        <v/>
      </c>
      <c r="H47" s="3" t="str">
        <f t="shared" si="13"/>
        <v/>
      </c>
      <c r="I47" s="136" t="str">
        <f t="shared" si="9"/>
        <v/>
      </c>
      <c r="J47" s="223" t="str">
        <f t="shared" si="14"/>
        <v/>
      </c>
      <c r="K47" s="3" t="str">
        <f t="shared" si="15"/>
        <v/>
      </c>
      <c r="L47" s="136" t="str">
        <f t="shared" si="7"/>
        <v/>
      </c>
      <c r="M47" s="223" t="str">
        <f t="shared" si="8"/>
        <v/>
      </c>
      <c r="N47" s="122"/>
    </row>
    <row r="48" spans="1:14" x14ac:dyDescent="0.2">
      <c r="A48" s="137" t="str">
        <f>IF(WRes!A48="","",WRes!A48)</f>
        <v/>
      </c>
      <c r="B48" s="403" t="str">
        <f>IF(WRes!I48="","",WRes!I48)</f>
        <v/>
      </c>
      <c r="C48" s="123" t="str">
        <f>WRes!L48</f>
        <v/>
      </c>
      <c r="D48" s="3" t="str">
        <f t="shared" si="10"/>
        <v/>
      </c>
      <c r="E48" s="136" t="str">
        <f t="shared" si="1"/>
        <v/>
      </c>
      <c r="F48" s="3" t="str">
        <f t="shared" si="11"/>
        <v/>
      </c>
      <c r="G48" s="223" t="str">
        <f t="shared" si="12"/>
        <v/>
      </c>
      <c r="H48" s="3" t="str">
        <f t="shared" si="13"/>
        <v/>
      </c>
      <c r="I48" s="136" t="str">
        <f t="shared" si="9"/>
        <v/>
      </c>
      <c r="J48" s="223" t="str">
        <f t="shared" si="14"/>
        <v/>
      </c>
      <c r="K48" s="3" t="str">
        <f t="shared" si="15"/>
        <v/>
      </c>
      <c r="L48" s="136" t="str">
        <f t="shared" si="7"/>
        <v/>
      </c>
      <c r="M48" s="223" t="str">
        <f t="shared" si="8"/>
        <v/>
      </c>
      <c r="N48" s="122"/>
    </row>
    <row r="49" spans="1:14" x14ac:dyDescent="0.2">
      <c r="A49" s="137" t="str">
        <f>IF(WRes!A49="","",WRes!A49)</f>
        <v/>
      </c>
      <c r="B49" s="403" t="str">
        <f>IF(WRes!I49="","",WRes!I49)</f>
        <v/>
      </c>
      <c r="C49" s="123" t="str">
        <f>WRes!L49</f>
        <v/>
      </c>
      <c r="D49" s="3" t="str">
        <f t="shared" si="10"/>
        <v/>
      </c>
      <c r="E49" s="136" t="str">
        <f t="shared" si="1"/>
        <v/>
      </c>
      <c r="F49" s="3" t="str">
        <f t="shared" si="11"/>
        <v/>
      </c>
      <c r="G49" s="223" t="str">
        <f t="shared" si="12"/>
        <v/>
      </c>
      <c r="H49" s="3" t="str">
        <f t="shared" si="13"/>
        <v/>
      </c>
      <c r="I49" s="136" t="str">
        <f t="shared" si="9"/>
        <v/>
      </c>
      <c r="J49" s="223" t="str">
        <f t="shared" si="14"/>
        <v/>
      </c>
      <c r="K49" s="3" t="str">
        <f t="shared" si="15"/>
        <v/>
      </c>
      <c r="L49" s="136" t="str">
        <f t="shared" si="7"/>
        <v/>
      </c>
      <c r="M49" s="223" t="str">
        <f t="shared" si="8"/>
        <v/>
      </c>
      <c r="N49" s="122"/>
    </row>
    <row r="50" spans="1:14" x14ac:dyDescent="0.2">
      <c r="A50" s="137" t="str">
        <f>IF(WRes!A50="","",WRes!A50)</f>
        <v/>
      </c>
      <c r="B50" s="403" t="str">
        <f>IF(WRes!I50="","",WRes!I50)</f>
        <v/>
      </c>
      <c r="C50" s="123" t="str">
        <f>WRes!L50</f>
        <v/>
      </c>
      <c r="D50" s="3" t="str">
        <f t="shared" si="10"/>
        <v/>
      </c>
      <c r="E50" s="136" t="str">
        <f t="shared" si="1"/>
        <v/>
      </c>
      <c r="F50" s="3" t="str">
        <f t="shared" si="11"/>
        <v/>
      </c>
      <c r="G50" s="223" t="str">
        <f t="shared" si="12"/>
        <v/>
      </c>
      <c r="H50" s="3" t="str">
        <f t="shared" si="13"/>
        <v/>
      </c>
      <c r="I50" s="136" t="str">
        <f t="shared" si="9"/>
        <v/>
      </c>
      <c r="J50" s="223" t="str">
        <f t="shared" si="14"/>
        <v/>
      </c>
      <c r="K50" s="3" t="str">
        <f t="shared" si="15"/>
        <v/>
      </c>
      <c r="L50" s="136" t="str">
        <f t="shared" si="7"/>
        <v/>
      </c>
      <c r="M50" s="223" t="str">
        <f t="shared" si="8"/>
        <v/>
      </c>
      <c r="N50" s="122"/>
    </row>
    <row r="51" spans="1:14" x14ac:dyDescent="0.2">
      <c r="A51" s="137" t="str">
        <f>IF(WRes!A51="","",WRes!A51)</f>
        <v/>
      </c>
      <c r="B51" s="403" t="str">
        <f>IF(WRes!I51="","",WRes!I51)</f>
        <v/>
      </c>
      <c r="C51" s="123" t="str">
        <f>WRes!L51</f>
        <v/>
      </c>
      <c r="D51" s="3" t="str">
        <f t="shared" si="10"/>
        <v/>
      </c>
      <c r="E51" s="136" t="str">
        <f t="shared" si="1"/>
        <v/>
      </c>
      <c r="F51" s="3" t="str">
        <f t="shared" si="11"/>
        <v/>
      </c>
      <c r="G51" s="223" t="str">
        <f t="shared" si="12"/>
        <v/>
      </c>
      <c r="H51" s="3" t="str">
        <f t="shared" si="13"/>
        <v/>
      </c>
      <c r="I51" s="136" t="str">
        <f t="shared" si="9"/>
        <v/>
      </c>
      <c r="J51" s="223" t="str">
        <f t="shared" si="14"/>
        <v/>
      </c>
      <c r="K51" s="3" t="str">
        <f t="shared" si="15"/>
        <v/>
      </c>
      <c r="L51" s="136" t="str">
        <f t="shared" si="7"/>
        <v/>
      </c>
      <c r="M51" s="223" t="str">
        <f t="shared" si="8"/>
        <v/>
      </c>
      <c r="N51" s="122"/>
    </row>
    <row r="52" spans="1:14" x14ac:dyDescent="0.2">
      <c r="A52" s="137" t="str">
        <f>IF(WRes!A52="","",WRes!A52)</f>
        <v/>
      </c>
      <c r="B52" s="403" t="str">
        <f>IF(WRes!I52="","",WRes!I52)</f>
        <v/>
      </c>
      <c r="C52" s="123" t="str">
        <f>WRes!L52</f>
        <v/>
      </c>
      <c r="D52" s="3" t="str">
        <f t="shared" si="10"/>
        <v/>
      </c>
      <c r="E52" s="136" t="str">
        <f t="shared" si="1"/>
        <v/>
      </c>
      <c r="F52" s="3" t="str">
        <f t="shared" si="11"/>
        <v/>
      </c>
      <c r="G52" s="223" t="str">
        <f t="shared" si="12"/>
        <v/>
      </c>
      <c r="H52" s="3" t="str">
        <f t="shared" si="13"/>
        <v/>
      </c>
      <c r="I52" s="136" t="str">
        <f t="shared" si="9"/>
        <v/>
      </c>
      <c r="J52" s="223" t="str">
        <f t="shared" si="14"/>
        <v/>
      </c>
      <c r="K52" s="3" t="str">
        <f t="shared" si="15"/>
        <v/>
      </c>
      <c r="L52" s="136" t="str">
        <f t="shared" si="7"/>
        <v/>
      </c>
      <c r="M52" s="223" t="str">
        <f t="shared" si="8"/>
        <v/>
      </c>
      <c r="N52" s="122"/>
    </row>
    <row r="53" spans="1:14" x14ac:dyDescent="0.2">
      <c r="A53" s="137" t="str">
        <f>IF(WRes!A53="","",WRes!A53)</f>
        <v/>
      </c>
      <c r="B53" s="403" t="str">
        <f>IF(WRes!I53="","",WRes!I53)</f>
        <v/>
      </c>
      <c r="C53" s="123" t="str">
        <f>WRes!L53</f>
        <v/>
      </c>
      <c r="D53" s="3" t="str">
        <f t="shared" si="10"/>
        <v/>
      </c>
      <c r="E53" s="136" t="str">
        <f t="shared" si="1"/>
        <v/>
      </c>
      <c r="F53" s="3" t="str">
        <f t="shared" si="11"/>
        <v/>
      </c>
      <c r="G53" s="223" t="str">
        <f t="shared" si="12"/>
        <v/>
      </c>
      <c r="H53" s="3" t="str">
        <f t="shared" si="13"/>
        <v/>
      </c>
      <c r="I53" s="136" t="str">
        <f t="shared" si="9"/>
        <v/>
      </c>
      <c r="J53" s="223" t="str">
        <f t="shared" si="14"/>
        <v/>
      </c>
      <c r="K53" s="3" t="str">
        <f t="shared" si="15"/>
        <v/>
      </c>
      <c r="L53" s="136" t="str">
        <f t="shared" si="7"/>
        <v/>
      </c>
      <c r="M53" s="223" t="str">
        <f t="shared" si="8"/>
        <v/>
      </c>
      <c r="N53" s="122"/>
    </row>
    <row r="54" spans="1:14" x14ac:dyDescent="0.2">
      <c r="A54" s="137" t="str">
        <f>IF(WRes!A54="","",WRes!A54)</f>
        <v/>
      </c>
      <c r="B54" s="403" t="str">
        <f>IF(WRes!I54="","",WRes!I54)</f>
        <v/>
      </c>
      <c r="C54" s="123" t="str">
        <f>WRes!L54</f>
        <v/>
      </c>
      <c r="D54" s="3" t="str">
        <f t="shared" si="10"/>
        <v/>
      </c>
      <c r="E54" s="136" t="str">
        <f t="shared" si="1"/>
        <v/>
      </c>
      <c r="F54" s="3" t="str">
        <f t="shared" si="11"/>
        <v/>
      </c>
      <c r="G54" s="223" t="str">
        <f t="shared" si="12"/>
        <v/>
      </c>
      <c r="H54" s="3" t="str">
        <f t="shared" si="13"/>
        <v/>
      </c>
      <c r="I54" s="136" t="str">
        <f t="shared" si="9"/>
        <v/>
      </c>
      <c r="J54" s="223" t="str">
        <f t="shared" si="14"/>
        <v/>
      </c>
      <c r="K54" s="3" t="str">
        <f t="shared" si="15"/>
        <v/>
      </c>
      <c r="L54" s="136" t="str">
        <f t="shared" si="7"/>
        <v/>
      </c>
      <c r="M54" s="223" t="str">
        <f t="shared" si="8"/>
        <v/>
      </c>
      <c r="N54" s="122"/>
    </row>
    <row r="55" spans="1:14" x14ac:dyDescent="0.2">
      <c r="A55" s="137" t="str">
        <f>IF(WRes!A55="","",WRes!A55)</f>
        <v/>
      </c>
      <c r="B55" s="403" t="str">
        <f>IF(WRes!I55="","",WRes!I55)</f>
        <v/>
      </c>
      <c r="C55" s="123" t="str">
        <f>WRes!L55</f>
        <v/>
      </c>
      <c r="D55" s="3" t="str">
        <f t="shared" si="10"/>
        <v/>
      </c>
      <c r="E55" s="136" t="str">
        <f t="shared" si="1"/>
        <v/>
      </c>
      <c r="F55" s="3" t="str">
        <f t="shared" si="11"/>
        <v/>
      </c>
      <c r="G55" s="223" t="str">
        <f t="shared" si="12"/>
        <v/>
      </c>
      <c r="H55" s="3" t="str">
        <f t="shared" si="13"/>
        <v/>
      </c>
      <c r="I55" s="136" t="str">
        <f t="shared" si="9"/>
        <v/>
      </c>
      <c r="J55" s="223" t="str">
        <f t="shared" si="14"/>
        <v/>
      </c>
      <c r="K55" s="3" t="str">
        <f t="shared" si="15"/>
        <v/>
      </c>
      <c r="L55" s="136" t="str">
        <f t="shared" si="7"/>
        <v/>
      </c>
      <c r="M55" s="223" t="str">
        <f t="shared" si="8"/>
        <v/>
      </c>
      <c r="N55" s="122"/>
    </row>
    <row r="56" spans="1:14" x14ac:dyDescent="0.2">
      <c r="A56" s="137" t="str">
        <f>IF(WRes!A56="","",WRes!A56)</f>
        <v/>
      </c>
      <c r="B56" s="403" t="str">
        <f>IF(WRes!I56="","",WRes!I56)</f>
        <v/>
      </c>
      <c r="C56" s="123" t="str">
        <f>WRes!L56</f>
        <v/>
      </c>
      <c r="D56" s="3" t="str">
        <f t="shared" si="10"/>
        <v/>
      </c>
      <c r="E56" s="136" t="str">
        <f t="shared" si="1"/>
        <v/>
      </c>
      <c r="F56" s="3" t="str">
        <f t="shared" si="11"/>
        <v/>
      </c>
      <c r="G56" s="223" t="str">
        <f t="shared" si="12"/>
        <v/>
      </c>
      <c r="H56" s="3" t="str">
        <f t="shared" si="13"/>
        <v/>
      </c>
      <c r="I56" s="136" t="str">
        <f t="shared" si="9"/>
        <v/>
      </c>
      <c r="J56" s="223" t="str">
        <f t="shared" si="14"/>
        <v/>
      </c>
      <c r="K56" s="3" t="str">
        <f t="shared" si="15"/>
        <v/>
      </c>
      <c r="L56" s="136" t="str">
        <f t="shared" si="7"/>
        <v/>
      </c>
      <c r="M56" s="223" t="str">
        <f t="shared" si="8"/>
        <v/>
      </c>
      <c r="N56" s="122"/>
    </row>
    <row r="57" spans="1:14" x14ac:dyDescent="0.2">
      <c r="A57" s="137" t="str">
        <f>IF(WRes!A57="","",WRes!A57)</f>
        <v/>
      </c>
      <c r="B57" s="403" t="str">
        <f>IF(WRes!I57="","",WRes!I57)</f>
        <v/>
      </c>
      <c r="C57" s="123" t="str">
        <f>WRes!L57</f>
        <v/>
      </c>
      <c r="D57" s="3" t="str">
        <f t="shared" si="10"/>
        <v/>
      </c>
      <c r="E57" s="136" t="str">
        <f t="shared" si="1"/>
        <v/>
      </c>
      <c r="F57" s="3" t="str">
        <f t="shared" si="11"/>
        <v/>
      </c>
      <c r="G57" s="223" t="str">
        <f t="shared" si="12"/>
        <v/>
      </c>
      <c r="H57" s="3" t="str">
        <f t="shared" si="13"/>
        <v/>
      </c>
      <c r="I57" s="136" t="str">
        <f t="shared" si="9"/>
        <v/>
      </c>
      <c r="J57" s="223" t="str">
        <f t="shared" si="14"/>
        <v/>
      </c>
      <c r="K57" s="3" t="str">
        <f t="shared" si="15"/>
        <v/>
      </c>
      <c r="L57" s="136" t="str">
        <f t="shared" si="7"/>
        <v/>
      </c>
      <c r="M57" s="223" t="str">
        <f t="shared" si="8"/>
        <v/>
      </c>
      <c r="N57" s="122"/>
    </row>
    <row r="58" spans="1:14" x14ac:dyDescent="0.2">
      <c r="A58" s="137" t="str">
        <f>IF(WRes!A58="","",WRes!A58)</f>
        <v/>
      </c>
      <c r="B58" s="403" t="str">
        <f>IF(WRes!I58="","",WRes!I58)</f>
        <v/>
      </c>
      <c r="C58" s="123" t="str">
        <f>WRes!L58</f>
        <v/>
      </c>
      <c r="D58" s="3" t="str">
        <f t="shared" si="10"/>
        <v/>
      </c>
      <c r="E58" s="136" t="str">
        <f t="shared" si="1"/>
        <v/>
      </c>
      <c r="F58" s="3" t="str">
        <f t="shared" si="11"/>
        <v/>
      </c>
      <c r="G58" s="223" t="str">
        <f t="shared" si="12"/>
        <v/>
      </c>
      <c r="H58" s="3" t="str">
        <f t="shared" si="13"/>
        <v/>
      </c>
      <c r="I58" s="136" t="str">
        <f t="shared" si="9"/>
        <v/>
      </c>
      <c r="J58" s="223" t="str">
        <f t="shared" si="14"/>
        <v/>
      </c>
      <c r="K58" s="3" t="str">
        <f t="shared" si="15"/>
        <v/>
      </c>
      <c r="L58" s="136" t="str">
        <f t="shared" si="7"/>
        <v/>
      </c>
      <c r="M58" s="223" t="str">
        <f t="shared" si="8"/>
        <v/>
      </c>
      <c r="N58" s="122"/>
    </row>
    <row r="59" spans="1:14" x14ac:dyDescent="0.2">
      <c r="A59" s="137" t="str">
        <f>IF(WRes!A59="","",WRes!A59)</f>
        <v/>
      </c>
      <c r="B59" s="403" t="str">
        <f>IF(WRes!I59="","",WRes!I59)</f>
        <v/>
      </c>
      <c r="C59" s="123" t="str">
        <f>WRes!L59</f>
        <v/>
      </c>
      <c r="D59" s="3" t="str">
        <f t="shared" si="10"/>
        <v/>
      </c>
      <c r="E59" s="136" t="str">
        <f t="shared" si="1"/>
        <v/>
      </c>
      <c r="F59" s="3" t="str">
        <f t="shared" si="11"/>
        <v/>
      </c>
      <c r="G59" s="223" t="str">
        <f t="shared" si="12"/>
        <v/>
      </c>
      <c r="H59" s="3" t="str">
        <f t="shared" si="13"/>
        <v/>
      </c>
      <c r="I59" s="136" t="str">
        <f t="shared" si="9"/>
        <v/>
      </c>
      <c r="J59" s="223" t="str">
        <f t="shared" si="14"/>
        <v/>
      </c>
      <c r="K59" s="3" t="str">
        <f t="shared" si="15"/>
        <v/>
      </c>
      <c r="L59" s="136" t="str">
        <f t="shared" si="7"/>
        <v/>
      </c>
      <c r="M59" s="223" t="str">
        <f t="shared" si="8"/>
        <v/>
      </c>
      <c r="N59" s="122"/>
    </row>
    <row r="60" spans="1:14" x14ac:dyDescent="0.2">
      <c r="A60" s="137" t="str">
        <f>IF(WRes!A60="","",WRes!A60)</f>
        <v/>
      </c>
      <c r="B60" s="403" t="str">
        <f>IF(WRes!I60="","",WRes!I60)</f>
        <v/>
      </c>
      <c r="C60" s="123" t="str">
        <f>WRes!L60</f>
        <v/>
      </c>
      <c r="D60" s="3" t="str">
        <f t="shared" si="10"/>
        <v/>
      </c>
      <c r="E60" s="136" t="str">
        <f t="shared" si="1"/>
        <v/>
      </c>
      <c r="F60" s="3" t="str">
        <f t="shared" si="11"/>
        <v/>
      </c>
      <c r="G60" s="223" t="str">
        <f t="shared" si="12"/>
        <v/>
      </c>
      <c r="H60" s="3" t="str">
        <f t="shared" si="13"/>
        <v/>
      </c>
      <c r="I60" s="136" t="str">
        <f t="shared" si="9"/>
        <v/>
      </c>
      <c r="J60" s="223" t="str">
        <f t="shared" si="14"/>
        <v/>
      </c>
      <c r="K60" s="3" t="str">
        <f t="shared" si="15"/>
        <v/>
      </c>
      <c r="L60" s="136" t="str">
        <f t="shared" si="7"/>
        <v/>
      </c>
      <c r="M60" s="223" t="str">
        <f t="shared" si="8"/>
        <v/>
      </c>
      <c r="N60" s="122"/>
    </row>
    <row r="61" spans="1:14" x14ac:dyDescent="0.2">
      <c r="A61" s="137" t="str">
        <f>IF(WRes!A61="","",WRes!A61)</f>
        <v/>
      </c>
      <c r="B61" s="403" t="str">
        <f>IF(WRes!I61="","",WRes!I61)</f>
        <v/>
      </c>
      <c r="C61" s="123" t="str">
        <f>WRes!L61</f>
        <v/>
      </c>
      <c r="D61" s="3" t="str">
        <f t="shared" si="10"/>
        <v/>
      </c>
      <c r="E61" s="136" t="str">
        <f t="shared" si="1"/>
        <v/>
      </c>
      <c r="F61" s="3" t="str">
        <f t="shared" si="11"/>
        <v/>
      </c>
      <c r="G61" s="223" t="str">
        <f t="shared" si="12"/>
        <v/>
      </c>
      <c r="H61" s="3" t="str">
        <f t="shared" si="13"/>
        <v/>
      </c>
      <c r="I61" s="136" t="str">
        <f t="shared" si="9"/>
        <v/>
      </c>
      <c r="J61" s="223" t="str">
        <f t="shared" si="14"/>
        <v/>
      </c>
      <c r="K61" s="3" t="str">
        <f t="shared" si="15"/>
        <v/>
      </c>
      <c r="L61" s="136" t="str">
        <f t="shared" si="7"/>
        <v/>
      </c>
      <c r="M61" s="223" t="str">
        <f t="shared" si="8"/>
        <v/>
      </c>
      <c r="N61" s="122"/>
    </row>
    <row r="62" spans="1:14" x14ac:dyDescent="0.2">
      <c r="A62" s="137" t="str">
        <f>IF(WRes!A62="","",WRes!A62)</f>
        <v/>
      </c>
      <c r="B62" s="403" t="str">
        <f>IF(WRes!I62="","",WRes!I62)</f>
        <v/>
      </c>
      <c r="C62" s="123" t="str">
        <f>WRes!L62</f>
        <v/>
      </c>
      <c r="D62" s="3" t="str">
        <f t="shared" si="10"/>
        <v/>
      </c>
      <c r="E62" s="136" t="str">
        <f t="shared" si="1"/>
        <v/>
      </c>
      <c r="F62" s="3" t="str">
        <f t="shared" si="11"/>
        <v/>
      </c>
      <c r="G62" s="223" t="str">
        <f t="shared" si="12"/>
        <v/>
      </c>
      <c r="H62" s="3" t="str">
        <f t="shared" si="13"/>
        <v/>
      </c>
      <c r="I62" s="136" t="str">
        <f t="shared" si="9"/>
        <v/>
      </c>
      <c r="J62" s="223" t="str">
        <f t="shared" si="14"/>
        <v/>
      </c>
      <c r="K62" s="3" t="str">
        <f t="shared" si="15"/>
        <v/>
      </c>
      <c r="L62" s="136" t="str">
        <f t="shared" si="7"/>
        <v/>
      </c>
      <c r="M62" s="223" t="str">
        <f t="shared" si="8"/>
        <v/>
      </c>
      <c r="N62" s="122"/>
    </row>
    <row r="63" spans="1:14" x14ac:dyDescent="0.2">
      <c r="A63" s="137" t="str">
        <f>IF(WRes!A63="","",WRes!A63)</f>
        <v/>
      </c>
      <c r="B63" s="403" t="str">
        <f>IF(WRes!I63="","",WRes!I63)</f>
        <v/>
      </c>
      <c r="C63" s="123" t="str">
        <f>WRes!L63</f>
        <v/>
      </c>
      <c r="D63" s="3" t="str">
        <f t="shared" si="10"/>
        <v/>
      </c>
      <c r="E63" s="136" t="str">
        <f t="shared" si="1"/>
        <v/>
      </c>
      <c r="F63" s="3" t="str">
        <f t="shared" si="11"/>
        <v/>
      </c>
      <c r="G63" s="223" t="str">
        <f t="shared" si="12"/>
        <v/>
      </c>
      <c r="H63" s="3" t="str">
        <f t="shared" si="13"/>
        <v/>
      </c>
      <c r="I63" s="136" t="str">
        <f t="shared" si="9"/>
        <v/>
      </c>
      <c r="J63" s="223" t="str">
        <f t="shared" si="14"/>
        <v/>
      </c>
      <c r="K63" s="3" t="str">
        <f t="shared" si="15"/>
        <v/>
      </c>
      <c r="L63" s="136" t="str">
        <f t="shared" si="7"/>
        <v/>
      </c>
      <c r="M63" s="223" t="str">
        <f t="shared" si="8"/>
        <v/>
      </c>
      <c r="N63" s="122"/>
    </row>
    <row r="64" spans="1:14" x14ac:dyDescent="0.2">
      <c r="A64" s="137" t="str">
        <f>IF(WRes!A64="","",WRes!A64)</f>
        <v/>
      </c>
      <c r="B64" s="403" t="str">
        <f>IF(WRes!I64="","",WRes!I64)</f>
        <v/>
      </c>
      <c r="C64" s="123" t="str">
        <f>WRes!L64</f>
        <v/>
      </c>
      <c r="D64" s="3" t="str">
        <f t="shared" si="10"/>
        <v/>
      </c>
      <c r="E64" s="136" t="str">
        <f t="shared" si="1"/>
        <v/>
      </c>
      <c r="F64" s="3" t="str">
        <f t="shared" si="11"/>
        <v/>
      </c>
      <c r="G64" s="223" t="str">
        <f t="shared" si="12"/>
        <v/>
      </c>
      <c r="H64" s="3" t="str">
        <f t="shared" si="13"/>
        <v/>
      </c>
      <c r="I64" s="136" t="str">
        <f t="shared" si="9"/>
        <v/>
      </c>
      <c r="J64" s="223" t="str">
        <f t="shared" si="14"/>
        <v/>
      </c>
      <c r="K64" s="3" t="str">
        <f t="shared" si="15"/>
        <v/>
      </c>
      <c r="L64" s="136" t="str">
        <f t="shared" si="7"/>
        <v/>
      </c>
      <c r="M64" s="223" t="str">
        <f t="shared" si="8"/>
        <v/>
      </c>
      <c r="N64" s="122"/>
    </row>
    <row r="65" spans="1:14" x14ac:dyDescent="0.2">
      <c r="A65" s="137" t="str">
        <f>IF(WRes!A65="","",WRes!A65)</f>
        <v/>
      </c>
      <c r="B65" s="403" t="str">
        <f>IF(WRes!I65="","",WRes!I65)</f>
        <v/>
      </c>
      <c r="C65" s="123" t="str">
        <f>WRes!L65</f>
        <v/>
      </c>
      <c r="D65" s="3" t="str">
        <f t="shared" si="10"/>
        <v/>
      </c>
      <c r="E65" s="136" t="str">
        <f t="shared" si="1"/>
        <v/>
      </c>
      <c r="F65" s="3" t="str">
        <f t="shared" si="11"/>
        <v/>
      </c>
      <c r="G65" s="223" t="str">
        <f t="shared" si="12"/>
        <v/>
      </c>
      <c r="H65" s="3" t="str">
        <f t="shared" si="13"/>
        <v/>
      </c>
      <c r="I65" s="136" t="str">
        <f t="shared" si="9"/>
        <v/>
      </c>
      <c r="J65" s="223" t="str">
        <f t="shared" si="14"/>
        <v/>
      </c>
      <c r="K65" s="3" t="str">
        <f t="shared" si="15"/>
        <v/>
      </c>
      <c r="L65" s="136" t="str">
        <f t="shared" si="7"/>
        <v/>
      </c>
      <c r="M65" s="223" t="str">
        <f t="shared" si="8"/>
        <v/>
      </c>
      <c r="N65" s="122"/>
    </row>
    <row r="66" spans="1:14" x14ac:dyDescent="0.2">
      <c r="A66" s="137" t="str">
        <f>IF(WRes!A66="","",WRes!A66)</f>
        <v/>
      </c>
      <c r="B66" s="403" t="str">
        <f>IF(WRes!I66="","",WRes!I66)</f>
        <v/>
      </c>
      <c r="C66" s="123" t="str">
        <f>WRes!L66</f>
        <v/>
      </c>
      <c r="D66" s="3" t="str">
        <f t="shared" si="10"/>
        <v/>
      </c>
      <c r="E66" s="136" t="str">
        <f t="shared" si="1"/>
        <v/>
      </c>
      <c r="F66" s="3" t="str">
        <f t="shared" si="11"/>
        <v/>
      </c>
      <c r="G66" s="223" t="str">
        <f t="shared" si="12"/>
        <v/>
      </c>
      <c r="H66" s="3" t="str">
        <f t="shared" si="13"/>
        <v/>
      </c>
      <c r="I66" s="136" t="str">
        <f t="shared" si="9"/>
        <v/>
      </c>
      <c r="J66" s="223" t="str">
        <f t="shared" si="14"/>
        <v/>
      </c>
      <c r="K66" s="3" t="str">
        <f t="shared" si="15"/>
        <v/>
      </c>
      <c r="L66" s="136" t="str">
        <f t="shared" si="7"/>
        <v/>
      </c>
      <c r="M66" s="223" t="str">
        <f t="shared" si="8"/>
        <v/>
      </c>
      <c r="N66" s="122"/>
    </row>
    <row r="67" spans="1:14" x14ac:dyDescent="0.2">
      <c r="A67" s="137" t="str">
        <f>IF(WRes!A67="","",WRes!A67)</f>
        <v/>
      </c>
      <c r="B67" s="403" t="str">
        <f>IF(WRes!I67="","",WRes!I67)</f>
        <v/>
      </c>
      <c r="C67" s="123" t="str">
        <f>WRes!L67</f>
        <v/>
      </c>
      <c r="D67" s="3" t="str">
        <f>IF(C67="","",D66+1)</f>
        <v/>
      </c>
      <c r="E67" s="136" t="str">
        <f t="shared" ref="E67:E102" si="16">IF(C67="","",E66*(1+C67/100))</f>
        <v/>
      </c>
      <c r="F67" s="3" t="str">
        <f>IF(E67="","",F66+1)</f>
        <v/>
      </c>
      <c r="G67" s="223" t="str">
        <f t="shared" ref="G67:G102" si="17">IF(C67="","",100*(E67^(1/D67)-1))</f>
        <v/>
      </c>
      <c r="H67" s="3" t="str">
        <f t="shared" si="13"/>
        <v/>
      </c>
      <c r="I67" s="136" t="str">
        <f t="shared" si="9"/>
        <v/>
      </c>
      <c r="J67" s="223" t="str">
        <f t="shared" si="14"/>
        <v/>
      </c>
      <c r="K67" s="3" t="str">
        <f t="shared" si="15"/>
        <v/>
      </c>
      <c r="L67" s="136" t="str">
        <f t="shared" si="7"/>
        <v/>
      </c>
      <c r="M67" s="223" t="str">
        <f t="shared" si="8"/>
        <v/>
      </c>
      <c r="N67" s="122"/>
    </row>
    <row r="68" spans="1:14" x14ac:dyDescent="0.2">
      <c r="A68" s="137" t="str">
        <f>IF(WRes!A68="","",WRes!A68)</f>
        <v/>
      </c>
      <c r="B68" s="403" t="str">
        <f>IF(WRes!I68="","",WRes!I68)</f>
        <v/>
      </c>
      <c r="C68" s="123" t="str">
        <f>WRes!L68</f>
        <v/>
      </c>
      <c r="D68" s="3" t="str">
        <f t="shared" ref="D68:F102" si="18">IF(C68="","",D67+1)</f>
        <v/>
      </c>
      <c r="E68" s="136" t="str">
        <f t="shared" si="16"/>
        <v/>
      </c>
      <c r="F68" s="3" t="str">
        <f t="shared" si="18"/>
        <v/>
      </c>
      <c r="G68" s="223" t="str">
        <f t="shared" si="17"/>
        <v/>
      </c>
      <c r="H68" s="3" t="str">
        <f t="shared" ref="H68:H102" si="19">IF(E68="","",H67+1)</f>
        <v/>
      </c>
      <c r="I68" s="136" t="str">
        <f t="shared" si="9"/>
        <v/>
      </c>
      <c r="J68" s="223" t="str">
        <f t="shared" si="14"/>
        <v/>
      </c>
      <c r="K68" s="3" t="str">
        <f t="shared" ref="K68:K102" si="20">IF(I68="","",K67+1)</f>
        <v/>
      </c>
      <c r="L68" s="136" t="str">
        <f t="shared" si="7"/>
        <v/>
      </c>
      <c r="M68" s="223" t="str">
        <f t="shared" si="8"/>
        <v/>
      </c>
      <c r="N68" s="122"/>
    </row>
    <row r="69" spans="1:14" x14ac:dyDescent="0.2">
      <c r="A69" s="137" t="str">
        <f>IF(WRes!A69="","",WRes!A69)</f>
        <v/>
      </c>
      <c r="B69" s="403" t="str">
        <f>IF(WRes!I69="","",WRes!I69)</f>
        <v/>
      </c>
      <c r="C69" s="123" t="str">
        <f>WRes!L69</f>
        <v/>
      </c>
      <c r="D69" s="3" t="str">
        <f t="shared" si="18"/>
        <v/>
      </c>
      <c r="E69" s="136" t="str">
        <f t="shared" si="16"/>
        <v/>
      </c>
      <c r="F69" s="3" t="str">
        <f t="shared" si="18"/>
        <v/>
      </c>
      <c r="G69" s="223" t="str">
        <f t="shared" si="17"/>
        <v/>
      </c>
      <c r="H69" s="3" t="str">
        <f t="shared" si="19"/>
        <v/>
      </c>
      <c r="I69" s="136" t="str">
        <f t="shared" si="9"/>
        <v/>
      </c>
      <c r="J69" s="223" t="str">
        <f t="shared" si="14"/>
        <v/>
      </c>
      <c r="K69" s="3" t="str">
        <f t="shared" si="20"/>
        <v/>
      </c>
      <c r="L69" s="136" t="str">
        <f t="shared" si="7"/>
        <v/>
      </c>
      <c r="M69" s="223" t="str">
        <f t="shared" si="8"/>
        <v/>
      </c>
      <c r="N69" s="122"/>
    </row>
    <row r="70" spans="1:14" x14ac:dyDescent="0.2">
      <c r="A70" s="137" t="str">
        <f>IF(WRes!A70="","",WRes!A70)</f>
        <v/>
      </c>
      <c r="B70" s="403" t="str">
        <f>IF(WRes!I70="","",WRes!I70)</f>
        <v/>
      </c>
      <c r="C70" s="123" t="str">
        <f>WRes!L70</f>
        <v/>
      </c>
      <c r="D70" s="3" t="str">
        <f t="shared" si="18"/>
        <v/>
      </c>
      <c r="E70" s="136" t="str">
        <f t="shared" si="16"/>
        <v/>
      </c>
      <c r="F70" s="3" t="str">
        <f t="shared" si="18"/>
        <v/>
      </c>
      <c r="G70" s="223" t="str">
        <f t="shared" si="17"/>
        <v/>
      </c>
      <c r="H70" s="3" t="str">
        <f t="shared" si="19"/>
        <v/>
      </c>
      <c r="I70" s="136" t="str">
        <f t="shared" si="9"/>
        <v/>
      </c>
      <c r="J70" s="223" t="str">
        <f t="shared" si="14"/>
        <v/>
      </c>
      <c r="K70" s="3" t="str">
        <f t="shared" si="20"/>
        <v/>
      </c>
      <c r="L70" s="136" t="str">
        <f t="shared" si="7"/>
        <v/>
      </c>
      <c r="M70" s="223" t="str">
        <f t="shared" si="8"/>
        <v/>
      </c>
      <c r="N70" s="122"/>
    </row>
    <row r="71" spans="1:14" x14ac:dyDescent="0.2">
      <c r="A71" s="137" t="str">
        <f>IF(WRes!A71="","",WRes!A71)</f>
        <v/>
      </c>
      <c r="B71" s="403" t="str">
        <f>IF(WRes!I71="","",WRes!I71)</f>
        <v/>
      </c>
      <c r="C71" s="123" t="str">
        <f>WRes!L71</f>
        <v/>
      </c>
      <c r="D71" s="3" t="str">
        <f t="shared" si="18"/>
        <v/>
      </c>
      <c r="E71" s="136" t="str">
        <f t="shared" si="16"/>
        <v/>
      </c>
      <c r="F71" s="3" t="str">
        <f t="shared" si="18"/>
        <v/>
      </c>
      <c r="G71" s="223" t="str">
        <f t="shared" si="17"/>
        <v/>
      </c>
      <c r="H71" s="3" t="str">
        <f t="shared" si="19"/>
        <v/>
      </c>
      <c r="I71" s="136" t="str">
        <f t="shared" si="9"/>
        <v/>
      </c>
      <c r="J71" s="223" t="str">
        <f t="shared" ref="J71:J102" si="21">IF(C71="","",100*(I71^(1/H71)-1))</f>
        <v/>
      </c>
      <c r="K71" s="3" t="str">
        <f t="shared" si="20"/>
        <v/>
      </c>
      <c r="L71" s="136" t="str">
        <f t="shared" si="7"/>
        <v/>
      </c>
      <c r="M71" s="223" t="str">
        <f t="shared" si="8"/>
        <v/>
      </c>
      <c r="N71" s="122"/>
    </row>
    <row r="72" spans="1:14" x14ac:dyDescent="0.2">
      <c r="A72" s="137" t="str">
        <f>IF(WRes!A72="","",WRes!A72)</f>
        <v/>
      </c>
      <c r="B72" s="403" t="str">
        <f>IF(WRes!I72="","",WRes!I72)</f>
        <v/>
      </c>
      <c r="C72" s="123" t="str">
        <f>WRes!L72</f>
        <v/>
      </c>
      <c r="D72" s="3" t="str">
        <f t="shared" si="18"/>
        <v/>
      </c>
      <c r="E72" s="136" t="str">
        <f t="shared" si="16"/>
        <v/>
      </c>
      <c r="F72" s="3" t="str">
        <f t="shared" si="18"/>
        <v/>
      </c>
      <c r="G72" s="223" t="str">
        <f t="shared" si="17"/>
        <v/>
      </c>
      <c r="H72" s="3" t="str">
        <f t="shared" si="19"/>
        <v/>
      </c>
      <c r="I72" s="136" t="str">
        <f t="shared" si="9"/>
        <v/>
      </c>
      <c r="J72" s="223" t="str">
        <f t="shared" si="21"/>
        <v/>
      </c>
      <c r="K72" s="3" t="str">
        <f t="shared" si="20"/>
        <v/>
      </c>
      <c r="L72" s="136" t="str">
        <f t="shared" ref="L72:L102" si="22">IF(C72="","",L71*(1+C72/100))</f>
        <v/>
      </c>
      <c r="M72" s="223" t="str">
        <f t="shared" ref="M72:M102" si="23">IF(C72="","",100*(L72^(1/K72)-1))</f>
        <v/>
      </c>
      <c r="N72" s="122"/>
    </row>
    <row r="73" spans="1:14" x14ac:dyDescent="0.2">
      <c r="A73" s="137" t="str">
        <f>IF(WRes!A73="","",WRes!A73)</f>
        <v/>
      </c>
      <c r="B73" s="403" t="str">
        <f>IF(WRes!I73="","",WRes!I73)</f>
        <v/>
      </c>
      <c r="C73" s="123" t="str">
        <f>WRes!L73</f>
        <v/>
      </c>
      <c r="D73" s="3" t="str">
        <f t="shared" si="18"/>
        <v/>
      </c>
      <c r="E73" s="136" t="str">
        <f t="shared" si="16"/>
        <v/>
      </c>
      <c r="F73" s="3" t="str">
        <f t="shared" si="18"/>
        <v/>
      </c>
      <c r="G73" s="223" t="str">
        <f t="shared" si="17"/>
        <v/>
      </c>
      <c r="H73" s="3" t="str">
        <f t="shared" si="19"/>
        <v/>
      </c>
      <c r="I73" s="136" t="str">
        <f t="shared" ref="I73:I102" si="24">IF(C73="","",I72*(1+C73/100))</f>
        <v/>
      </c>
      <c r="J73" s="223" t="str">
        <f t="shared" si="21"/>
        <v/>
      </c>
      <c r="K73" s="3" t="str">
        <f t="shared" si="20"/>
        <v/>
      </c>
      <c r="L73" s="136" t="str">
        <f t="shared" si="22"/>
        <v/>
      </c>
      <c r="M73" s="223" t="str">
        <f t="shared" si="23"/>
        <v/>
      </c>
      <c r="N73" s="122"/>
    </row>
    <row r="74" spans="1:14" x14ac:dyDescent="0.2">
      <c r="A74" s="137" t="str">
        <f>IF(WRes!A74="","",WRes!A74)</f>
        <v/>
      </c>
      <c r="B74" s="403" t="str">
        <f>IF(WRes!I74="","",WRes!I74)</f>
        <v/>
      </c>
      <c r="C74" s="123" t="str">
        <f>WRes!L74</f>
        <v/>
      </c>
      <c r="D74" s="3" t="str">
        <f t="shared" si="18"/>
        <v/>
      </c>
      <c r="E74" s="136" t="str">
        <f t="shared" si="16"/>
        <v/>
      </c>
      <c r="F74" s="3" t="str">
        <f t="shared" si="18"/>
        <v/>
      </c>
      <c r="G74" s="223" t="str">
        <f t="shared" si="17"/>
        <v/>
      </c>
      <c r="H74" s="3" t="str">
        <f t="shared" si="19"/>
        <v/>
      </c>
      <c r="I74" s="136" t="str">
        <f t="shared" si="24"/>
        <v/>
      </c>
      <c r="J74" s="223" t="str">
        <f t="shared" si="21"/>
        <v/>
      </c>
      <c r="K74" s="3" t="str">
        <f t="shared" si="20"/>
        <v/>
      </c>
      <c r="L74" s="136" t="str">
        <f t="shared" si="22"/>
        <v/>
      </c>
      <c r="M74" s="223" t="str">
        <f t="shared" si="23"/>
        <v/>
      </c>
      <c r="N74" s="122"/>
    </row>
    <row r="75" spans="1:14" x14ac:dyDescent="0.2">
      <c r="A75" s="137" t="str">
        <f>IF(WRes!A75="","",WRes!A75)</f>
        <v/>
      </c>
      <c r="B75" s="403" t="str">
        <f>IF(WRes!I75="","",WRes!I75)</f>
        <v/>
      </c>
      <c r="C75" s="123" t="str">
        <f>WRes!L75</f>
        <v/>
      </c>
      <c r="D75" s="3" t="str">
        <f t="shared" si="18"/>
        <v/>
      </c>
      <c r="E75" s="136" t="str">
        <f t="shared" si="16"/>
        <v/>
      </c>
      <c r="F75" s="3" t="str">
        <f t="shared" si="18"/>
        <v/>
      </c>
      <c r="G75" s="223" t="str">
        <f t="shared" si="17"/>
        <v/>
      </c>
      <c r="H75" s="3" t="str">
        <f t="shared" si="19"/>
        <v/>
      </c>
      <c r="I75" s="136" t="str">
        <f t="shared" si="24"/>
        <v/>
      </c>
      <c r="J75" s="223" t="str">
        <f t="shared" si="21"/>
        <v/>
      </c>
      <c r="K75" s="3" t="str">
        <f t="shared" si="20"/>
        <v/>
      </c>
      <c r="L75" s="136" t="str">
        <f t="shared" si="22"/>
        <v/>
      </c>
      <c r="M75" s="223" t="str">
        <f t="shared" si="23"/>
        <v/>
      </c>
      <c r="N75" s="122"/>
    </row>
    <row r="76" spans="1:14" x14ac:dyDescent="0.2">
      <c r="A76" s="137" t="str">
        <f>IF(WRes!A76="","",WRes!A76)</f>
        <v/>
      </c>
      <c r="B76" s="403" t="str">
        <f>IF(WRes!I76="","",WRes!I76)</f>
        <v/>
      </c>
      <c r="C76" s="123" t="str">
        <f>WRes!L76</f>
        <v/>
      </c>
      <c r="D76" s="3" t="str">
        <f t="shared" si="18"/>
        <v/>
      </c>
      <c r="E76" s="136" t="str">
        <f t="shared" si="16"/>
        <v/>
      </c>
      <c r="F76" s="3" t="str">
        <f t="shared" si="18"/>
        <v/>
      </c>
      <c r="G76" s="223" t="str">
        <f t="shared" si="17"/>
        <v/>
      </c>
      <c r="H76" s="3" t="str">
        <f t="shared" si="19"/>
        <v/>
      </c>
      <c r="I76" s="136" t="str">
        <f t="shared" si="24"/>
        <v/>
      </c>
      <c r="J76" s="223" t="str">
        <f t="shared" si="21"/>
        <v/>
      </c>
      <c r="K76" s="3" t="str">
        <f t="shared" si="20"/>
        <v/>
      </c>
      <c r="L76" s="136" t="str">
        <f t="shared" si="22"/>
        <v/>
      </c>
      <c r="M76" s="223" t="str">
        <f t="shared" si="23"/>
        <v/>
      </c>
      <c r="N76" s="122"/>
    </row>
    <row r="77" spans="1:14" x14ac:dyDescent="0.2">
      <c r="A77" s="137" t="str">
        <f>IF(WRes!A77="","",WRes!A77)</f>
        <v/>
      </c>
      <c r="B77" s="403" t="str">
        <f>IF(WRes!I77="","",WRes!I77)</f>
        <v/>
      </c>
      <c r="C77" s="123" t="str">
        <f>WRes!L77</f>
        <v/>
      </c>
      <c r="D77" s="3" t="str">
        <f t="shared" si="18"/>
        <v/>
      </c>
      <c r="E77" s="136" t="str">
        <f t="shared" si="16"/>
        <v/>
      </c>
      <c r="F77" s="3" t="str">
        <f t="shared" si="18"/>
        <v/>
      </c>
      <c r="G77" s="223" t="str">
        <f t="shared" si="17"/>
        <v/>
      </c>
      <c r="H77" s="3" t="str">
        <f t="shared" si="19"/>
        <v/>
      </c>
      <c r="I77" s="136" t="str">
        <f t="shared" si="24"/>
        <v/>
      </c>
      <c r="J77" s="223" t="str">
        <f t="shared" si="21"/>
        <v/>
      </c>
      <c r="K77" s="3" t="str">
        <f t="shared" si="20"/>
        <v/>
      </c>
      <c r="L77" s="136" t="str">
        <f t="shared" si="22"/>
        <v/>
      </c>
      <c r="M77" s="223" t="str">
        <f t="shared" si="23"/>
        <v/>
      </c>
      <c r="N77" s="122"/>
    </row>
    <row r="78" spans="1:14" x14ac:dyDescent="0.2">
      <c r="A78" s="137" t="str">
        <f>IF(WRes!A78="","",WRes!A78)</f>
        <v/>
      </c>
      <c r="B78" s="403" t="str">
        <f>IF(WRes!I78="","",WRes!I78)</f>
        <v/>
      </c>
      <c r="C78" s="123" t="str">
        <f>WRes!L78</f>
        <v/>
      </c>
      <c r="D78" s="3" t="str">
        <f t="shared" si="18"/>
        <v/>
      </c>
      <c r="E78" s="136" t="str">
        <f t="shared" si="16"/>
        <v/>
      </c>
      <c r="F78" s="3" t="str">
        <f t="shared" si="18"/>
        <v/>
      </c>
      <c r="G78" s="223" t="str">
        <f t="shared" si="17"/>
        <v/>
      </c>
      <c r="H78" s="3" t="str">
        <f t="shared" si="19"/>
        <v/>
      </c>
      <c r="I78" s="136" t="str">
        <f t="shared" si="24"/>
        <v/>
      </c>
      <c r="J78" s="223" t="str">
        <f t="shared" si="21"/>
        <v/>
      </c>
      <c r="K78" s="3" t="str">
        <f t="shared" si="20"/>
        <v/>
      </c>
      <c r="L78" s="136" t="str">
        <f t="shared" si="22"/>
        <v/>
      </c>
      <c r="M78" s="223" t="str">
        <f t="shared" si="23"/>
        <v/>
      </c>
      <c r="N78" s="122"/>
    </row>
    <row r="79" spans="1:14" x14ac:dyDescent="0.2">
      <c r="A79" s="137" t="str">
        <f>IF(WRes!A79="","",WRes!A79)</f>
        <v/>
      </c>
      <c r="B79" s="403" t="str">
        <f>IF(WRes!I79="","",WRes!I79)</f>
        <v/>
      </c>
      <c r="C79" s="123" t="str">
        <f>WRes!L79</f>
        <v/>
      </c>
      <c r="D79" s="3" t="str">
        <f t="shared" si="18"/>
        <v/>
      </c>
      <c r="E79" s="136" t="str">
        <f t="shared" si="16"/>
        <v/>
      </c>
      <c r="F79" s="3" t="str">
        <f t="shared" si="18"/>
        <v/>
      </c>
      <c r="G79" s="223" t="str">
        <f t="shared" si="17"/>
        <v/>
      </c>
      <c r="H79" s="3" t="str">
        <f t="shared" si="19"/>
        <v/>
      </c>
      <c r="I79" s="136" t="str">
        <f t="shared" si="24"/>
        <v/>
      </c>
      <c r="J79" s="223" t="str">
        <f t="shared" si="21"/>
        <v/>
      </c>
      <c r="K79" s="3" t="str">
        <f t="shared" si="20"/>
        <v/>
      </c>
      <c r="L79" s="136" t="str">
        <f t="shared" si="22"/>
        <v/>
      </c>
      <c r="M79" s="223" t="str">
        <f t="shared" si="23"/>
        <v/>
      </c>
      <c r="N79" s="122"/>
    </row>
    <row r="80" spans="1:14" x14ac:dyDescent="0.2">
      <c r="A80" s="137" t="str">
        <f>IF(WRes!A80="","",WRes!A80)</f>
        <v/>
      </c>
      <c r="B80" s="403" t="str">
        <f>IF(WRes!I80="","",WRes!I80)</f>
        <v/>
      </c>
      <c r="C80" s="123" t="str">
        <f>WRes!L80</f>
        <v/>
      </c>
      <c r="D80" s="3" t="str">
        <f t="shared" si="18"/>
        <v/>
      </c>
      <c r="E80" s="136" t="str">
        <f t="shared" si="16"/>
        <v/>
      </c>
      <c r="F80" s="3" t="str">
        <f t="shared" si="18"/>
        <v/>
      </c>
      <c r="G80" s="223" t="str">
        <f t="shared" si="17"/>
        <v/>
      </c>
      <c r="H80" s="3" t="str">
        <f t="shared" si="19"/>
        <v/>
      </c>
      <c r="I80" s="136" t="str">
        <f t="shared" si="24"/>
        <v/>
      </c>
      <c r="J80" s="223" t="str">
        <f t="shared" si="21"/>
        <v/>
      </c>
      <c r="K80" s="3" t="str">
        <f t="shared" si="20"/>
        <v/>
      </c>
      <c r="L80" s="136" t="str">
        <f t="shared" si="22"/>
        <v/>
      </c>
      <c r="M80" s="223" t="str">
        <f t="shared" si="23"/>
        <v/>
      </c>
      <c r="N80" s="122"/>
    </row>
    <row r="81" spans="1:14" x14ac:dyDescent="0.2">
      <c r="A81" s="137" t="str">
        <f>IF(WRes!A81="","",WRes!A81)</f>
        <v/>
      </c>
      <c r="B81" s="403" t="str">
        <f>IF(WRes!I81="","",WRes!I81)</f>
        <v/>
      </c>
      <c r="C81" s="123" t="str">
        <f>WRes!L81</f>
        <v/>
      </c>
      <c r="D81" s="3" t="str">
        <f t="shared" si="18"/>
        <v/>
      </c>
      <c r="E81" s="136" t="str">
        <f t="shared" si="16"/>
        <v/>
      </c>
      <c r="F81" s="3" t="str">
        <f t="shared" si="18"/>
        <v/>
      </c>
      <c r="G81" s="223" t="str">
        <f t="shared" si="17"/>
        <v/>
      </c>
      <c r="H81" s="3" t="str">
        <f t="shared" si="19"/>
        <v/>
      </c>
      <c r="I81" s="136" t="str">
        <f t="shared" si="24"/>
        <v/>
      </c>
      <c r="J81" s="223" t="str">
        <f t="shared" si="21"/>
        <v/>
      </c>
      <c r="K81" s="3" t="str">
        <f t="shared" si="20"/>
        <v/>
      </c>
      <c r="L81" s="136" t="str">
        <f t="shared" si="22"/>
        <v/>
      </c>
      <c r="M81" s="223" t="str">
        <f t="shared" si="23"/>
        <v/>
      </c>
      <c r="N81" s="122"/>
    </row>
    <row r="82" spans="1:14" x14ac:dyDescent="0.2">
      <c r="A82" s="137" t="str">
        <f>IF(WRes!A82="","",WRes!A82)</f>
        <v/>
      </c>
      <c r="B82" s="403" t="str">
        <f>IF(WRes!I82="","",WRes!I82)</f>
        <v/>
      </c>
      <c r="C82" s="123" t="str">
        <f>WRes!L82</f>
        <v/>
      </c>
      <c r="D82" s="3" t="str">
        <f t="shared" si="18"/>
        <v/>
      </c>
      <c r="E82" s="136" t="str">
        <f t="shared" si="16"/>
        <v/>
      </c>
      <c r="F82" s="3" t="str">
        <f t="shared" si="18"/>
        <v/>
      </c>
      <c r="G82" s="223" t="str">
        <f t="shared" si="17"/>
        <v/>
      </c>
      <c r="H82" s="3" t="str">
        <f t="shared" si="19"/>
        <v/>
      </c>
      <c r="I82" s="136" t="str">
        <f t="shared" si="24"/>
        <v/>
      </c>
      <c r="J82" s="223" t="str">
        <f t="shared" si="21"/>
        <v/>
      </c>
      <c r="K82" s="3" t="str">
        <f t="shared" si="20"/>
        <v/>
      </c>
      <c r="L82" s="136" t="str">
        <f t="shared" si="22"/>
        <v/>
      </c>
      <c r="M82" s="223" t="str">
        <f t="shared" si="23"/>
        <v/>
      </c>
      <c r="N82" s="122"/>
    </row>
    <row r="83" spans="1:14" x14ac:dyDescent="0.2">
      <c r="A83" s="137" t="str">
        <f>IF(WRes!A83="","",WRes!A83)</f>
        <v/>
      </c>
      <c r="B83" s="403" t="str">
        <f>IF(WRes!I83="","",WRes!I83)</f>
        <v/>
      </c>
      <c r="C83" s="123" t="str">
        <f>WRes!L83</f>
        <v/>
      </c>
      <c r="D83" s="3" t="str">
        <f t="shared" si="18"/>
        <v/>
      </c>
      <c r="E83" s="136" t="str">
        <f t="shared" si="16"/>
        <v/>
      </c>
      <c r="F83" s="3" t="str">
        <f t="shared" si="18"/>
        <v/>
      </c>
      <c r="G83" s="223" t="str">
        <f t="shared" si="17"/>
        <v/>
      </c>
      <c r="H83" s="3" t="str">
        <f t="shared" si="19"/>
        <v/>
      </c>
      <c r="I83" s="136" t="str">
        <f t="shared" si="24"/>
        <v/>
      </c>
      <c r="J83" s="223" t="str">
        <f t="shared" si="21"/>
        <v/>
      </c>
      <c r="K83" s="3" t="str">
        <f t="shared" si="20"/>
        <v/>
      </c>
      <c r="L83" s="136" t="str">
        <f t="shared" si="22"/>
        <v/>
      </c>
      <c r="M83" s="223" t="str">
        <f t="shared" si="23"/>
        <v/>
      </c>
      <c r="N83" s="122"/>
    </row>
    <row r="84" spans="1:14" x14ac:dyDescent="0.2">
      <c r="A84" s="137" t="str">
        <f>IF(WRes!A84="","",WRes!A84)</f>
        <v/>
      </c>
      <c r="B84" s="403" t="str">
        <f>IF(WRes!I84="","",WRes!I84)</f>
        <v/>
      </c>
      <c r="C84" s="123" t="str">
        <f>WRes!L84</f>
        <v/>
      </c>
      <c r="D84" s="3" t="str">
        <f t="shared" si="18"/>
        <v/>
      </c>
      <c r="E84" s="136" t="str">
        <f t="shared" si="16"/>
        <v/>
      </c>
      <c r="F84" s="3" t="str">
        <f t="shared" si="18"/>
        <v/>
      </c>
      <c r="G84" s="223" t="str">
        <f t="shared" si="17"/>
        <v/>
      </c>
      <c r="H84" s="3" t="str">
        <f t="shared" si="19"/>
        <v/>
      </c>
      <c r="I84" s="136" t="str">
        <f t="shared" si="24"/>
        <v/>
      </c>
      <c r="J84" s="223" t="str">
        <f t="shared" si="21"/>
        <v/>
      </c>
      <c r="K84" s="3" t="str">
        <f t="shared" si="20"/>
        <v/>
      </c>
      <c r="L84" s="136" t="str">
        <f t="shared" si="22"/>
        <v/>
      </c>
      <c r="M84" s="223" t="str">
        <f t="shared" si="23"/>
        <v/>
      </c>
      <c r="N84" s="122"/>
    </row>
    <row r="85" spans="1:14" x14ac:dyDescent="0.2">
      <c r="A85" s="137" t="str">
        <f>IF(WRes!A85="","",WRes!A85)</f>
        <v/>
      </c>
      <c r="B85" s="403" t="str">
        <f>IF(WRes!I85="","",WRes!I85)</f>
        <v/>
      </c>
      <c r="C85" s="123" t="str">
        <f>WRes!L85</f>
        <v/>
      </c>
      <c r="D85" s="3" t="str">
        <f t="shared" si="18"/>
        <v/>
      </c>
      <c r="E85" s="136" t="str">
        <f t="shared" si="16"/>
        <v/>
      </c>
      <c r="F85" s="3" t="str">
        <f t="shared" si="18"/>
        <v/>
      </c>
      <c r="G85" s="223" t="str">
        <f t="shared" si="17"/>
        <v/>
      </c>
      <c r="H85" s="3" t="str">
        <f t="shared" si="19"/>
        <v/>
      </c>
      <c r="I85" s="136" t="str">
        <f t="shared" si="24"/>
        <v/>
      </c>
      <c r="J85" s="223" t="str">
        <f t="shared" si="21"/>
        <v/>
      </c>
      <c r="K85" s="3" t="str">
        <f t="shared" si="20"/>
        <v/>
      </c>
      <c r="L85" s="136" t="str">
        <f t="shared" si="22"/>
        <v/>
      </c>
      <c r="M85" s="223" t="str">
        <f t="shared" si="23"/>
        <v/>
      </c>
      <c r="N85" s="122"/>
    </row>
    <row r="86" spans="1:14" x14ac:dyDescent="0.2">
      <c r="A86" s="137" t="str">
        <f>IF(WRes!A86="","",WRes!A86)</f>
        <v/>
      </c>
      <c r="B86" s="403" t="str">
        <f>IF(WRes!I86="","",WRes!I86)</f>
        <v/>
      </c>
      <c r="C86" s="123" t="str">
        <f>WRes!L86</f>
        <v/>
      </c>
      <c r="D86" s="3" t="str">
        <f t="shared" si="18"/>
        <v/>
      </c>
      <c r="E86" s="136" t="str">
        <f t="shared" si="16"/>
        <v/>
      </c>
      <c r="F86" s="3" t="str">
        <f t="shared" si="18"/>
        <v/>
      </c>
      <c r="G86" s="223" t="str">
        <f t="shared" si="17"/>
        <v/>
      </c>
      <c r="H86" s="3" t="str">
        <f t="shared" si="19"/>
        <v/>
      </c>
      <c r="I86" s="136" t="str">
        <f t="shared" si="24"/>
        <v/>
      </c>
      <c r="J86" s="223" t="str">
        <f t="shared" si="21"/>
        <v/>
      </c>
      <c r="K86" s="3" t="str">
        <f t="shared" si="20"/>
        <v/>
      </c>
      <c r="L86" s="136" t="str">
        <f t="shared" si="22"/>
        <v/>
      </c>
      <c r="M86" s="223" t="str">
        <f t="shared" si="23"/>
        <v/>
      </c>
      <c r="N86" s="122"/>
    </row>
    <row r="87" spans="1:14" x14ac:dyDescent="0.2">
      <c r="A87" s="137" t="str">
        <f>IF(WRes!A87="","",WRes!A87)</f>
        <v/>
      </c>
      <c r="B87" s="403" t="str">
        <f>IF(WRes!I87="","",WRes!I87)</f>
        <v/>
      </c>
      <c r="C87" s="123" t="str">
        <f>WRes!L87</f>
        <v/>
      </c>
      <c r="D87" s="3" t="str">
        <f t="shared" si="18"/>
        <v/>
      </c>
      <c r="E87" s="136" t="str">
        <f t="shared" si="16"/>
        <v/>
      </c>
      <c r="F87" s="3" t="str">
        <f t="shared" si="18"/>
        <v/>
      </c>
      <c r="G87" s="223" t="str">
        <f t="shared" si="17"/>
        <v/>
      </c>
      <c r="H87" s="3" t="str">
        <f t="shared" si="19"/>
        <v/>
      </c>
      <c r="I87" s="136" t="str">
        <f t="shared" si="24"/>
        <v/>
      </c>
      <c r="J87" s="223" t="str">
        <f t="shared" si="21"/>
        <v/>
      </c>
      <c r="K87" s="3" t="str">
        <f t="shared" si="20"/>
        <v/>
      </c>
      <c r="L87" s="136" t="str">
        <f t="shared" si="22"/>
        <v/>
      </c>
      <c r="M87" s="223" t="str">
        <f t="shared" si="23"/>
        <v/>
      </c>
      <c r="N87" s="122"/>
    </row>
    <row r="88" spans="1:14" x14ac:dyDescent="0.2">
      <c r="A88" s="137" t="str">
        <f>IF(WRes!A88="","",WRes!A88)</f>
        <v/>
      </c>
      <c r="B88" s="403" t="str">
        <f>IF(WRes!I88="","",WRes!I88)</f>
        <v/>
      </c>
      <c r="C88" s="123" t="str">
        <f>WRes!L88</f>
        <v/>
      </c>
      <c r="D88" s="3" t="str">
        <f t="shared" si="18"/>
        <v/>
      </c>
      <c r="E88" s="136" t="str">
        <f t="shared" si="16"/>
        <v/>
      </c>
      <c r="F88" s="3" t="str">
        <f t="shared" si="18"/>
        <v/>
      </c>
      <c r="G88" s="223" t="str">
        <f t="shared" si="17"/>
        <v/>
      </c>
      <c r="H88" s="3" t="str">
        <f t="shared" si="19"/>
        <v/>
      </c>
      <c r="I88" s="136" t="str">
        <f t="shared" si="24"/>
        <v/>
      </c>
      <c r="J88" s="223" t="str">
        <f t="shared" si="21"/>
        <v/>
      </c>
      <c r="K88" s="3" t="str">
        <f t="shared" si="20"/>
        <v/>
      </c>
      <c r="L88" s="136" t="str">
        <f t="shared" si="22"/>
        <v/>
      </c>
      <c r="M88" s="223" t="str">
        <f t="shared" si="23"/>
        <v/>
      </c>
      <c r="N88" s="122"/>
    </row>
    <row r="89" spans="1:14" x14ac:dyDescent="0.2">
      <c r="A89" s="137" t="str">
        <f>IF(WRes!A89="","",WRes!A89)</f>
        <v/>
      </c>
      <c r="B89" s="403" t="str">
        <f>IF(WRes!I89="","",WRes!I89)</f>
        <v/>
      </c>
      <c r="C89" s="123" t="str">
        <f>WRes!L89</f>
        <v/>
      </c>
      <c r="D89" s="3" t="str">
        <f t="shared" si="18"/>
        <v/>
      </c>
      <c r="E89" s="136" t="str">
        <f t="shared" si="16"/>
        <v/>
      </c>
      <c r="F89" s="3" t="str">
        <f t="shared" si="18"/>
        <v/>
      </c>
      <c r="G89" s="223" t="str">
        <f t="shared" si="17"/>
        <v/>
      </c>
      <c r="H89" s="3" t="str">
        <f t="shared" si="19"/>
        <v/>
      </c>
      <c r="I89" s="136" t="str">
        <f t="shared" si="24"/>
        <v/>
      </c>
      <c r="J89" s="223" t="str">
        <f t="shared" si="21"/>
        <v/>
      </c>
      <c r="K89" s="3" t="str">
        <f t="shared" si="20"/>
        <v/>
      </c>
      <c r="L89" s="136" t="str">
        <f t="shared" si="22"/>
        <v/>
      </c>
      <c r="M89" s="223" t="str">
        <f t="shared" si="23"/>
        <v/>
      </c>
      <c r="N89" s="122"/>
    </row>
    <row r="90" spans="1:14" x14ac:dyDescent="0.2">
      <c r="A90" s="137" t="str">
        <f>IF(WRes!A90="","",WRes!A90)</f>
        <v/>
      </c>
      <c r="B90" s="403" t="str">
        <f>IF(WRes!I90="","",WRes!I90)</f>
        <v/>
      </c>
      <c r="C90" s="123" t="str">
        <f>WRes!L90</f>
        <v/>
      </c>
      <c r="D90" s="3" t="str">
        <f t="shared" si="18"/>
        <v/>
      </c>
      <c r="E90" s="136" t="str">
        <f t="shared" si="16"/>
        <v/>
      </c>
      <c r="F90" s="3" t="str">
        <f t="shared" si="18"/>
        <v/>
      </c>
      <c r="G90" s="223" t="str">
        <f t="shared" si="17"/>
        <v/>
      </c>
      <c r="H90" s="3" t="str">
        <f t="shared" si="19"/>
        <v/>
      </c>
      <c r="I90" s="136" t="str">
        <f t="shared" si="24"/>
        <v/>
      </c>
      <c r="J90" s="223" t="str">
        <f t="shared" si="21"/>
        <v/>
      </c>
      <c r="K90" s="3" t="str">
        <f t="shared" si="20"/>
        <v/>
      </c>
      <c r="L90" s="136" t="str">
        <f t="shared" si="22"/>
        <v/>
      </c>
      <c r="M90" s="223" t="str">
        <f t="shared" si="23"/>
        <v/>
      </c>
      <c r="N90" s="122"/>
    </row>
    <row r="91" spans="1:14" x14ac:dyDescent="0.2">
      <c r="A91" s="137" t="str">
        <f>IF(WRes!A91="","",WRes!A91)</f>
        <v/>
      </c>
      <c r="B91" s="403" t="str">
        <f>IF(WRes!I91="","",WRes!I91)</f>
        <v/>
      </c>
      <c r="C91" s="123" t="str">
        <f>WRes!L91</f>
        <v/>
      </c>
      <c r="D91" s="3" t="str">
        <f t="shared" si="18"/>
        <v/>
      </c>
      <c r="E91" s="136" t="str">
        <f t="shared" si="16"/>
        <v/>
      </c>
      <c r="F91" s="3" t="str">
        <f t="shared" si="18"/>
        <v/>
      </c>
      <c r="G91" s="223" t="str">
        <f t="shared" si="17"/>
        <v/>
      </c>
      <c r="H91" s="3" t="str">
        <f t="shared" si="19"/>
        <v/>
      </c>
      <c r="I91" s="136" t="str">
        <f t="shared" si="24"/>
        <v/>
      </c>
      <c r="J91" s="223" t="str">
        <f t="shared" si="21"/>
        <v/>
      </c>
      <c r="K91" s="3" t="str">
        <f t="shared" si="20"/>
        <v/>
      </c>
      <c r="L91" s="136" t="str">
        <f t="shared" si="22"/>
        <v/>
      </c>
      <c r="M91" s="223" t="str">
        <f t="shared" si="23"/>
        <v/>
      </c>
      <c r="N91" s="122"/>
    </row>
    <row r="92" spans="1:14" x14ac:dyDescent="0.2">
      <c r="A92" s="137" t="str">
        <f>IF(WRes!A92="","",WRes!A92)</f>
        <v/>
      </c>
      <c r="B92" s="403" t="str">
        <f>IF(WRes!I92="","",WRes!I92)</f>
        <v/>
      </c>
      <c r="C92" s="123" t="str">
        <f>WRes!L92</f>
        <v/>
      </c>
      <c r="D92" s="3" t="str">
        <f t="shared" si="18"/>
        <v/>
      </c>
      <c r="E92" s="136" t="str">
        <f t="shared" si="16"/>
        <v/>
      </c>
      <c r="F92" s="3" t="str">
        <f t="shared" si="18"/>
        <v/>
      </c>
      <c r="G92" s="223" t="str">
        <f t="shared" si="17"/>
        <v/>
      </c>
      <c r="H92" s="3" t="str">
        <f t="shared" si="19"/>
        <v/>
      </c>
      <c r="I92" s="136" t="str">
        <f t="shared" si="24"/>
        <v/>
      </c>
      <c r="J92" s="223" t="str">
        <f t="shared" si="21"/>
        <v/>
      </c>
      <c r="K92" s="3" t="str">
        <f t="shared" si="20"/>
        <v/>
      </c>
      <c r="L92" s="136" t="str">
        <f t="shared" si="22"/>
        <v/>
      </c>
      <c r="M92" s="223" t="str">
        <f t="shared" si="23"/>
        <v/>
      </c>
      <c r="N92" s="122"/>
    </row>
    <row r="93" spans="1:14" x14ac:dyDescent="0.2">
      <c r="A93" s="137" t="str">
        <f>IF(WRes!A93="","",WRes!A93)</f>
        <v/>
      </c>
      <c r="B93" s="403" t="str">
        <f>IF(WRes!I93="","",WRes!I93)</f>
        <v/>
      </c>
      <c r="C93" s="123" t="str">
        <f>WRes!L93</f>
        <v/>
      </c>
      <c r="D93" s="3" t="str">
        <f t="shared" si="18"/>
        <v/>
      </c>
      <c r="E93" s="136" t="str">
        <f t="shared" si="16"/>
        <v/>
      </c>
      <c r="F93" s="3" t="str">
        <f t="shared" si="18"/>
        <v/>
      </c>
      <c r="G93" s="223" t="str">
        <f t="shared" si="17"/>
        <v/>
      </c>
      <c r="H93" s="3" t="str">
        <f t="shared" si="19"/>
        <v/>
      </c>
      <c r="I93" s="136" t="str">
        <f t="shared" si="24"/>
        <v/>
      </c>
      <c r="J93" s="223" t="str">
        <f t="shared" si="21"/>
        <v/>
      </c>
      <c r="K93" s="3" t="str">
        <f t="shared" si="20"/>
        <v/>
      </c>
      <c r="L93" s="136" t="str">
        <f t="shared" si="22"/>
        <v/>
      </c>
      <c r="M93" s="223" t="str">
        <f t="shared" si="23"/>
        <v/>
      </c>
      <c r="N93" s="122"/>
    </row>
    <row r="94" spans="1:14" x14ac:dyDescent="0.2">
      <c r="A94" s="137" t="str">
        <f>IF(WRes!A94="","",WRes!A94)</f>
        <v/>
      </c>
      <c r="B94" s="403" t="str">
        <f>IF(WRes!I94="","",WRes!I94)</f>
        <v/>
      </c>
      <c r="C94" s="123" t="str">
        <f>WRes!L94</f>
        <v/>
      </c>
      <c r="D94" s="3" t="str">
        <f t="shared" si="18"/>
        <v/>
      </c>
      <c r="E94" s="136" t="str">
        <f t="shared" si="16"/>
        <v/>
      </c>
      <c r="F94" s="3" t="str">
        <f t="shared" si="18"/>
        <v/>
      </c>
      <c r="G94" s="223" t="str">
        <f t="shared" si="17"/>
        <v/>
      </c>
      <c r="H94" s="3" t="str">
        <f t="shared" si="19"/>
        <v/>
      </c>
      <c r="I94" s="136" t="str">
        <f t="shared" si="24"/>
        <v/>
      </c>
      <c r="J94" s="223" t="str">
        <f t="shared" si="21"/>
        <v/>
      </c>
      <c r="K94" s="3" t="str">
        <f t="shared" si="20"/>
        <v/>
      </c>
      <c r="L94" s="136" t="str">
        <f t="shared" si="22"/>
        <v/>
      </c>
      <c r="M94" s="223" t="str">
        <f t="shared" si="23"/>
        <v/>
      </c>
      <c r="N94" s="122"/>
    </row>
    <row r="95" spans="1:14" x14ac:dyDescent="0.2">
      <c r="A95" s="137" t="str">
        <f>IF(WRes!A95="","",WRes!A95)</f>
        <v/>
      </c>
      <c r="B95" s="403" t="str">
        <f>IF(WRes!I95="","",WRes!I95)</f>
        <v/>
      </c>
      <c r="C95" s="123" t="str">
        <f>WRes!L95</f>
        <v/>
      </c>
      <c r="D95" s="3" t="str">
        <f t="shared" si="18"/>
        <v/>
      </c>
      <c r="E95" s="136" t="str">
        <f t="shared" si="16"/>
        <v/>
      </c>
      <c r="F95" s="3" t="str">
        <f t="shared" si="18"/>
        <v/>
      </c>
      <c r="G95" s="223" t="str">
        <f t="shared" si="17"/>
        <v/>
      </c>
      <c r="H95" s="3" t="str">
        <f t="shared" si="19"/>
        <v/>
      </c>
      <c r="I95" s="136" t="str">
        <f t="shared" si="24"/>
        <v/>
      </c>
      <c r="J95" s="223" t="str">
        <f t="shared" si="21"/>
        <v/>
      </c>
      <c r="K95" s="3" t="str">
        <f t="shared" si="20"/>
        <v/>
      </c>
      <c r="L95" s="136" t="str">
        <f t="shared" si="22"/>
        <v/>
      </c>
      <c r="M95" s="223" t="str">
        <f t="shared" si="23"/>
        <v/>
      </c>
      <c r="N95" s="122"/>
    </row>
    <row r="96" spans="1:14" x14ac:dyDescent="0.2">
      <c r="A96" s="137" t="str">
        <f>IF(WRes!A96="","",WRes!A96)</f>
        <v/>
      </c>
      <c r="B96" s="403" t="str">
        <f>IF(WRes!I96="","",WRes!I96)</f>
        <v/>
      </c>
      <c r="C96" s="123" t="str">
        <f>WRes!L96</f>
        <v/>
      </c>
      <c r="D96" s="3" t="str">
        <f t="shared" si="18"/>
        <v/>
      </c>
      <c r="E96" s="136" t="str">
        <f t="shared" si="16"/>
        <v/>
      </c>
      <c r="F96" s="3" t="str">
        <f t="shared" si="18"/>
        <v/>
      </c>
      <c r="G96" s="223" t="str">
        <f t="shared" si="17"/>
        <v/>
      </c>
      <c r="H96" s="3" t="str">
        <f t="shared" si="19"/>
        <v/>
      </c>
      <c r="I96" s="136" t="str">
        <f t="shared" si="24"/>
        <v/>
      </c>
      <c r="J96" s="223" t="str">
        <f t="shared" si="21"/>
        <v/>
      </c>
      <c r="K96" s="3" t="str">
        <f t="shared" si="20"/>
        <v/>
      </c>
      <c r="L96" s="136" t="str">
        <f t="shared" si="22"/>
        <v/>
      </c>
      <c r="M96" s="223" t="str">
        <f t="shared" si="23"/>
        <v/>
      </c>
      <c r="N96" s="122"/>
    </row>
    <row r="97" spans="1:14" x14ac:dyDescent="0.2">
      <c r="A97" s="137" t="str">
        <f>IF(WRes!A97="","",WRes!A97)</f>
        <v/>
      </c>
      <c r="B97" s="403" t="str">
        <f>IF(WRes!I97="","",WRes!I97)</f>
        <v/>
      </c>
      <c r="C97" s="123" t="str">
        <f>WRes!L97</f>
        <v/>
      </c>
      <c r="D97" s="3" t="str">
        <f t="shared" si="18"/>
        <v/>
      </c>
      <c r="E97" s="136" t="str">
        <f t="shared" si="16"/>
        <v/>
      </c>
      <c r="F97" s="3" t="str">
        <f t="shared" si="18"/>
        <v/>
      </c>
      <c r="G97" s="223" t="str">
        <f t="shared" si="17"/>
        <v/>
      </c>
      <c r="H97" s="3" t="str">
        <f t="shared" si="19"/>
        <v/>
      </c>
      <c r="I97" s="136" t="str">
        <f t="shared" si="24"/>
        <v/>
      </c>
      <c r="J97" s="223" t="str">
        <f t="shared" si="21"/>
        <v/>
      </c>
      <c r="K97" s="3" t="str">
        <f t="shared" si="20"/>
        <v/>
      </c>
      <c r="L97" s="136" t="str">
        <f t="shared" si="22"/>
        <v/>
      </c>
      <c r="M97" s="223" t="str">
        <f t="shared" si="23"/>
        <v/>
      </c>
      <c r="N97" s="122"/>
    </row>
    <row r="98" spans="1:14" x14ac:dyDescent="0.2">
      <c r="A98" s="137" t="str">
        <f>IF(WRes!A98="","",WRes!A98)</f>
        <v/>
      </c>
      <c r="B98" s="403" t="str">
        <f>IF(WRes!I98="","",WRes!I98)</f>
        <v/>
      </c>
      <c r="C98" s="123" t="str">
        <f>WRes!L98</f>
        <v/>
      </c>
      <c r="D98" s="3" t="str">
        <f t="shared" si="18"/>
        <v/>
      </c>
      <c r="E98" s="136" t="str">
        <f t="shared" si="16"/>
        <v/>
      </c>
      <c r="F98" s="3" t="str">
        <f t="shared" si="18"/>
        <v/>
      </c>
      <c r="G98" s="223" t="str">
        <f t="shared" si="17"/>
        <v/>
      </c>
      <c r="H98" s="3" t="str">
        <f t="shared" si="19"/>
        <v/>
      </c>
      <c r="I98" s="136" t="str">
        <f t="shared" si="24"/>
        <v/>
      </c>
      <c r="J98" s="223" t="str">
        <f t="shared" si="21"/>
        <v/>
      </c>
      <c r="K98" s="3" t="str">
        <f t="shared" si="20"/>
        <v/>
      </c>
      <c r="L98" s="136" t="str">
        <f t="shared" si="22"/>
        <v/>
      </c>
      <c r="M98" s="223" t="str">
        <f t="shared" si="23"/>
        <v/>
      </c>
      <c r="N98" s="122"/>
    </row>
    <row r="99" spans="1:14" x14ac:dyDescent="0.2">
      <c r="A99" s="137" t="str">
        <f>IF(WRes!A99="","",WRes!A99)</f>
        <v/>
      </c>
      <c r="B99" s="403" t="str">
        <f>IF(WRes!I99="","",WRes!I99)</f>
        <v/>
      </c>
      <c r="C99" s="123" t="str">
        <f>WRes!L99</f>
        <v/>
      </c>
      <c r="D99" s="3" t="str">
        <f t="shared" si="18"/>
        <v/>
      </c>
      <c r="E99" s="136" t="str">
        <f t="shared" si="16"/>
        <v/>
      </c>
      <c r="F99" s="3" t="str">
        <f t="shared" si="18"/>
        <v/>
      </c>
      <c r="G99" s="223" t="str">
        <f t="shared" si="17"/>
        <v/>
      </c>
      <c r="H99" s="3" t="str">
        <f t="shared" si="19"/>
        <v/>
      </c>
      <c r="I99" s="136" t="str">
        <f t="shared" si="24"/>
        <v/>
      </c>
      <c r="J99" s="223" t="str">
        <f t="shared" si="21"/>
        <v/>
      </c>
      <c r="K99" s="3" t="str">
        <f t="shared" si="20"/>
        <v/>
      </c>
      <c r="L99" s="136" t="str">
        <f t="shared" si="22"/>
        <v/>
      </c>
      <c r="M99" s="223" t="str">
        <f t="shared" si="23"/>
        <v/>
      </c>
      <c r="N99" s="122"/>
    </row>
    <row r="100" spans="1:14" x14ac:dyDescent="0.2">
      <c r="A100" s="137" t="str">
        <f>IF(WRes!A100="","",WRes!A100)</f>
        <v/>
      </c>
      <c r="B100" s="403" t="str">
        <f>IF(WRes!I100="","",WRes!I100)</f>
        <v/>
      </c>
      <c r="C100" s="123" t="str">
        <f>WRes!L100</f>
        <v/>
      </c>
      <c r="D100" s="3" t="str">
        <f t="shared" si="18"/>
        <v/>
      </c>
      <c r="E100" s="136" t="str">
        <f t="shared" si="16"/>
        <v/>
      </c>
      <c r="F100" s="3" t="str">
        <f t="shared" si="18"/>
        <v/>
      </c>
      <c r="G100" s="223" t="str">
        <f t="shared" si="17"/>
        <v/>
      </c>
      <c r="H100" s="3" t="str">
        <f t="shared" si="19"/>
        <v/>
      </c>
      <c r="I100" s="136" t="str">
        <f t="shared" si="24"/>
        <v/>
      </c>
      <c r="J100" s="223" t="str">
        <f t="shared" si="21"/>
        <v/>
      </c>
      <c r="K100" s="3" t="str">
        <f t="shared" si="20"/>
        <v/>
      </c>
      <c r="L100" s="136" t="str">
        <f t="shared" si="22"/>
        <v/>
      </c>
      <c r="M100" s="223" t="str">
        <f t="shared" si="23"/>
        <v/>
      </c>
      <c r="N100" s="122"/>
    </row>
    <row r="101" spans="1:14" x14ac:dyDescent="0.2">
      <c r="A101" s="137" t="str">
        <f>IF(WRes!A101="","",WRes!A101)</f>
        <v/>
      </c>
      <c r="B101" s="403" t="str">
        <f>IF(WRes!I101="","",WRes!I101)</f>
        <v/>
      </c>
      <c r="C101" s="123" t="str">
        <f>WRes!L101</f>
        <v/>
      </c>
      <c r="D101" s="3" t="str">
        <f t="shared" si="18"/>
        <v/>
      </c>
      <c r="E101" s="136" t="str">
        <f t="shared" si="16"/>
        <v/>
      </c>
      <c r="F101" s="3" t="str">
        <f t="shared" si="18"/>
        <v/>
      </c>
      <c r="G101" s="223" t="str">
        <f t="shared" si="17"/>
        <v/>
      </c>
      <c r="H101" s="3" t="str">
        <f t="shared" si="19"/>
        <v/>
      </c>
      <c r="I101" s="136" t="str">
        <f t="shared" si="24"/>
        <v/>
      </c>
      <c r="J101" s="223" t="str">
        <f t="shared" si="21"/>
        <v/>
      </c>
      <c r="K101" s="3" t="str">
        <f t="shared" si="20"/>
        <v/>
      </c>
      <c r="L101" s="136" t="str">
        <f t="shared" si="22"/>
        <v/>
      </c>
      <c r="M101" s="223" t="str">
        <f t="shared" si="23"/>
        <v/>
      </c>
      <c r="N101" s="122"/>
    </row>
    <row r="102" spans="1:14" x14ac:dyDescent="0.2">
      <c r="A102" s="137" t="str">
        <f>IF(WRes!A102="","",WRes!A102)</f>
        <v/>
      </c>
      <c r="B102" s="403" t="str">
        <f>IF(WRes!I102="","",WRes!I102)</f>
        <v/>
      </c>
      <c r="C102" s="123" t="str">
        <f>WRes!L102</f>
        <v/>
      </c>
      <c r="D102" s="3" t="str">
        <f t="shared" si="18"/>
        <v/>
      </c>
      <c r="E102" s="136" t="str">
        <f t="shared" si="16"/>
        <v/>
      </c>
      <c r="F102" s="3" t="str">
        <f t="shared" si="18"/>
        <v/>
      </c>
      <c r="G102" s="223" t="str">
        <f t="shared" si="17"/>
        <v/>
      </c>
      <c r="H102" s="3" t="str">
        <f t="shared" si="19"/>
        <v/>
      </c>
      <c r="I102" s="136" t="str">
        <f t="shared" si="24"/>
        <v/>
      </c>
      <c r="J102" s="223" t="str">
        <f t="shared" si="21"/>
        <v/>
      </c>
      <c r="K102" s="3" t="str">
        <f t="shared" si="20"/>
        <v/>
      </c>
      <c r="L102" s="136" t="str">
        <f t="shared" si="22"/>
        <v/>
      </c>
      <c r="M102" s="223" t="str">
        <f t="shared" si="23"/>
        <v/>
      </c>
      <c r="N102" s="394"/>
    </row>
  </sheetData>
  <mergeCells count="4">
    <mergeCell ref="Q6:R6"/>
    <mergeCell ref="Q4:T5"/>
    <mergeCell ref="Q8:T9"/>
    <mergeCell ref="Q10:R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2" sqref="I2"/>
    </sheetView>
  </sheetViews>
  <sheetFormatPr defaultRowHeight="12.75" x14ac:dyDescent="0.2"/>
  <cols>
    <col min="15" max="15" width="9.140625" style="118"/>
  </cols>
  <sheetData>
    <row r="1" spans="1:15" x14ac:dyDescent="0.2">
      <c r="A1" s="261" t="s">
        <v>33</v>
      </c>
      <c r="B1" s="262" t="s">
        <v>104</v>
      </c>
      <c r="C1" s="262" t="s">
        <v>103</v>
      </c>
      <c r="D1" s="262" t="s">
        <v>63</v>
      </c>
      <c r="E1" s="262" t="s">
        <v>102</v>
      </c>
      <c r="F1" s="262" t="s">
        <v>101</v>
      </c>
      <c r="G1" s="263" t="s">
        <v>100</v>
      </c>
      <c r="H1" s="262" t="s">
        <v>99</v>
      </c>
      <c r="I1" s="262" t="s">
        <v>98</v>
      </c>
      <c r="J1" s="262" t="s">
        <v>97</v>
      </c>
      <c r="K1" s="262" t="s">
        <v>96</v>
      </c>
      <c r="L1" s="263" t="s">
        <v>95</v>
      </c>
      <c r="M1" s="262" t="s">
        <v>94</v>
      </c>
      <c r="N1" s="262" t="s">
        <v>93</v>
      </c>
      <c r="O1" s="264" t="s">
        <v>92</v>
      </c>
    </row>
    <row r="2" spans="1:15" x14ac:dyDescent="0.2">
      <c r="A2" s="132">
        <v>42737</v>
      </c>
      <c r="B2" s="135"/>
      <c r="C2" s="128">
        <v>33112.58</v>
      </c>
      <c r="D2" s="128">
        <v>33112.58</v>
      </c>
      <c r="E2" s="133"/>
      <c r="F2" s="133"/>
      <c r="G2" s="134"/>
      <c r="H2" s="133"/>
      <c r="I2" s="128">
        <v>33112.58</v>
      </c>
      <c r="J2" s="133"/>
      <c r="K2" s="133"/>
      <c r="L2" s="134"/>
      <c r="M2" s="133"/>
      <c r="N2" s="133"/>
      <c r="O2" s="122"/>
    </row>
    <row r="3" spans="1:15" x14ac:dyDescent="0.2">
      <c r="A3" s="132">
        <v>42766</v>
      </c>
      <c r="B3" s="128">
        <v>0</v>
      </c>
      <c r="C3" s="21">
        <f t="shared" ref="C3:C66" si="0">IF(B3="","",C2+B3)</f>
        <v>33112.58</v>
      </c>
      <c r="D3" s="128">
        <v>34042.550000000003</v>
      </c>
      <c r="E3" s="21">
        <f t="shared" ref="E3:E66" si="1">IF(B3="","",IF(D3="","",D3-D2-B3))</f>
        <v>929.97000000000116</v>
      </c>
      <c r="F3" s="21">
        <f t="shared" ref="F3:F66" si="2">IF(E3="","",F2+E3)</f>
        <v>929.97000000000116</v>
      </c>
      <c r="G3" s="123">
        <f t="shared" ref="G3:G67" si="3">IF(E3="","",100*E3/(D2+0.5*B3))</f>
        <v>2.8085096359148127</v>
      </c>
      <c r="H3" s="21">
        <f t="shared" ref="H3:H66" si="4">IF(F3="","",100*(F3/C3))</f>
        <v>2.8085096359148127</v>
      </c>
      <c r="I3" s="128">
        <v>34042.550000000003</v>
      </c>
      <c r="J3" s="21">
        <f t="shared" ref="J3:J66" si="5">IF(B3="","",IF(I3="","",I3-I2-B3))</f>
        <v>929.97000000000116</v>
      </c>
      <c r="K3" s="21">
        <f t="shared" ref="K3:K66" si="6">IF(J3="","",K2+J3)</f>
        <v>929.97000000000116</v>
      </c>
      <c r="L3" s="123">
        <f t="shared" ref="L3:L67" si="7">IF(J3="","",100*J3/(I2+0.5*B3))</f>
        <v>2.8085096359148127</v>
      </c>
      <c r="M3" s="21">
        <f t="shared" ref="M3:M66" si="8">IF(K3="","",100*K3/C3)</f>
        <v>2.8085096359148127</v>
      </c>
      <c r="N3" s="21">
        <f t="shared" ref="N3:N66" si="9">IF(D3="","",IF(I3="","",I3-D3))</f>
        <v>0</v>
      </c>
      <c r="O3" s="125"/>
    </row>
    <row r="4" spans="1:15" x14ac:dyDescent="0.2">
      <c r="A4" s="20"/>
      <c r="B4" s="124"/>
      <c r="C4" s="21" t="str">
        <f t="shared" si="0"/>
        <v/>
      </c>
      <c r="D4" s="124"/>
      <c r="E4" s="21" t="str">
        <f t="shared" si="1"/>
        <v/>
      </c>
      <c r="F4" s="21" t="str">
        <f t="shared" si="2"/>
        <v/>
      </c>
      <c r="G4" s="123" t="str">
        <f t="shared" si="3"/>
        <v/>
      </c>
      <c r="H4" s="21" t="str">
        <f t="shared" si="4"/>
        <v/>
      </c>
      <c r="I4" s="124"/>
      <c r="J4" s="21" t="str">
        <f t="shared" si="5"/>
        <v/>
      </c>
      <c r="K4" s="21" t="str">
        <f t="shared" si="6"/>
        <v/>
      </c>
      <c r="L4" s="123" t="str">
        <f t="shared" si="7"/>
        <v/>
      </c>
      <c r="M4" s="21" t="str">
        <f t="shared" si="8"/>
        <v/>
      </c>
      <c r="N4" s="21" t="str">
        <f t="shared" si="9"/>
        <v/>
      </c>
      <c r="O4" s="125"/>
    </row>
    <row r="5" spans="1:15" x14ac:dyDescent="0.2">
      <c r="A5" s="20"/>
      <c r="B5" s="124"/>
      <c r="C5" s="21" t="str">
        <f t="shared" si="0"/>
        <v/>
      </c>
      <c r="D5" s="124"/>
      <c r="E5" s="21" t="str">
        <f t="shared" si="1"/>
        <v/>
      </c>
      <c r="F5" s="21" t="str">
        <f t="shared" si="2"/>
        <v/>
      </c>
      <c r="G5" s="123" t="str">
        <f t="shared" si="3"/>
        <v/>
      </c>
      <c r="H5" s="21" t="str">
        <f t="shared" si="4"/>
        <v/>
      </c>
      <c r="I5" s="124"/>
      <c r="J5" s="21" t="str">
        <f t="shared" si="5"/>
        <v/>
      </c>
      <c r="K5" s="21" t="str">
        <f t="shared" si="6"/>
        <v/>
      </c>
      <c r="L5" s="123" t="str">
        <f t="shared" si="7"/>
        <v/>
      </c>
      <c r="M5" s="21" t="str">
        <f t="shared" si="8"/>
        <v/>
      </c>
      <c r="N5" s="21" t="str">
        <f t="shared" si="9"/>
        <v/>
      </c>
      <c r="O5" s="125"/>
    </row>
    <row r="6" spans="1:15" x14ac:dyDescent="0.2">
      <c r="A6" s="20"/>
      <c r="B6" s="124"/>
      <c r="C6" s="21" t="str">
        <f t="shared" si="0"/>
        <v/>
      </c>
      <c r="D6" s="124"/>
      <c r="E6" s="21" t="str">
        <f t="shared" si="1"/>
        <v/>
      </c>
      <c r="F6" s="21" t="str">
        <f t="shared" si="2"/>
        <v/>
      </c>
      <c r="G6" s="123" t="str">
        <f t="shared" si="3"/>
        <v/>
      </c>
      <c r="H6" s="21" t="str">
        <f t="shared" si="4"/>
        <v/>
      </c>
      <c r="I6" s="124"/>
      <c r="J6" s="21" t="str">
        <f t="shared" si="5"/>
        <v/>
      </c>
      <c r="K6" s="21" t="str">
        <f t="shared" si="6"/>
        <v/>
      </c>
      <c r="L6" s="123" t="str">
        <f t="shared" si="7"/>
        <v/>
      </c>
      <c r="M6" s="21" t="str">
        <f t="shared" si="8"/>
        <v/>
      </c>
      <c r="N6" s="21" t="str">
        <f t="shared" si="9"/>
        <v/>
      </c>
      <c r="O6" s="122"/>
    </row>
    <row r="7" spans="1:15" x14ac:dyDescent="0.2">
      <c r="A7" s="20"/>
      <c r="B7" s="124"/>
      <c r="C7" s="21" t="str">
        <f t="shared" si="0"/>
        <v/>
      </c>
      <c r="D7" s="124"/>
      <c r="E7" s="21" t="str">
        <f t="shared" si="1"/>
        <v/>
      </c>
      <c r="F7" s="21" t="str">
        <f t="shared" si="2"/>
        <v/>
      </c>
      <c r="G7" s="123" t="str">
        <f t="shared" si="3"/>
        <v/>
      </c>
      <c r="H7" s="21" t="str">
        <f t="shared" si="4"/>
        <v/>
      </c>
      <c r="I7" s="124"/>
      <c r="J7" s="21" t="str">
        <f t="shared" si="5"/>
        <v/>
      </c>
      <c r="K7" s="21" t="str">
        <f t="shared" si="6"/>
        <v/>
      </c>
      <c r="L7" s="123" t="str">
        <f t="shared" si="7"/>
        <v/>
      </c>
      <c r="M7" s="21" t="str">
        <f t="shared" si="8"/>
        <v/>
      </c>
      <c r="N7" s="21" t="str">
        <f t="shared" si="9"/>
        <v/>
      </c>
      <c r="O7" s="125"/>
    </row>
    <row r="8" spans="1:15" x14ac:dyDescent="0.2">
      <c r="A8" s="20"/>
      <c r="B8" s="124"/>
      <c r="C8" s="21" t="str">
        <f t="shared" si="0"/>
        <v/>
      </c>
      <c r="D8" s="124"/>
      <c r="E8" s="21" t="str">
        <f t="shared" si="1"/>
        <v/>
      </c>
      <c r="F8" s="21" t="str">
        <f t="shared" si="2"/>
        <v/>
      </c>
      <c r="G8" s="123" t="str">
        <f t="shared" si="3"/>
        <v/>
      </c>
      <c r="H8" s="21" t="str">
        <f t="shared" si="4"/>
        <v/>
      </c>
      <c r="I8" s="124"/>
      <c r="J8" s="21" t="str">
        <f t="shared" si="5"/>
        <v/>
      </c>
      <c r="K8" s="21" t="str">
        <f t="shared" si="6"/>
        <v/>
      </c>
      <c r="L8" s="123" t="str">
        <f t="shared" si="7"/>
        <v/>
      </c>
      <c r="M8" s="21" t="str">
        <f t="shared" si="8"/>
        <v/>
      </c>
      <c r="N8" s="21" t="str">
        <f t="shared" si="9"/>
        <v/>
      </c>
      <c r="O8" s="122"/>
    </row>
    <row r="9" spans="1:15" x14ac:dyDescent="0.2">
      <c r="A9" s="20"/>
      <c r="B9" s="124"/>
      <c r="C9" s="21" t="str">
        <f t="shared" si="0"/>
        <v/>
      </c>
      <c r="D9" s="124"/>
      <c r="E9" s="21" t="str">
        <f t="shared" si="1"/>
        <v/>
      </c>
      <c r="F9" s="21" t="str">
        <f t="shared" si="2"/>
        <v/>
      </c>
      <c r="G9" s="123" t="str">
        <f t="shared" si="3"/>
        <v/>
      </c>
      <c r="H9" s="21" t="str">
        <f t="shared" si="4"/>
        <v/>
      </c>
      <c r="I9" s="124"/>
      <c r="J9" s="21" t="str">
        <f t="shared" si="5"/>
        <v/>
      </c>
      <c r="K9" s="21" t="str">
        <f t="shared" si="6"/>
        <v/>
      </c>
      <c r="L9" s="123" t="str">
        <f t="shared" si="7"/>
        <v/>
      </c>
      <c r="M9" s="21" t="str">
        <f t="shared" si="8"/>
        <v/>
      </c>
      <c r="N9" s="21" t="str">
        <f t="shared" si="9"/>
        <v/>
      </c>
      <c r="O9" s="125"/>
    </row>
    <row r="10" spans="1:15" x14ac:dyDescent="0.2">
      <c r="A10" s="20"/>
      <c r="B10" s="124"/>
      <c r="C10" s="21" t="str">
        <f t="shared" si="0"/>
        <v/>
      </c>
      <c r="D10" s="124"/>
      <c r="E10" s="21" t="str">
        <f t="shared" si="1"/>
        <v/>
      </c>
      <c r="F10" s="21" t="str">
        <f t="shared" si="2"/>
        <v/>
      </c>
      <c r="G10" s="123" t="str">
        <f t="shared" si="3"/>
        <v/>
      </c>
      <c r="H10" s="21" t="str">
        <f t="shared" si="4"/>
        <v/>
      </c>
      <c r="I10" s="124"/>
      <c r="J10" s="21" t="str">
        <f t="shared" si="5"/>
        <v/>
      </c>
      <c r="K10" s="21" t="str">
        <f t="shared" si="6"/>
        <v/>
      </c>
      <c r="L10" s="123" t="str">
        <f t="shared" si="7"/>
        <v/>
      </c>
      <c r="M10" s="21" t="str">
        <f t="shared" si="8"/>
        <v/>
      </c>
      <c r="N10" s="21" t="str">
        <f t="shared" si="9"/>
        <v/>
      </c>
      <c r="O10" s="122"/>
    </row>
    <row r="11" spans="1:15" x14ac:dyDescent="0.2">
      <c r="A11" s="20"/>
      <c r="B11" s="124"/>
      <c r="C11" s="21" t="str">
        <f t="shared" si="0"/>
        <v/>
      </c>
      <c r="D11" s="124"/>
      <c r="E11" s="21" t="str">
        <f t="shared" si="1"/>
        <v/>
      </c>
      <c r="F11" s="21" t="str">
        <f t="shared" si="2"/>
        <v/>
      </c>
      <c r="G11" s="123" t="str">
        <f t="shared" si="3"/>
        <v/>
      </c>
      <c r="H11" s="21" t="str">
        <f t="shared" si="4"/>
        <v/>
      </c>
      <c r="I11" s="124"/>
      <c r="J11" s="21" t="str">
        <f t="shared" si="5"/>
        <v/>
      </c>
      <c r="K11" s="21" t="str">
        <f t="shared" si="6"/>
        <v/>
      </c>
      <c r="L11" s="123" t="str">
        <f t="shared" si="7"/>
        <v/>
      </c>
      <c r="M11" s="21" t="str">
        <f t="shared" si="8"/>
        <v/>
      </c>
      <c r="N11" s="21" t="str">
        <f t="shared" si="9"/>
        <v/>
      </c>
      <c r="O11" s="122"/>
    </row>
    <row r="12" spans="1:15" x14ac:dyDescent="0.2">
      <c r="A12" s="20"/>
      <c r="B12" s="124"/>
      <c r="C12" s="21" t="str">
        <f t="shared" si="0"/>
        <v/>
      </c>
      <c r="D12" s="124"/>
      <c r="E12" s="21" t="str">
        <f t="shared" si="1"/>
        <v/>
      </c>
      <c r="F12" s="21" t="str">
        <f t="shared" si="2"/>
        <v/>
      </c>
      <c r="G12" s="123" t="str">
        <f t="shared" si="3"/>
        <v/>
      </c>
      <c r="H12" s="21" t="str">
        <f t="shared" si="4"/>
        <v/>
      </c>
      <c r="I12" s="124"/>
      <c r="J12" s="21" t="str">
        <f t="shared" si="5"/>
        <v/>
      </c>
      <c r="K12" s="21" t="str">
        <f t="shared" si="6"/>
        <v/>
      </c>
      <c r="L12" s="123" t="str">
        <f t="shared" si="7"/>
        <v/>
      </c>
      <c r="M12" s="21" t="str">
        <f t="shared" si="8"/>
        <v/>
      </c>
      <c r="N12" s="21" t="str">
        <f t="shared" si="9"/>
        <v/>
      </c>
      <c r="O12" s="122"/>
    </row>
    <row r="13" spans="1:15" x14ac:dyDescent="0.2">
      <c r="A13" s="20"/>
      <c r="B13" s="128"/>
      <c r="C13" s="126" t="str">
        <f t="shared" si="0"/>
        <v/>
      </c>
      <c r="D13" s="124"/>
      <c r="E13" s="126" t="str">
        <f t="shared" si="1"/>
        <v/>
      </c>
      <c r="F13" s="126" t="str">
        <f t="shared" si="2"/>
        <v/>
      </c>
      <c r="G13" s="127" t="str">
        <f t="shared" si="3"/>
        <v/>
      </c>
      <c r="H13" s="126" t="str">
        <f t="shared" si="4"/>
        <v/>
      </c>
      <c r="I13" s="124"/>
      <c r="J13" s="126" t="str">
        <f t="shared" si="5"/>
        <v/>
      </c>
      <c r="K13" s="126" t="str">
        <f t="shared" si="6"/>
        <v/>
      </c>
      <c r="L13" s="127" t="str">
        <f t="shared" si="7"/>
        <v/>
      </c>
      <c r="M13" s="126" t="str">
        <f t="shared" si="8"/>
        <v/>
      </c>
      <c r="N13" s="126" t="str">
        <f t="shared" si="9"/>
        <v/>
      </c>
      <c r="O13" s="122"/>
    </row>
    <row r="14" spans="1:15" x14ac:dyDescent="0.2">
      <c r="A14" s="20"/>
      <c r="B14" s="124"/>
      <c r="C14" s="21" t="str">
        <f t="shared" si="0"/>
        <v/>
      </c>
      <c r="D14" s="124"/>
      <c r="E14" s="21" t="str">
        <f t="shared" si="1"/>
        <v/>
      </c>
      <c r="F14" s="21" t="str">
        <f t="shared" si="2"/>
        <v/>
      </c>
      <c r="G14" s="123" t="str">
        <f t="shared" si="3"/>
        <v/>
      </c>
      <c r="H14" s="21" t="str">
        <f t="shared" si="4"/>
        <v/>
      </c>
      <c r="I14" s="124"/>
      <c r="J14" s="21" t="str">
        <f t="shared" si="5"/>
        <v/>
      </c>
      <c r="K14" s="21" t="str">
        <f t="shared" si="6"/>
        <v/>
      </c>
      <c r="L14" s="123" t="str">
        <f t="shared" si="7"/>
        <v/>
      </c>
      <c r="M14" s="21" t="str">
        <f t="shared" si="8"/>
        <v/>
      </c>
      <c r="N14" s="21" t="str">
        <f t="shared" si="9"/>
        <v/>
      </c>
      <c r="O14" s="122"/>
    </row>
    <row r="15" spans="1:15" x14ac:dyDescent="0.2">
      <c r="A15" s="20"/>
      <c r="B15" s="124"/>
      <c r="C15" s="21" t="str">
        <f t="shared" si="0"/>
        <v/>
      </c>
      <c r="D15" s="124"/>
      <c r="E15" s="21" t="str">
        <f t="shared" si="1"/>
        <v/>
      </c>
      <c r="F15" s="21" t="str">
        <f t="shared" si="2"/>
        <v/>
      </c>
      <c r="G15" s="123" t="str">
        <f t="shared" si="3"/>
        <v/>
      </c>
      <c r="H15" s="21" t="str">
        <f t="shared" si="4"/>
        <v/>
      </c>
      <c r="I15" s="124"/>
      <c r="J15" s="21" t="str">
        <f t="shared" si="5"/>
        <v/>
      </c>
      <c r="K15" s="21" t="str">
        <f t="shared" si="6"/>
        <v/>
      </c>
      <c r="L15" s="123" t="str">
        <f t="shared" si="7"/>
        <v/>
      </c>
      <c r="M15" s="21" t="str">
        <f t="shared" si="8"/>
        <v/>
      </c>
      <c r="N15" s="21" t="str">
        <f t="shared" si="9"/>
        <v/>
      </c>
      <c r="O15" s="122"/>
    </row>
    <row r="16" spans="1:15" x14ac:dyDescent="0.2">
      <c r="A16" s="20"/>
      <c r="B16" s="124"/>
      <c r="C16" s="21" t="str">
        <f t="shared" si="0"/>
        <v/>
      </c>
      <c r="D16" s="124"/>
      <c r="E16" s="21" t="str">
        <f t="shared" si="1"/>
        <v/>
      </c>
      <c r="F16" s="21" t="str">
        <f t="shared" si="2"/>
        <v/>
      </c>
      <c r="G16" s="123" t="str">
        <f t="shared" si="3"/>
        <v/>
      </c>
      <c r="H16" s="21" t="str">
        <f t="shared" si="4"/>
        <v/>
      </c>
      <c r="I16" s="124"/>
      <c r="J16" s="21" t="str">
        <f t="shared" si="5"/>
        <v/>
      </c>
      <c r="K16" s="21" t="str">
        <f t="shared" si="6"/>
        <v/>
      </c>
      <c r="L16" s="123" t="str">
        <f t="shared" si="7"/>
        <v/>
      </c>
      <c r="M16" s="21" t="str">
        <f t="shared" si="8"/>
        <v/>
      </c>
      <c r="N16" s="21" t="str">
        <f t="shared" si="9"/>
        <v/>
      </c>
      <c r="O16" s="122"/>
    </row>
    <row r="17" spans="1:17" x14ac:dyDescent="0.2">
      <c r="A17" s="20"/>
      <c r="B17" s="124"/>
      <c r="C17" s="21" t="str">
        <f t="shared" si="0"/>
        <v/>
      </c>
      <c r="D17" s="124"/>
      <c r="E17" s="21" t="str">
        <f t="shared" si="1"/>
        <v/>
      </c>
      <c r="F17" s="21" t="str">
        <f t="shared" si="2"/>
        <v/>
      </c>
      <c r="G17" s="123" t="str">
        <f t="shared" si="3"/>
        <v/>
      </c>
      <c r="H17" s="21" t="str">
        <f t="shared" si="4"/>
        <v/>
      </c>
      <c r="I17" s="124"/>
      <c r="J17" s="21" t="str">
        <f t="shared" si="5"/>
        <v/>
      </c>
      <c r="K17" s="21" t="str">
        <f t="shared" si="6"/>
        <v/>
      </c>
      <c r="L17" s="123" t="str">
        <f t="shared" si="7"/>
        <v/>
      </c>
      <c r="M17" s="21" t="str">
        <f t="shared" si="8"/>
        <v/>
      </c>
      <c r="N17" s="21" t="str">
        <f t="shared" si="9"/>
        <v/>
      </c>
      <c r="O17" s="125"/>
    </row>
    <row r="18" spans="1:17" x14ac:dyDescent="0.2">
      <c r="A18" s="20"/>
      <c r="B18" s="124"/>
      <c r="C18" s="21" t="str">
        <f t="shared" si="0"/>
        <v/>
      </c>
      <c r="D18" s="124"/>
      <c r="E18" s="21" t="str">
        <f t="shared" si="1"/>
        <v/>
      </c>
      <c r="F18" s="21" t="str">
        <f t="shared" si="2"/>
        <v/>
      </c>
      <c r="G18" s="123" t="str">
        <f t="shared" si="3"/>
        <v/>
      </c>
      <c r="H18" s="21" t="str">
        <f t="shared" si="4"/>
        <v/>
      </c>
      <c r="I18" s="124"/>
      <c r="J18" s="21" t="str">
        <f t="shared" si="5"/>
        <v/>
      </c>
      <c r="K18" s="21" t="str">
        <f t="shared" si="6"/>
        <v/>
      </c>
      <c r="L18" s="123" t="str">
        <f t="shared" si="7"/>
        <v/>
      </c>
      <c r="M18" s="21" t="str">
        <f t="shared" si="8"/>
        <v/>
      </c>
      <c r="N18" s="21" t="str">
        <f t="shared" si="9"/>
        <v/>
      </c>
      <c r="O18" s="125"/>
    </row>
    <row r="19" spans="1:17" x14ac:dyDescent="0.2">
      <c r="A19" s="20"/>
      <c r="B19" s="124"/>
      <c r="C19" s="21" t="str">
        <f t="shared" si="0"/>
        <v/>
      </c>
      <c r="D19" s="124"/>
      <c r="E19" s="21" t="str">
        <f t="shared" si="1"/>
        <v/>
      </c>
      <c r="F19" s="21" t="str">
        <f t="shared" si="2"/>
        <v/>
      </c>
      <c r="G19" s="123" t="str">
        <f t="shared" si="3"/>
        <v/>
      </c>
      <c r="H19" s="21" t="str">
        <f t="shared" si="4"/>
        <v/>
      </c>
      <c r="I19" s="124"/>
      <c r="J19" s="21" t="str">
        <f t="shared" si="5"/>
        <v/>
      </c>
      <c r="K19" s="21" t="str">
        <f t="shared" si="6"/>
        <v/>
      </c>
      <c r="L19" s="123" t="str">
        <f t="shared" si="7"/>
        <v/>
      </c>
      <c r="M19" s="21" t="str">
        <f t="shared" si="8"/>
        <v/>
      </c>
      <c r="N19" s="21" t="str">
        <f t="shared" si="9"/>
        <v/>
      </c>
      <c r="O19" s="125"/>
    </row>
    <row r="20" spans="1:17" x14ac:dyDescent="0.2">
      <c r="A20" s="20"/>
      <c r="B20" s="124"/>
      <c r="C20" s="21" t="str">
        <f t="shared" si="0"/>
        <v/>
      </c>
      <c r="D20" s="124"/>
      <c r="E20" s="21" t="str">
        <f t="shared" si="1"/>
        <v/>
      </c>
      <c r="F20" s="21" t="str">
        <f t="shared" si="2"/>
        <v/>
      </c>
      <c r="G20" s="123" t="str">
        <f t="shared" si="3"/>
        <v/>
      </c>
      <c r="H20" s="21" t="str">
        <f t="shared" si="4"/>
        <v/>
      </c>
      <c r="I20" s="124"/>
      <c r="J20" s="21" t="str">
        <f t="shared" si="5"/>
        <v/>
      </c>
      <c r="K20" s="21" t="str">
        <f t="shared" si="6"/>
        <v/>
      </c>
      <c r="L20" s="123" t="str">
        <f t="shared" si="7"/>
        <v/>
      </c>
      <c r="M20" s="21" t="str">
        <f t="shared" si="8"/>
        <v/>
      </c>
      <c r="N20" s="21" t="str">
        <f t="shared" si="9"/>
        <v/>
      </c>
      <c r="O20" s="125"/>
    </row>
    <row r="21" spans="1:17" x14ac:dyDescent="0.2">
      <c r="A21" s="20"/>
      <c r="B21" s="124"/>
      <c r="C21" s="21" t="str">
        <f t="shared" si="0"/>
        <v/>
      </c>
      <c r="D21" s="124"/>
      <c r="E21" s="21" t="str">
        <f t="shared" si="1"/>
        <v/>
      </c>
      <c r="F21" s="21" t="str">
        <f t="shared" si="2"/>
        <v/>
      </c>
      <c r="G21" s="123" t="str">
        <f t="shared" si="3"/>
        <v/>
      </c>
      <c r="H21" s="21" t="str">
        <f t="shared" si="4"/>
        <v/>
      </c>
      <c r="I21" s="124"/>
      <c r="J21" s="21" t="str">
        <f t="shared" si="5"/>
        <v/>
      </c>
      <c r="K21" s="21" t="str">
        <f t="shared" si="6"/>
        <v/>
      </c>
      <c r="L21" s="123" t="str">
        <f t="shared" si="7"/>
        <v/>
      </c>
      <c r="M21" s="21" t="str">
        <f t="shared" si="8"/>
        <v/>
      </c>
      <c r="N21" s="21" t="str">
        <f t="shared" si="9"/>
        <v/>
      </c>
      <c r="O21" s="125"/>
    </row>
    <row r="22" spans="1:17" x14ac:dyDescent="0.2">
      <c r="A22" s="20"/>
      <c r="B22" s="124"/>
      <c r="C22" s="21" t="str">
        <f t="shared" si="0"/>
        <v/>
      </c>
      <c r="D22" s="124"/>
      <c r="E22" s="21" t="str">
        <f t="shared" si="1"/>
        <v/>
      </c>
      <c r="F22" s="21" t="str">
        <f t="shared" si="2"/>
        <v/>
      </c>
      <c r="G22" s="123" t="str">
        <f t="shared" si="3"/>
        <v/>
      </c>
      <c r="H22" s="21" t="str">
        <f t="shared" si="4"/>
        <v/>
      </c>
      <c r="I22" s="124"/>
      <c r="J22" s="21" t="str">
        <f t="shared" si="5"/>
        <v/>
      </c>
      <c r="K22" s="21" t="str">
        <f t="shared" si="6"/>
        <v/>
      </c>
      <c r="L22" s="123" t="str">
        <f t="shared" si="7"/>
        <v/>
      </c>
      <c r="M22" s="21" t="str">
        <f t="shared" si="8"/>
        <v/>
      </c>
      <c r="N22" s="21" t="str">
        <f t="shared" si="9"/>
        <v/>
      </c>
      <c r="O22" s="125"/>
    </row>
    <row r="23" spans="1:17" x14ac:dyDescent="0.2">
      <c r="A23" s="20"/>
      <c r="B23" s="128"/>
      <c r="C23" s="126" t="str">
        <f t="shared" si="0"/>
        <v/>
      </c>
      <c r="D23" s="124"/>
      <c r="E23" s="126" t="str">
        <f t="shared" si="1"/>
        <v/>
      </c>
      <c r="F23" s="126" t="str">
        <f t="shared" si="2"/>
        <v/>
      </c>
      <c r="G23" s="127" t="str">
        <f t="shared" si="3"/>
        <v/>
      </c>
      <c r="H23" s="126" t="str">
        <f t="shared" si="4"/>
        <v/>
      </c>
      <c r="I23" s="124"/>
      <c r="J23" s="126" t="str">
        <f t="shared" si="5"/>
        <v/>
      </c>
      <c r="K23" s="126" t="str">
        <f t="shared" si="6"/>
        <v/>
      </c>
      <c r="L23" s="127" t="str">
        <f t="shared" si="7"/>
        <v/>
      </c>
      <c r="M23" s="126" t="str">
        <f t="shared" si="8"/>
        <v/>
      </c>
      <c r="N23" s="126" t="str">
        <f t="shared" si="9"/>
        <v/>
      </c>
      <c r="O23" s="125"/>
    </row>
    <row r="24" spans="1:17" x14ac:dyDescent="0.2">
      <c r="A24" s="20"/>
      <c r="B24" s="124"/>
      <c r="C24" s="21" t="str">
        <f t="shared" si="0"/>
        <v/>
      </c>
      <c r="D24" s="124"/>
      <c r="E24" s="21" t="str">
        <f t="shared" si="1"/>
        <v/>
      </c>
      <c r="F24" s="21" t="str">
        <f t="shared" si="2"/>
        <v/>
      </c>
      <c r="G24" s="123" t="str">
        <f t="shared" si="3"/>
        <v/>
      </c>
      <c r="H24" s="21" t="str">
        <f t="shared" si="4"/>
        <v/>
      </c>
      <c r="I24" s="124"/>
      <c r="J24" s="21" t="str">
        <f t="shared" si="5"/>
        <v/>
      </c>
      <c r="K24" s="21" t="str">
        <f t="shared" si="6"/>
        <v/>
      </c>
      <c r="L24" s="123" t="str">
        <f t="shared" si="7"/>
        <v/>
      </c>
      <c r="M24" s="21" t="str">
        <f t="shared" si="8"/>
        <v/>
      </c>
      <c r="N24" s="21" t="str">
        <f t="shared" si="9"/>
        <v/>
      </c>
      <c r="O24" s="125"/>
    </row>
    <row r="25" spans="1:17" x14ac:dyDescent="0.2">
      <c r="A25" s="20"/>
      <c r="B25" s="124"/>
      <c r="C25" s="21" t="str">
        <f t="shared" si="0"/>
        <v/>
      </c>
      <c r="D25" s="124"/>
      <c r="E25" s="21" t="str">
        <f t="shared" si="1"/>
        <v/>
      </c>
      <c r="F25" s="21" t="str">
        <f t="shared" si="2"/>
        <v/>
      </c>
      <c r="G25" s="123" t="str">
        <f t="shared" si="3"/>
        <v/>
      </c>
      <c r="H25" s="21" t="str">
        <f t="shared" si="4"/>
        <v/>
      </c>
      <c r="I25" s="124"/>
      <c r="J25" s="21" t="str">
        <f t="shared" si="5"/>
        <v/>
      </c>
      <c r="K25" s="21" t="str">
        <f t="shared" si="6"/>
        <v/>
      </c>
      <c r="L25" s="123" t="str">
        <f t="shared" si="7"/>
        <v/>
      </c>
      <c r="M25" s="21" t="str">
        <f t="shared" si="8"/>
        <v/>
      </c>
      <c r="N25" s="21" t="str">
        <f t="shared" si="9"/>
        <v/>
      </c>
      <c r="O25" s="125"/>
      <c r="Q25" s="2"/>
    </row>
    <row r="26" spans="1:17" x14ac:dyDescent="0.2">
      <c r="A26" s="20"/>
      <c r="B26" s="124"/>
      <c r="C26" s="21" t="str">
        <f t="shared" si="0"/>
        <v/>
      </c>
      <c r="D26" s="124"/>
      <c r="E26" s="21" t="str">
        <f t="shared" si="1"/>
        <v/>
      </c>
      <c r="F26" s="21" t="str">
        <f t="shared" si="2"/>
        <v/>
      </c>
      <c r="G26" s="123" t="str">
        <f t="shared" si="3"/>
        <v/>
      </c>
      <c r="H26" s="21" t="str">
        <f t="shared" si="4"/>
        <v/>
      </c>
      <c r="I26" s="124"/>
      <c r="J26" s="21" t="str">
        <f t="shared" si="5"/>
        <v/>
      </c>
      <c r="K26" s="21" t="str">
        <f t="shared" si="6"/>
        <v/>
      </c>
      <c r="L26" s="123" t="str">
        <f t="shared" si="7"/>
        <v/>
      </c>
      <c r="M26" s="21" t="str">
        <f t="shared" si="8"/>
        <v/>
      </c>
      <c r="N26" s="21" t="str">
        <f t="shared" si="9"/>
        <v/>
      </c>
      <c r="O26" s="125"/>
    </row>
    <row r="27" spans="1:17" x14ac:dyDescent="0.2">
      <c r="A27" s="20"/>
      <c r="B27" s="124"/>
      <c r="C27" s="21" t="str">
        <f t="shared" si="0"/>
        <v/>
      </c>
      <c r="D27" s="124"/>
      <c r="E27" s="21" t="str">
        <f t="shared" si="1"/>
        <v/>
      </c>
      <c r="F27" s="21" t="str">
        <f t="shared" si="2"/>
        <v/>
      </c>
      <c r="G27" s="123" t="str">
        <f t="shared" si="3"/>
        <v/>
      </c>
      <c r="H27" s="21" t="str">
        <f t="shared" si="4"/>
        <v/>
      </c>
      <c r="I27" s="124"/>
      <c r="J27" s="21" t="str">
        <f t="shared" si="5"/>
        <v/>
      </c>
      <c r="K27" s="21" t="str">
        <f t="shared" si="6"/>
        <v/>
      </c>
      <c r="L27" s="123" t="str">
        <f t="shared" si="7"/>
        <v/>
      </c>
      <c r="M27" s="21" t="str">
        <f t="shared" si="8"/>
        <v/>
      </c>
      <c r="N27" s="21" t="str">
        <f t="shared" si="9"/>
        <v/>
      </c>
      <c r="O27" s="125"/>
    </row>
    <row r="28" spans="1:17" x14ac:dyDescent="0.2">
      <c r="A28" s="20"/>
      <c r="B28" s="124"/>
      <c r="C28" s="21" t="str">
        <f t="shared" si="0"/>
        <v/>
      </c>
      <c r="D28" s="124"/>
      <c r="E28" s="21" t="str">
        <f t="shared" si="1"/>
        <v/>
      </c>
      <c r="F28" s="21" t="str">
        <f t="shared" si="2"/>
        <v/>
      </c>
      <c r="G28" s="123" t="str">
        <f t="shared" si="3"/>
        <v/>
      </c>
      <c r="H28" s="21" t="str">
        <f t="shared" si="4"/>
        <v/>
      </c>
      <c r="I28" s="124"/>
      <c r="J28" s="21" t="str">
        <f t="shared" si="5"/>
        <v/>
      </c>
      <c r="K28" s="21" t="str">
        <f t="shared" si="6"/>
        <v/>
      </c>
      <c r="L28" s="123" t="str">
        <f t="shared" si="7"/>
        <v/>
      </c>
      <c r="M28" s="21" t="str">
        <f t="shared" si="8"/>
        <v/>
      </c>
      <c r="N28" s="21" t="str">
        <f t="shared" si="9"/>
        <v/>
      </c>
      <c r="O28" s="125"/>
    </row>
    <row r="29" spans="1:17" x14ac:dyDescent="0.2">
      <c r="A29" s="20"/>
      <c r="B29" s="124"/>
      <c r="C29" s="21" t="str">
        <f t="shared" si="0"/>
        <v/>
      </c>
      <c r="D29" s="124"/>
      <c r="E29" s="21" t="str">
        <f t="shared" si="1"/>
        <v/>
      </c>
      <c r="F29" s="21" t="str">
        <f t="shared" si="2"/>
        <v/>
      </c>
      <c r="G29" s="123" t="str">
        <f t="shared" si="3"/>
        <v/>
      </c>
      <c r="H29" s="21" t="str">
        <f t="shared" si="4"/>
        <v/>
      </c>
      <c r="I29" s="124"/>
      <c r="J29" s="21" t="str">
        <f t="shared" si="5"/>
        <v/>
      </c>
      <c r="K29" s="21" t="str">
        <f t="shared" si="6"/>
        <v/>
      </c>
      <c r="L29" s="123" t="str">
        <f t="shared" si="7"/>
        <v/>
      </c>
      <c r="M29" s="21" t="str">
        <f t="shared" si="8"/>
        <v/>
      </c>
      <c r="N29" s="21" t="str">
        <f t="shared" si="9"/>
        <v/>
      </c>
      <c r="O29" s="125"/>
    </row>
    <row r="30" spans="1:17" x14ac:dyDescent="0.2">
      <c r="A30" s="20"/>
      <c r="B30" s="124"/>
      <c r="C30" s="21" t="str">
        <f t="shared" si="0"/>
        <v/>
      </c>
      <c r="D30" s="124"/>
      <c r="E30" s="21" t="str">
        <f t="shared" si="1"/>
        <v/>
      </c>
      <c r="F30" s="21" t="str">
        <f t="shared" si="2"/>
        <v/>
      </c>
      <c r="G30" s="123" t="str">
        <f t="shared" si="3"/>
        <v/>
      </c>
      <c r="H30" s="21" t="str">
        <f t="shared" si="4"/>
        <v/>
      </c>
      <c r="I30" s="124"/>
      <c r="J30" s="21" t="str">
        <f t="shared" si="5"/>
        <v/>
      </c>
      <c r="K30" s="21" t="str">
        <f t="shared" si="6"/>
        <v/>
      </c>
      <c r="L30" s="123" t="str">
        <f t="shared" si="7"/>
        <v/>
      </c>
      <c r="M30" s="21" t="str">
        <f t="shared" si="8"/>
        <v/>
      </c>
      <c r="N30" s="21" t="str">
        <f t="shared" si="9"/>
        <v/>
      </c>
      <c r="O30" s="125"/>
    </row>
    <row r="31" spans="1:17" x14ac:dyDescent="0.2">
      <c r="A31" s="20"/>
      <c r="B31" s="124"/>
      <c r="C31" s="21" t="str">
        <f t="shared" si="0"/>
        <v/>
      </c>
      <c r="D31" s="124"/>
      <c r="E31" s="21" t="str">
        <f t="shared" si="1"/>
        <v/>
      </c>
      <c r="F31" s="21" t="str">
        <f t="shared" si="2"/>
        <v/>
      </c>
      <c r="G31" s="123" t="str">
        <f t="shared" si="3"/>
        <v/>
      </c>
      <c r="H31" s="21" t="str">
        <f t="shared" si="4"/>
        <v/>
      </c>
      <c r="I31" s="124"/>
      <c r="J31" s="21" t="str">
        <f t="shared" si="5"/>
        <v/>
      </c>
      <c r="K31" s="21" t="str">
        <f t="shared" si="6"/>
        <v/>
      </c>
      <c r="L31" s="123" t="str">
        <f t="shared" si="7"/>
        <v/>
      </c>
      <c r="M31" s="21" t="str">
        <f t="shared" si="8"/>
        <v/>
      </c>
      <c r="N31" s="21" t="str">
        <f t="shared" si="9"/>
        <v/>
      </c>
      <c r="O31" s="125"/>
    </row>
    <row r="32" spans="1:17" x14ac:dyDescent="0.2">
      <c r="A32" s="20"/>
      <c r="B32" s="124"/>
      <c r="C32" s="21" t="str">
        <f t="shared" si="0"/>
        <v/>
      </c>
      <c r="D32" s="124"/>
      <c r="E32" s="21" t="str">
        <f t="shared" si="1"/>
        <v/>
      </c>
      <c r="F32" s="21" t="str">
        <f t="shared" si="2"/>
        <v/>
      </c>
      <c r="G32" s="123" t="str">
        <f t="shared" si="3"/>
        <v/>
      </c>
      <c r="H32" s="21" t="str">
        <f t="shared" si="4"/>
        <v/>
      </c>
      <c r="I32" s="124"/>
      <c r="J32" s="21" t="str">
        <f t="shared" si="5"/>
        <v/>
      </c>
      <c r="K32" s="21" t="str">
        <f t="shared" si="6"/>
        <v/>
      </c>
      <c r="L32" s="123" t="str">
        <f t="shared" si="7"/>
        <v/>
      </c>
      <c r="M32" s="21" t="str">
        <f t="shared" si="8"/>
        <v/>
      </c>
      <c r="N32" s="21" t="str">
        <f t="shared" si="9"/>
        <v/>
      </c>
      <c r="O32" s="125"/>
    </row>
    <row r="33" spans="1:15" x14ac:dyDescent="0.2">
      <c r="A33" s="20"/>
      <c r="B33" s="124"/>
      <c r="C33" s="21" t="str">
        <f t="shared" si="0"/>
        <v/>
      </c>
      <c r="D33" s="124"/>
      <c r="E33" s="21" t="str">
        <f t="shared" si="1"/>
        <v/>
      </c>
      <c r="F33" s="21" t="str">
        <f t="shared" si="2"/>
        <v/>
      </c>
      <c r="G33" s="123" t="str">
        <f t="shared" si="3"/>
        <v/>
      </c>
      <c r="H33" s="21" t="str">
        <f t="shared" si="4"/>
        <v/>
      </c>
      <c r="I33" s="124"/>
      <c r="J33" s="21" t="str">
        <f t="shared" si="5"/>
        <v/>
      </c>
      <c r="K33" s="21" t="str">
        <f t="shared" si="6"/>
        <v/>
      </c>
      <c r="L33" s="123" t="str">
        <f t="shared" si="7"/>
        <v/>
      </c>
      <c r="M33" s="21" t="str">
        <f t="shared" si="8"/>
        <v/>
      </c>
      <c r="N33" s="21" t="str">
        <f t="shared" si="9"/>
        <v/>
      </c>
      <c r="O33" s="125"/>
    </row>
    <row r="34" spans="1:15" x14ac:dyDescent="0.2">
      <c r="A34" s="20"/>
      <c r="B34" s="124"/>
      <c r="C34" s="21" t="str">
        <f t="shared" si="0"/>
        <v/>
      </c>
      <c r="D34" s="124"/>
      <c r="E34" s="21" t="str">
        <f t="shared" si="1"/>
        <v/>
      </c>
      <c r="F34" s="21" t="str">
        <f t="shared" si="2"/>
        <v/>
      </c>
      <c r="G34" s="123" t="str">
        <f t="shared" si="3"/>
        <v/>
      </c>
      <c r="H34" s="21" t="str">
        <f t="shared" si="4"/>
        <v/>
      </c>
      <c r="I34" s="124"/>
      <c r="J34" s="21" t="str">
        <f t="shared" si="5"/>
        <v/>
      </c>
      <c r="K34" s="21" t="str">
        <f t="shared" si="6"/>
        <v/>
      </c>
      <c r="L34" s="123" t="str">
        <f t="shared" si="7"/>
        <v/>
      </c>
      <c r="M34" s="21" t="str">
        <f t="shared" si="8"/>
        <v/>
      </c>
      <c r="N34" s="21" t="str">
        <f t="shared" si="9"/>
        <v/>
      </c>
      <c r="O34" s="125"/>
    </row>
    <row r="35" spans="1:15" x14ac:dyDescent="0.2">
      <c r="A35" s="20"/>
      <c r="B35" s="124"/>
      <c r="C35" s="21" t="str">
        <f t="shared" si="0"/>
        <v/>
      </c>
      <c r="D35" s="124"/>
      <c r="E35" s="21" t="str">
        <f t="shared" si="1"/>
        <v/>
      </c>
      <c r="F35" s="21" t="str">
        <f t="shared" si="2"/>
        <v/>
      </c>
      <c r="G35" s="123" t="str">
        <f t="shared" si="3"/>
        <v/>
      </c>
      <c r="H35" s="21" t="str">
        <f t="shared" si="4"/>
        <v/>
      </c>
      <c r="I35" s="124"/>
      <c r="J35" s="21" t="str">
        <f t="shared" si="5"/>
        <v/>
      </c>
      <c r="K35" s="21" t="str">
        <f t="shared" si="6"/>
        <v/>
      </c>
      <c r="L35" s="123" t="str">
        <f t="shared" si="7"/>
        <v/>
      </c>
      <c r="M35" s="21" t="str">
        <f t="shared" si="8"/>
        <v/>
      </c>
      <c r="N35" s="21" t="str">
        <f t="shared" si="9"/>
        <v/>
      </c>
      <c r="O35" s="125"/>
    </row>
    <row r="36" spans="1:15" x14ac:dyDescent="0.2">
      <c r="A36" s="20"/>
      <c r="B36" s="124"/>
      <c r="C36" s="21" t="str">
        <f t="shared" si="0"/>
        <v/>
      </c>
      <c r="D36" s="124"/>
      <c r="E36" s="21" t="str">
        <f t="shared" si="1"/>
        <v/>
      </c>
      <c r="F36" s="21" t="str">
        <f t="shared" si="2"/>
        <v/>
      </c>
      <c r="G36" s="123" t="str">
        <f t="shared" si="3"/>
        <v/>
      </c>
      <c r="H36" s="21" t="str">
        <f t="shared" si="4"/>
        <v/>
      </c>
      <c r="I36" s="124"/>
      <c r="J36" s="21" t="str">
        <f t="shared" si="5"/>
        <v/>
      </c>
      <c r="K36" s="21" t="str">
        <f t="shared" si="6"/>
        <v/>
      </c>
      <c r="L36" s="123" t="str">
        <f t="shared" si="7"/>
        <v/>
      </c>
      <c r="M36" s="21" t="str">
        <f t="shared" si="8"/>
        <v/>
      </c>
      <c r="N36" s="21" t="str">
        <f t="shared" si="9"/>
        <v/>
      </c>
      <c r="O36" s="125"/>
    </row>
    <row r="37" spans="1:15" x14ac:dyDescent="0.2">
      <c r="A37" s="20"/>
      <c r="B37" s="124"/>
      <c r="C37" s="21" t="str">
        <f t="shared" si="0"/>
        <v/>
      </c>
      <c r="D37" s="124"/>
      <c r="E37" s="21" t="str">
        <f t="shared" si="1"/>
        <v/>
      </c>
      <c r="F37" s="21" t="str">
        <f t="shared" si="2"/>
        <v/>
      </c>
      <c r="G37" s="123" t="str">
        <f t="shared" si="3"/>
        <v/>
      </c>
      <c r="H37" s="21" t="str">
        <f t="shared" si="4"/>
        <v/>
      </c>
      <c r="I37" s="124"/>
      <c r="J37" s="21" t="str">
        <f t="shared" si="5"/>
        <v/>
      </c>
      <c r="K37" s="21" t="str">
        <f t="shared" si="6"/>
        <v/>
      </c>
      <c r="L37" s="123" t="str">
        <f t="shared" si="7"/>
        <v/>
      </c>
      <c r="M37" s="21" t="str">
        <f t="shared" si="8"/>
        <v/>
      </c>
      <c r="N37" s="21" t="str">
        <f t="shared" si="9"/>
        <v/>
      </c>
      <c r="O37" s="125"/>
    </row>
    <row r="38" spans="1:15" x14ac:dyDescent="0.2">
      <c r="A38" s="20"/>
      <c r="B38" s="124"/>
      <c r="C38" s="21" t="str">
        <f t="shared" si="0"/>
        <v/>
      </c>
      <c r="D38" s="124"/>
      <c r="E38" s="21" t="str">
        <f t="shared" si="1"/>
        <v/>
      </c>
      <c r="F38" s="21" t="str">
        <f t="shared" si="2"/>
        <v/>
      </c>
      <c r="G38" s="123" t="str">
        <f t="shared" si="3"/>
        <v/>
      </c>
      <c r="H38" s="21" t="str">
        <f t="shared" si="4"/>
        <v/>
      </c>
      <c r="I38" s="124"/>
      <c r="J38" s="21" t="str">
        <f t="shared" si="5"/>
        <v/>
      </c>
      <c r="K38" s="21" t="str">
        <f t="shared" si="6"/>
        <v/>
      </c>
      <c r="L38" s="123" t="str">
        <f t="shared" si="7"/>
        <v/>
      </c>
      <c r="M38" s="21" t="str">
        <f t="shared" si="8"/>
        <v/>
      </c>
      <c r="N38" s="21" t="str">
        <f t="shared" si="9"/>
        <v/>
      </c>
      <c r="O38" s="125"/>
    </row>
    <row r="39" spans="1:15" x14ac:dyDescent="0.2">
      <c r="A39" s="20"/>
      <c r="B39" s="124"/>
      <c r="C39" s="21" t="str">
        <f t="shared" si="0"/>
        <v/>
      </c>
      <c r="D39" s="124"/>
      <c r="E39" s="21" t="str">
        <f t="shared" si="1"/>
        <v/>
      </c>
      <c r="F39" s="21" t="str">
        <f t="shared" si="2"/>
        <v/>
      </c>
      <c r="G39" s="123" t="str">
        <f t="shared" si="3"/>
        <v/>
      </c>
      <c r="H39" s="21" t="str">
        <f t="shared" si="4"/>
        <v/>
      </c>
      <c r="I39" s="124"/>
      <c r="J39" s="21" t="str">
        <f t="shared" si="5"/>
        <v/>
      </c>
      <c r="K39" s="21" t="str">
        <f t="shared" si="6"/>
        <v/>
      </c>
      <c r="L39" s="123" t="str">
        <f t="shared" si="7"/>
        <v/>
      </c>
      <c r="M39" s="21" t="str">
        <f t="shared" si="8"/>
        <v/>
      </c>
      <c r="N39" s="21" t="str">
        <f t="shared" si="9"/>
        <v/>
      </c>
      <c r="O39" s="125"/>
    </row>
    <row r="40" spans="1:15" x14ac:dyDescent="0.2">
      <c r="A40" s="20"/>
      <c r="B40" s="124"/>
      <c r="C40" s="21" t="str">
        <f t="shared" si="0"/>
        <v/>
      </c>
      <c r="D40" s="124"/>
      <c r="E40" s="21" t="str">
        <f t="shared" si="1"/>
        <v/>
      </c>
      <c r="F40" s="21" t="str">
        <f t="shared" si="2"/>
        <v/>
      </c>
      <c r="G40" s="123" t="str">
        <f t="shared" si="3"/>
        <v/>
      </c>
      <c r="H40" s="21" t="str">
        <f t="shared" si="4"/>
        <v/>
      </c>
      <c r="I40" s="124"/>
      <c r="J40" s="21" t="str">
        <f t="shared" si="5"/>
        <v/>
      </c>
      <c r="K40" s="21" t="str">
        <f t="shared" si="6"/>
        <v/>
      </c>
      <c r="L40" s="123" t="str">
        <f t="shared" si="7"/>
        <v/>
      </c>
      <c r="M40" s="21" t="str">
        <f t="shared" si="8"/>
        <v/>
      </c>
      <c r="N40" s="21" t="str">
        <f t="shared" si="9"/>
        <v/>
      </c>
      <c r="O40" s="125"/>
    </row>
    <row r="41" spans="1:15" x14ac:dyDescent="0.2">
      <c r="A41" s="20"/>
      <c r="B41" s="124"/>
      <c r="C41" s="21" t="str">
        <f t="shared" si="0"/>
        <v/>
      </c>
      <c r="D41" s="124"/>
      <c r="E41" s="21" t="str">
        <f t="shared" si="1"/>
        <v/>
      </c>
      <c r="F41" s="21" t="str">
        <f t="shared" si="2"/>
        <v/>
      </c>
      <c r="G41" s="123" t="str">
        <f t="shared" si="3"/>
        <v/>
      </c>
      <c r="H41" s="21" t="str">
        <f t="shared" si="4"/>
        <v/>
      </c>
      <c r="I41" s="124"/>
      <c r="J41" s="21" t="str">
        <f t="shared" si="5"/>
        <v/>
      </c>
      <c r="K41" s="21" t="str">
        <f t="shared" si="6"/>
        <v/>
      </c>
      <c r="L41" s="123" t="str">
        <f t="shared" si="7"/>
        <v/>
      </c>
      <c r="M41" s="21" t="str">
        <f t="shared" si="8"/>
        <v/>
      </c>
      <c r="N41" s="21" t="str">
        <f t="shared" si="9"/>
        <v/>
      </c>
      <c r="O41" s="125"/>
    </row>
    <row r="42" spans="1:15" x14ac:dyDescent="0.2">
      <c r="A42" s="20"/>
      <c r="B42" s="124"/>
      <c r="C42" s="21" t="str">
        <f t="shared" si="0"/>
        <v/>
      </c>
      <c r="D42" s="124"/>
      <c r="E42" s="21" t="str">
        <f t="shared" si="1"/>
        <v/>
      </c>
      <c r="F42" s="21" t="str">
        <f t="shared" si="2"/>
        <v/>
      </c>
      <c r="G42" s="123" t="str">
        <f t="shared" si="3"/>
        <v/>
      </c>
      <c r="H42" s="21" t="str">
        <f t="shared" si="4"/>
        <v/>
      </c>
      <c r="I42" s="124"/>
      <c r="J42" s="21" t="str">
        <f t="shared" si="5"/>
        <v/>
      </c>
      <c r="K42" s="21" t="str">
        <f t="shared" si="6"/>
        <v/>
      </c>
      <c r="L42" s="123" t="str">
        <f t="shared" si="7"/>
        <v/>
      </c>
      <c r="M42" s="21" t="str">
        <f t="shared" si="8"/>
        <v/>
      </c>
      <c r="N42" s="21" t="str">
        <f t="shared" si="9"/>
        <v/>
      </c>
      <c r="O42" s="125"/>
    </row>
    <row r="43" spans="1:15" x14ac:dyDescent="0.2">
      <c r="A43" s="20"/>
      <c r="B43" s="124"/>
      <c r="C43" s="21" t="str">
        <f t="shared" si="0"/>
        <v/>
      </c>
      <c r="D43" s="124"/>
      <c r="E43" s="21" t="str">
        <f t="shared" si="1"/>
        <v/>
      </c>
      <c r="F43" s="21" t="str">
        <f t="shared" si="2"/>
        <v/>
      </c>
      <c r="G43" s="123" t="str">
        <f t="shared" si="3"/>
        <v/>
      </c>
      <c r="H43" s="21" t="str">
        <f t="shared" si="4"/>
        <v/>
      </c>
      <c r="I43" s="124"/>
      <c r="J43" s="21" t="str">
        <f t="shared" si="5"/>
        <v/>
      </c>
      <c r="K43" s="21" t="str">
        <f t="shared" si="6"/>
        <v/>
      </c>
      <c r="L43" s="123" t="str">
        <f t="shared" si="7"/>
        <v/>
      </c>
      <c r="M43" s="21" t="str">
        <f t="shared" si="8"/>
        <v/>
      </c>
      <c r="N43" s="21" t="str">
        <f t="shared" si="9"/>
        <v/>
      </c>
      <c r="O43" s="125"/>
    </row>
    <row r="44" spans="1:15" x14ac:dyDescent="0.2">
      <c r="A44" s="20"/>
      <c r="B44" s="124"/>
      <c r="C44" s="21" t="str">
        <f t="shared" si="0"/>
        <v/>
      </c>
      <c r="D44" s="124"/>
      <c r="E44" s="21" t="str">
        <f t="shared" si="1"/>
        <v/>
      </c>
      <c r="F44" s="21" t="str">
        <f t="shared" si="2"/>
        <v/>
      </c>
      <c r="G44" s="123" t="str">
        <f t="shared" si="3"/>
        <v/>
      </c>
      <c r="H44" s="21" t="str">
        <f t="shared" si="4"/>
        <v/>
      </c>
      <c r="I44" s="124"/>
      <c r="J44" s="21" t="str">
        <f t="shared" si="5"/>
        <v/>
      </c>
      <c r="K44" s="21" t="str">
        <f t="shared" si="6"/>
        <v/>
      </c>
      <c r="L44" s="123" t="str">
        <f t="shared" si="7"/>
        <v/>
      </c>
      <c r="M44" s="21" t="str">
        <f t="shared" si="8"/>
        <v/>
      </c>
      <c r="N44" s="21" t="str">
        <f t="shared" si="9"/>
        <v/>
      </c>
      <c r="O44" s="125"/>
    </row>
    <row r="45" spans="1:15" x14ac:dyDescent="0.2">
      <c r="A45" s="20"/>
      <c r="B45" s="131"/>
      <c r="C45" s="129" t="str">
        <f t="shared" si="0"/>
        <v/>
      </c>
      <c r="D45" s="131"/>
      <c r="E45" s="129" t="str">
        <f t="shared" si="1"/>
        <v/>
      </c>
      <c r="F45" s="129" t="str">
        <f t="shared" si="2"/>
        <v/>
      </c>
      <c r="G45" s="130" t="str">
        <f t="shared" si="3"/>
        <v/>
      </c>
      <c r="H45" s="129" t="str">
        <f t="shared" si="4"/>
        <v/>
      </c>
      <c r="I45" s="131"/>
      <c r="J45" s="129" t="str">
        <f t="shared" si="5"/>
        <v/>
      </c>
      <c r="K45" s="129" t="str">
        <f t="shared" si="6"/>
        <v/>
      </c>
      <c r="L45" s="130" t="str">
        <f t="shared" si="7"/>
        <v/>
      </c>
      <c r="M45" s="129" t="str">
        <f t="shared" si="8"/>
        <v/>
      </c>
      <c r="N45" s="129" t="str">
        <f t="shared" si="9"/>
        <v/>
      </c>
      <c r="O45" s="125"/>
    </row>
    <row r="46" spans="1:15" x14ac:dyDescent="0.2">
      <c r="A46" s="20"/>
      <c r="B46" s="124"/>
      <c r="C46" s="21" t="str">
        <f t="shared" si="0"/>
        <v/>
      </c>
      <c r="D46" s="124"/>
      <c r="E46" s="21" t="str">
        <f t="shared" si="1"/>
        <v/>
      </c>
      <c r="F46" s="21" t="str">
        <f t="shared" si="2"/>
        <v/>
      </c>
      <c r="G46" s="123" t="str">
        <f t="shared" si="3"/>
        <v/>
      </c>
      <c r="H46" s="21" t="str">
        <f t="shared" si="4"/>
        <v/>
      </c>
      <c r="I46" s="124"/>
      <c r="J46" s="21" t="str">
        <f t="shared" si="5"/>
        <v/>
      </c>
      <c r="K46" s="21" t="str">
        <f t="shared" si="6"/>
        <v/>
      </c>
      <c r="L46" s="123" t="str">
        <f t="shared" si="7"/>
        <v/>
      </c>
      <c r="M46" s="21" t="str">
        <f t="shared" si="8"/>
        <v/>
      </c>
      <c r="N46" s="21" t="str">
        <f t="shared" si="9"/>
        <v/>
      </c>
      <c r="O46" s="125"/>
    </row>
    <row r="47" spans="1:15" x14ac:dyDescent="0.2">
      <c r="A47" s="20"/>
      <c r="B47" s="124"/>
      <c r="C47" s="21" t="str">
        <f t="shared" si="0"/>
        <v/>
      </c>
      <c r="D47" s="124"/>
      <c r="E47" s="21" t="str">
        <f t="shared" si="1"/>
        <v/>
      </c>
      <c r="F47" s="21" t="str">
        <f t="shared" si="2"/>
        <v/>
      </c>
      <c r="G47" s="123" t="str">
        <f t="shared" si="3"/>
        <v/>
      </c>
      <c r="H47" s="21" t="str">
        <f t="shared" si="4"/>
        <v/>
      </c>
      <c r="I47" s="124"/>
      <c r="J47" s="21" t="str">
        <f t="shared" si="5"/>
        <v/>
      </c>
      <c r="K47" s="21" t="str">
        <f t="shared" si="6"/>
        <v/>
      </c>
      <c r="L47" s="123" t="str">
        <f t="shared" si="7"/>
        <v/>
      </c>
      <c r="M47" s="21" t="str">
        <f t="shared" si="8"/>
        <v/>
      </c>
      <c r="N47" s="21" t="str">
        <f t="shared" si="9"/>
        <v/>
      </c>
      <c r="O47" s="125"/>
    </row>
    <row r="48" spans="1:15" x14ac:dyDescent="0.2">
      <c r="A48" s="20"/>
      <c r="B48" s="128"/>
      <c r="C48" s="126" t="str">
        <f t="shared" si="0"/>
        <v/>
      </c>
      <c r="D48" s="128"/>
      <c r="E48" s="126" t="str">
        <f t="shared" si="1"/>
        <v/>
      </c>
      <c r="F48" s="126" t="str">
        <f t="shared" si="2"/>
        <v/>
      </c>
      <c r="G48" s="127" t="str">
        <f t="shared" si="3"/>
        <v/>
      </c>
      <c r="H48" s="126" t="str">
        <f t="shared" si="4"/>
        <v/>
      </c>
      <c r="I48" s="128"/>
      <c r="J48" s="126" t="str">
        <f t="shared" si="5"/>
        <v/>
      </c>
      <c r="K48" s="126" t="str">
        <f t="shared" si="6"/>
        <v/>
      </c>
      <c r="L48" s="127" t="str">
        <f t="shared" si="7"/>
        <v/>
      </c>
      <c r="M48" s="126" t="str">
        <f t="shared" si="8"/>
        <v/>
      </c>
      <c r="N48" s="126" t="str">
        <f t="shared" si="9"/>
        <v/>
      </c>
      <c r="O48" s="125"/>
    </row>
    <row r="49" spans="1:15" x14ac:dyDescent="0.2">
      <c r="A49" s="20"/>
      <c r="B49" s="124"/>
      <c r="C49" s="21" t="str">
        <f t="shared" si="0"/>
        <v/>
      </c>
      <c r="D49" s="124"/>
      <c r="E49" s="21" t="str">
        <f t="shared" si="1"/>
        <v/>
      </c>
      <c r="F49" s="21" t="str">
        <f t="shared" si="2"/>
        <v/>
      </c>
      <c r="G49" s="123" t="str">
        <f t="shared" si="3"/>
        <v/>
      </c>
      <c r="H49" s="21" t="str">
        <f t="shared" si="4"/>
        <v/>
      </c>
      <c r="I49" s="124"/>
      <c r="J49" s="21" t="str">
        <f t="shared" si="5"/>
        <v/>
      </c>
      <c r="K49" s="21" t="str">
        <f t="shared" si="6"/>
        <v/>
      </c>
      <c r="L49" s="123" t="str">
        <f t="shared" si="7"/>
        <v/>
      </c>
      <c r="M49" s="21" t="str">
        <f t="shared" si="8"/>
        <v/>
      </c>
      <c r="N49" s="21" t="str">
        <f t="shared" si="9"/>
        <v/>
      </c>
      <c r="O49" s="125"/>
    </row>
    <row r="50" spans="1:15" x14ac:dyDescent="0.2">
      <c r="A50" s="20"/>
      <c r="B50" s="124"/>
      <c r="C50" s="21" t="str">
        <f t="shared" si="0"/>
        <v/>
      </c>
      <c r="D50" s="124"/>
      <c r="E50" s="21" t="str">
        <f t="shared" si="1"/>
        <v/>
      </c>
      <c r="F50" s="21" t="str">
        <f t="shared" si="2"/>
        <v/>
      </c>
      <c r="G50" s="123" t="str">
        <f t="shared" si="3"/>
        <v/>
      </c>
      <c r="H50" s="21" t="str">
        <f t="shared" si="4"/>
        <v/>
      </c>
      <c r="I50" s="124"/>
      <c r="J50" s="21" t="str">
        <f t="shared" si="5"/>
        <v/>
      </c>
      <c r="K50" s="21" t="str">
        <f t="shared" si="6"/>
        <v/>
      </c>
      <c r="L50" s="123" t="str">
        <f t="shared" si="7"/>
        <v/>
      </c>
      <c r="M50" s="21" t="str">
        <f t="shared" si="8"/>
        <v/>
      </c>
      <c r="N50" s="21" t="str">
        <f t="shared" si="9"/>
        <v/>
      </c>
      <c r="O50" s="125"/>
    </row>
    <row r="51" spans="1:15" x14ac:dyDescent="0.2">
      <c r="A51" s="20"/>
      <c r="B51" s="124"/>
      <c r="C51" s="21" t="str">
        <f t="shared" si="0"/>
        <v/>
      </c>
      <c r="D51" s="124"/>
      <c r="E51" s="21" t="str">
        <f t="shared" si="1"/>
        <v/>
      </c>
      <c r="F51" s="21" t="str">
        <f t="shared" si="2"/>
        <v/>
      </c>
      <c r="G51" s="123" t="str">
        <f t="shared" si="3"/>
        <v/>
      </c>
      <c r="H51" s="21" t="str">
        <f t="shared" si="4"/>
        <v/>
      </c>
      <c r="I51" s="124"/>
      <c r="J51" s="21" t="str">
        <f t="shared" si="5"/>
        <v/>
      </c>
      <c r="K51" s="21" t="str">
        <f t="shared" si="6"/>
        <v/>
      </c>
      <c r="L51" s="123" t="str">
        <f t="shared" si="7"/>
        <v/>
      </c>
      <c r="M51" s="21" t="str">
        <f t="shared" si="8"/>
        <v/>
      </c>
      <c r="N51" s="21" t="str">
        <f t="shared" si="9"/>
        <v/>
      </c>
      <c r="O51" s="125"/>
    </row>
    <row r="52" spans="1:15" x14ac:dyDescent="0.2">
      <c r="A52" s="20"/>
      <c r="B52" s="124"/>
      <c r="C52" s="21" t="str">
        <f t="shared" si="0"/>
        <v/>
      </c>
      <c r="D52" s="124"/>
      <c r="E52" s="21" t="str">
        <f t="shared" si="1"/>
        <v/>
      </c>
      <c r="F52" s="21" t="str">
        <f t="shared" si="2"/>
        <v/>
      </c>
      <c r="G52" s="123" t="str">
        <f t="shared" si="3"/>
        <v/>
      </c>
      <c r="H52" s="21" t="str">
        <f t="shared" si="4"/>
        <v/>
      </c>
      <c r="I52" s="124"/>
      <c r="J52" s="21" t="str">
        <f t="shared" si="5"/>
        <v/>
      </c>
      <c r="K52" s="21" t="str">
        <f t="shared" si="6"/>
        <v/>
      </c>
      <c r="L52" s="123" t="str">
        <f t="shared" si="7"/>
        <v/>
      </c>
      <c r="M52" s="21" t="str">
        <f t="shared" si="8"/>
        <v/>
      </c>
      <c r="N52" s="21" t="str">
        <f t="shared" si="9"/>
        <v/>
      </c>
      <c r="O52" s="125"/>
    </row>
    <row r="53" spans="1:15" x14ac:dyDescent="0.2">
      <c r="A53" s="20"/>
      <c r="B53" s="124"/>
      <c r="C53" s="21" t="str">
        <f t="shared" si="0"/>
        <v/>
      </c>
      <c r="D53" s="124"/>
      <c r="E53" s="21" t="str">
        <f t="shared" si="1"/>
        <v/>
      </c>
      <c r="F53" s="21" t="str">
        <f t="shared" si="2"/>
        <v/>
      </c>
      <c r="G53" s="123" t="str">
        <f t="shared" si="3"/>
        <v/>
      </c>
      <c r="H53" s="21" t="str">
        <f t="shared" si="4"/>
        <v/>
      </c>
      <c r="I53" s="124"/>
      <c r="J53" s="21" t="str">
        <f t="shared" si="5"/>
        <v/>
      </c>
      <c r="K53" s="21" t="str">
        <f t="shared" si="6"/>
        <v/>
      </c>
      <c r="L53" s="123" t="str">
        <f t="shared" si="7"/>
        <v/>
      </c>
      <c r="M53" s="21" t="str">
        <f t="shared" si="8"/>
        <v/>
      </c>
      <c r="N53" s="21" t="str">
        <f t="shared" si="9"/>
        <v/>
      </c>
      <c r="O53" s="125"/>
    </row>
    <row r="54" spans="1:15" x14ac:dyDescent="0.2">
      <c r="A54" s="20"/>
      <c r="B54" s="124"/>
      <c r="C54" s="21" t="str">
        <f t="shared" si="0"/>
        <v/>
      </c>
      <c r="D54" s="124"/>
      <c r="E54" s="21" t="str">
        <f t="shared" si="1"/>
        <v/>
      </c>
      <c r="F54" s="21" t="str">
        <f t="shared" si="2"/>
        <v/>
      </c>
      <c r="G54" s="123" t="str">
        <f t="shared" si="3"/>
        <v/>
      </c>
      <c r="H54" s="21" t="str">
        <f t="shared" si="4"/>
        <v/>
      </c>
      <c r="I54" s="124"/>
      <c r="J54" s="21" t="str">
        <f t="shared" si="5"/>
        <v/>
      </c>
      <c r="K54" s="21" t="str">
        <f t="shared" si="6"/>
        <v/>
      </c>
      <c r="L54" s="123" t="str">
        <f t="shared" si="7"/>
        <v/>
      </c>
      <c r="M54" s="21" t="str">
        <f t="shared" si="8"/>
        <v/>
      </c>
      <c r="N54" s="21" t="str">
        <f t="shared" si="9"/>
        <v/>
      </c>
      <c r="O54" s="122"/>
    </row>
    <row r="55" spans="1:15" x14ac:dyDescent="0.2">
      <c r="A55" s="20"/>
      <c r="B55" s="124"/>
      <c r="C55" s="21" t="str">
        <f t="shared" si="0"/>
        <v/>
      </c>
      <c r="D55" s="124"/>
      <c r="E55" s="21" t="str">
        <f t="shared" si="1"/>
        <v/>
      </c>
      <c r="F55" s="21" t="str">
        <f t="shared" si="2"/>
        <v/>
      </c>
      <c r="G55" s="123" t="str">
        <f t="shared" si="3"/>
        <v/>
      </c>
      <c r="H55" s="21" t="str">
        <f t="shared" si="4"/>
        <v/>
      </c>
      <c r="I55" s="124"/>
      <c r="J55" s="21" t="str">
        <f t="shared" si="5"/>
        <v/>
      </c>
      <c r="K55" s="21" t="str">
        <f t="shared" si="6"/>
        <v/>
      </c>
      <c r="L55" s="123" t="str">
        <f t="shared" si="7"/>
        <v/>
      </c>
      <c r="M55" s="21" t="str">
        <f t="shared" si="8"/>
        <v/>
      </c>
      <c r="N55" s="21" t="str">
        <f t="shared" si="9"/>
        <v/>
      </c>
      <c r="O55" s="122"/>
    </row>
    <row r="56" spans="1:15" x14ac:dyDescent="0.2">
      <c r="A56" s="20"/>
      <c r="B56" s="124"/>
      <c r="C56" s="21" t="str">
        <f t="shared" si="0"/>
        <v/>
      </c>
      <c r="D56" s="124"/>
      <c r="E56" s="21" t="str">
        <f t="shared" si="1"/>
        <v/>
      </c>
      <c r="F56" s="21" t="str">
        <f t="shared" si="2"/>
        <v/>
      </c>
      <c r="G56" s="123" t="str">
        <f t="shared" si="3"/>
        <v/>
      </c>
      <c r="H56" s="21" t="str">
        <f t="shared" si="4"/>
        <v/>
      </c>
      <c r="I56" s="124"/>
      <c r="J56" s="21" t="str">
        <f t="shared" si="5"/>
        <v/>
      </c>
      <c r="K56" s="21" t="str">
        <f t="shared" si="6"/>
        <v/>
      </c>
      <c r="L56" s="123" t="str">
        <f t="shared" si="7"/>
        <v/>
      </c>
      <c r="M56" s="21" t="str">
        <f t="shared" si="8"/>
        <v/>
      </c>
      <c r="N56" s="21" t="str">
        <f t="shared" si="9"/>
        <v/>
      </c>
      <c r="O56" s="122"/>
    </row>
    <row r="57" spans="1:15" x14ac:dyDescent="0.2">
      <c r="A57" s="20"/>
      <c r="B57" s="124"/>
      <c r="C57" s="21" t="str">
        <f t="shared" si="0"/>
        <v/>
      </c>
      <c r="D57" s="124"/>
      <c r="E57" s="21" t="str">
        <f t="shared" si="1"/>
        <v/>
      </c>
      <c r="F57" s="21" t="str">
        <f t="shared" si="2"/>
        <v/>
      </c>
      <c r="G57" s="123" t="str">
        <f t="shared" si="3"/>
        <v/>
      </c>
      <c r="H57" s="21" t="str">
        <f t="shared" si="4"/>
        <v/>
      </c>
      <c r="I57" s="124"/>
      <c r="J57" s="21" t="str">
        <f t="shared" si="5"/>
        <v/>
      </c>
      <c r="K57" s="21" t="str">
        <f t="shared" si="6"/>
        <v/>
      </c>
      <c r="L57" s="123" t="str">
        <f t="shared" si="7"/>
        <v/>
      </c>
      <c r="M57" s="21" t="str">
        <f t="shared" si="8"/>
        <v/>
      </c>
      <c r="N57" s="21" t="str">
        <f t="shared" si="9"/>
        <v/>
      </c>
      <c r="O57" s="122"/>
    </row>
    <row r="58" spans="1:15" x14ac:dyDescent="0.2">
      <c r="A58" s="20"/>
      <c r="B58" s="124"/>
      <c r="C58" s="21" t="str">
        <f t="shared" si="0"/>
        <v/>
      </c>
      <c r="D58" s="124"/>
      <c r="E58" s="21" t="str">
        <f t="shared" si="1"/>
        <v/>
      </c>
      <c r="F58" s="21" t="str">
        <f t="shared" si="2"/>
        <v/>
      </c>
      <c r="G58" s="123" t="str">
        <f t="shared" si="3"/>
        <v/>
      </c>
      <c r="H58" s="21" t="str">
        <f t="shared" si="4"/>
        <v/>
      </c>
      <c r="I58" s="124"/>
      <c r="J58" s="21" t="str">
        <f t="shared" si="5"/>
        <v/>
      </c>
      <c r="K58" s="21" t="str">
        <f t="shared" si="6"/>
        <v/>
      </c>
      <c r="L58" s="123" t="str">
        <f t="shared" si="7"/>
        <v/>
      </c>
      <c r="M58" s="21" t="str">
        <f t="shared" si="8"/>
        <v/>
      </c>
      <c r="N58" s="21" t="str">
        <f t="shared" si="9"/>
        <v/>
      </c>
      <c r="O58" s="122"/>
    </row>
    <row r="59" spans="1:15" x14ac:dyDescent="0.2">
      <c r="A59" s="20"/>
      <c r="B59" s="124"/>
      <c r="C59" s="21" t="str">
        <f t="shared" si="0"/>
        <v/>
      </c>
      <c r="D59" s="124"/>
      <c r="E59" s="21" t="str">
        <f t="shared" si="1"/>
        <v/>
      </c>
      <c r="F59" s="21" t="str">
        <f t="shared" si="2"/>
        <v/>
      </c>
      <c r="G59" s="123" t="str">
        <f t="shared" si="3"/>
        <v/>
      </c>
      <c r="H59" s="21" t="str">
        <f t="shared" si="4"/>
        <v/>
      </c>
      <c r="I59" s="124"/>
      <c r="J59" s="21" t="str">
        <f t="shared" si="5"/>
        <v/>
      </c>
      <c r="K59" s="21" t="str">
        <f t="shared" si="6"/>
        <v/>
      </c>
      <c r="L59" s="123" t="str">
        <f t="shared" si="7"/>
        <v/>
      </c>
      <c r="M59" s="21" t="str">
        <f t="shared" si="8"/>
        <v/>
      </c>
      <c r="N59" s="21" t="str">
        <f t="shared" si="9"/>
        <v/>
      </c>
      <c r="O59" s="125"/>
    </row>
    <row r="60" spans="1:15" x14ac:dyDescent="0.2">
      <c r="A60" s="20"/>
      <c r="B60" s="124"/>
      <c r="C60" s="21" t="str">
        <f t="shared" si="0"/>
        <v/>
      </c>
      <c r="D60" s="124"/>
      <c r="E60" s="21" t="str">
        <f t="shared" si="1"/>
        <v/>
      </c>
      <c r="F60" s="21" t="str">
        <f t="shared" si="2"/>
        <v/>
      </c>
      <c r="G60" s="123" t="str">
        <f t="shared" si="3"/>
        <v/>
      </c>
      <c r="H60" s="21" t="str">
        <f t="shared" si="4"/>
        <v/>
      </c>
      <c r="I60" s="124"/>
      <c r="J60" s="21" t="str">
        <f t="shared" si="5"/>
        <v/>
      </c>
      <c r="K60" s="21" t="str">
        <f t="shared" si="6"/>
        <v/>
      </c>
      <c r="L60" s="123" t="str">
        <f t="shared" si="7"/>
        <v/>
      </c>
      <c r="M60" s="21" t="str">
        <f t="shared" si="8"/>
        <v/>
      </c>
      <c r="N60" s="21" t="str">
        <f t="shared" si="9"/>
        <v/>
      </c>
      <c r="O60" s="125"/>
    </row>
    <row r="61" spans="1:15" x14ac:dyDescent="0.2">
      <c r="A61" s="20"/>
      <c r="B61" s="124"/>
      <c r="C61" s="21" t="str">
        <f t="shared" si="0"/>
        <v/>
      </c>
      <c r="D61" s="124"/>
      <c r="E61" s="21" t="str">
        <f t="shared" si="1"/>
        <v/>
      </c>
      <c r="F61" s="21" t="str">
        <f t="shared" si="2"/>
        <v/>
      </c>
      <c r="G61" s="123" t="str">
        <f t="shared" si="3"/>
        <v/>
      </c>
      <c r="H61" s="21" t="str">
        <f t="shared" si="4"/>
        <v/>
      </c>
      <c r="I61" s="124"/>
      <c r="J61" s="21" t="str">
        <f t="shared" si="5"/>
        <v/>
      </c>
      <c r="K61" s="21" t="str">
        <f t="shared" si="6"/>
        <v/>
      </c>
      <c r="L61" s="123" t="str">
        <f t="shared" si="7"/>
        <v/>
      </c>
      <c r="M61" s="21" t="str">
        <f t="shared" si="8"/>
        <v/>
      </c>
      <c r="N61" s="21" t="str">
        <f t="shared" si="9"/>
        <v/>
      </c>
      <c r="O61" s="125"/>
    </row>
    <row r="62" spans="1:15" x14ac:dyDescent="0.2">
      <c r="A62" s="20"/>
      <c r="B62" s="124"/>
      <c r="C62" s="21" t="str">
        <f t="shared" si="0"/>
        <v/>
      </c>
      <c r="D62" s="124"/>
      <c r="E62" s="21" t="str">
        <f t="shared" si="1"/>
        <v/>
      </c>
      <c r="F62" s="21" t="str">
        <f t="shared" si="2"/>
        <v/>
      </c>
      <c r="G62" s="123" t="str">
        <f t="shared" si="3"/>
        <v/>
      </c>
      <c r="H62" s="21" t="str">
        <f t="shared" si="4"/>
        <v/>
      </c>
      <c r="I62" s="124"/>
      <c r="J62" s="21" t="str">
        <f t="shared" si="5"/>
        <v/>
      </c>
      <c r="K62" s="21" t="str">
        <f t="shared" si="6"/>
        <v/>
      </c>
      <c r="L62" s="123" t="str">
        <f t="shared" si="7"/>
        <v/>
      </c>
      <c r="M62" s="21" t="str">
        <f t="shared" si="8"/>
        <v/>
      </c>
      <c r="N62" s="21" t="str">
        <f t="shared" si="9"/>
        <v/>
      </c>
      <c r="O62" s="125"/>
    </row>
    <row r="63" spans="1:15" x14ac:dyDescent="0.2">
      <c r="A63" s="20"/>
      <c r="B63" s="124"/>
      <c r="C63" s="21" t="str">
        <f t="shared" si="0"/>
        <v/>
      </c>
      <c r="D63" s="124"/>
      <c r="E63" s="21" t="str">
        <f t="shared" si="1"/>
        <v/>
      </c>
      <c r="F63" s="21" t="str">
        <f t="shared" si="2"/>
        <v/>
      </c>
      <c r="G63" s="123" t="str">
        <f t="shared" si="3"/>
        <v/>
      </c>
      <c r="H63" s="21" t="str">
        <f t="shared" si="4"/>
        <v/>
      </c>
      <c r="I63" s="124"/>
      <c r="J63" s="21" t="str">
        <f t="shared" si="5"/>
        <v/>
      </c>
      <c r="K63" s="21" t="str">
        <f t="shared" si="6"/>
        <v/>
      </c>
      <c r="L63" s="123" t="str">
        <f t="shared" si="7"/>
        <v/>
      </c>
      <c r="M63" s="21" t="str">
        <f t="shared" si="8"/>
        <v/>
      </c>
      <c r="N63" s="21" t="str">
        <f t="shared" si="9"/>
        <v/>
      </c>
      <c r="O63" s="122"/>
    </row>
    <row r="64" spans="1:15" x14ac:dyDescent="0.2">
      <c r="A64" s="20"/>
      <c r="B64" s="124"/>
      <c r="C64" s="21" t="str">
        <f t="shared" si="0"/>
        <v/>
      </c>
      <c r="D64" s="124"/>
      <c r="E64" s="21" t="str">
        <f t="shared" si="1"/>
        <v/>
      </c>
      <c r="F64" s="21" t="str">
        <f t="shared" si="2"/>
        <v/>
      </c>
      <c r="G64" s="123" t="str">
        <f t="shared" si="3"/>
        <v/>
      </c>
      <c r="H64" s="21" t="str">
        <f t="shared" si="4"/>
        <v/>
      </c>
      <c r="I64" s="124"/>
      <c r="J64" s="21" t="str">
        <f t="shared" si="5"/>
        <v/>
      </c>
      <c r="K64" s="21" t="str">
        <f t="shared" si="6"/>
        <v/>
      </c>
      <c r="L64" s="123" t="str">
        <f t="shared" si="7"/>
        <v/>
      </c>
      <c r="M64" s="21" t="str">
        <f t="shared" si="8"/>
        <v/>
      </c>
      <c r="N64" s="21" t="str">
        <f t="shared" si="9"/>
        <v/>
      </c>
      <c r="O64" s="122"/>
    </row>
    <row r="65" spans="1:15" x14ac:dyDescent="0.2">
      <c r="A65" s="20"/>
      <c r="B65" s="124"/>
      <c r="C65" s="21" t="str">
        <f t="shared" si="0"/>
        <v/>
      </c>
      <c r="D65" s="124"/>
      <c r="E65" s="21" t="str">
        <f t="shared" si="1"/>
        <v/>
      </c>
      <c r="F65" s="21" t="str">
        <f t="shared" si="2"/>
        <v/>
      </c>
      <c r="G65" s="123" t="str">
        <f t="shared" si="3"/>
        <v/>
      </c>
      <c r="H65" s="21" t="str">
        <f t="shared" si="4"/>
        <v/>
      </c>
      <c r="I65" s="124"/>
      <c r="J65" s="21" t="str">
        <f t="shared" si="5"/>
        <v/>
      </c>
      <c r="K65" s="21" t="str">
        <f t="shared" si="6"/>
        <v/>
      </c>
      <c r="L65" s="123" t="str">
        <f t="shared" si="7"/>
        <v/>
      </c>
      <c r="M65" s="21" t="str">
        <f t="shared" si="8"/>
        <v/>
      </c>
      <c r="N65" s="21" t="str">
        <f t="shared" si="9"/>
        <v/>
      </c>
      <c r="O65" s="122"/>
    </row>
    <row r="66" spans="1:15" x14ac:dyDescent="0.2">
      <c r="A66" s="20"/>
      <c r="B66" s="124"/>
      <c r="C66" s="21" t="str">
        <f t="shared" si="0"/>
        <v/>
      </c>
      <c r="D66" s="124"/>
      <c r="E66" s="21" t="str">
        <f t="shared" si="1"/>
        <v/>
      </c>
      <c r="F66" s="21" t="str">
        <f t="shared" si="2"/>
        <v/>
      </c>
      <c r="G66" s="123" t="str">
        <f t="shared" si="3"/>
        <v/>
      </c>
      <c r="H66" s="21" t="str">
        <f t="shared" si="4"/>
        <v/>
      </c>
      <c r="I66" s="124"/>
      <c r="J66" s="21" t="str">
        <f t="shared" si="5"/>
        <v/>
      </c>
      <c r="K66" s="21" t="str">
        <f t="shared" si="6"/>
        <v/>
      </c>
      <c r="L66" s="123" t="str">
        <f t="shared" si="7"/>
        <v/>
      </c>
      <c r="M66" s="21" t="str">
        <f t="shared" si="8"/>
        <v/>
      </c>
      <c r="N66" s="21" t="str">
        <f t="shared" si="9"/>
        <v/>
      </c>
      <c r="O66" s="122"/>
    </row>
    <row r="67" spans="1:15" x14ac:dyDescent="0.2">
      <c r="A67" s="20"/>
      <c r="B67" s="124"/>
      <c r="C67" s="21" t="str">
        <f t="shared" ref="C67:C102" si="10">IF(B67="","",C66+B67)</f>
        <v/>
      </c>
      <c r="D67" s="124"/>
      <c r="E67" s="21" t="str">
        <f t="shared" ref="E67:E102" si="11">IF(B67="","",IF(D67="","",D67-D66-B67))</f>
        <v/>
      </c>
      <c r="F67" s="21" t="str">
        <f t="shared" ref="F67:F102" si="12">IF(E67="","",F66+E67)</f>
        <v/>
      </c>
      <c r="G67" s="123" t="str">
        <f t="shared" si="3"/>
        <v/>
      </c>
      <c r="H67" s="21" t="str">
        <f t="shared" ref="H67:H102" si="13">IF(F67="","",100*(F67/C67))</f>
        <v/>
      </c>
      <c r="I67" s="124"/>
      <c r="J67" s="21" t="str">
        <f t="shared" ref="J67:J102" si="14">IF(B67="","",IF(I67="","",I67-I66-B67))</f>
        <v/>
      </c>
      <c r="K67" s="21" t="str">
        <f t="shared" ref="K67:K102" si="15">IF(J67="","",K66+J67)</f>
        <v/>
      </c>
      <c r="L67" s="123" t="str">
        <f t="shared" si="7"/>
        <v/>
      </c>
      <c r="M67" s="21" t="str">
        <f t="shared" ref="M67:M102" si="16">IF(K67="","",100*K67/C67)</f>
        <v/>
      </c>
      <c r="N67" s="21" t="str">
        <f t="shared" ref="N67:N102" si="17">IF(D67="","",IF(I67="","",I67-D67))</f>
        <v/>
      </c>
      <c r="O67" s="122"/>
    </row>
    <row r="68" spans="1:15" x14ac:dyDescent="0.2">
      <c r="A68" s="20"/>
      <c r="B68" s="124"/>
      <c r="C68" s="21" t="str">
        <f t="shared" si="10"/>
        <v/>
      </c>
      <c r="D68" s="124"/>
      <c r="E68" s="21" t="str">
        <f t="shared" si="11"/>
        <v/>
      </c>
      <c r="F68" s="21" t="str">
        <f t="shared" si="12"/>
        <v/>
      </c>
      <c r="G68" s="123" t="str">
        <f t="shared" ref="G68:G102" si="18">IF(E68="","",100*E68/(D67+0.5*B68))</f>
        <v/>
      </c>
      <c r="H68" s="21" t="str">
        <f t="shared" si="13"/>
        <v/>
      </c>
      <c r="I68" s="124"/>
      <c r="J68" s="21" t="str">
        <f t="shared" si="14"/>
        <v/>
      </c>
      <c r="K68" s="21" t="str">
        <f t="shared" si="15"/>
        <v/>
      </c>
      <c r="L68" s="123" t="str">
        <f t="shared" ref="L68:L102" si="19">IF(J68="","",100*J68/(I67+0.5*B68))</f>
        <v/>
      </c>
      <c r="M68" s="21" t="str">
        <f t="shared" si="16"/>
        <v/>
      </c>
      <c r="N68" s="21" t="str">
        <f t="shared" si="17"/>
        <v/>
      </c>
      <c r="O68" s="122"/>
    </row>
    <row r="69" spans="1:15" x14ac:dyDescent="0.2">
      <c r="A69" s="20"/>
      <c r="B69" s="124"/>
      <c r="C69" s="21" t="str">
        <f t="shared" si="10"/>
        <v/>
      </c>
      <c r="D69" s="124"/>
      <c r="E69" s="21" t="str">
        <f t="shared" si="11"/>
        <v/>
      </c>
      <c r="F69" s="21" t="str">
        <f t="shared" si="12"/>
        <v/>
      </c>
      <c r="G69" s="123" t="str">
        <f t="shared" si="18"/>
        <v/>
      </c>
      <c r="H69" s="21" t="str">
        <f t="shared" si="13"/>
        <v/>
      </c>
      <c r="I69" s="124"/>
      <c r="J69" s="21" t="str">
        <f t="shared" si="14"/>
        <v/>
      </c>
      <c r="K69" s="21" t="str">
        <f t="shared" si="15"/>
        <v/>
      </c>
      <c r="L69" s="123" t="str">
        <f t="shared" si="19"/>
        <v/>
      </c>
      <c r="M69" s="21" t="str">
        <f t="shared" si="16"/>
        <v/>
      </c>
      <c r="N69" s="21" t="str">
        <f t="shared" si="17"/>
        <v/>
      </c>
      <c r="O69" s="122"/>
    </row>
    <row r="70" spans="1:15" x14ac:dyDescent="0.2">
      <c r="A70" s="20"/>
      <c r="B70" s="124"/>
      <c r="C70" s="21" t="str">
        <f t="shared" si="10"/>
        <v/>
      </c>
      <c r="D70" s="124"/>
      <c r="E70" s="21" t="str">
        <f t="shared" si="11"/>
        <v/>
      </c>
      <c r="F70" s="21" t="str">
        <f t="shared" si="12"/>
        <v/>
      </c>
      <c r="G70" s="123" t="str">
        <f t="shared" si="18"/>
        <v/>
      </c>
      <c r="H70" s="21" t="str">
        <f t="shared" si="13"/>
        <v/>
      </c>
      <c r="I70" s="124"/>
      <c r="J70" s="21" t="str">
        <f t="shared" si="14"/>
        <v/>
      </c>
      <c r="K70" s="21" t="str">
        <f t="shared" si="15"/>
        <v/>
      </c>
      <c r="L70" s="123" t="str">
        <f t="shared" si="19"/>
        <v/>
      </c>
      <c r="M70" s="21" t="str">
        <f t="shared" si="16"/>
        <v/>
      </c>
      <c r="N70" s="21" t="str">
        <f t="shared" si="17"/>
        <v/>
      </c>
      <c r="O70" s="122"/>
    </row>
    <row r="71" spans="1:15" x14ac:dyDescent="0.2">
      <c r="A71" s="20"/>
      <c r="B71" s="124"/>
      <c r="C71" s="21" t="str">
        <f t="shared" si="10"/>
        <v/>
      </c>
      <c r="D71" s="124"/>
      <c r="E71" s="21" t="str">
        <f t="shared" si="11"/>
        <v/>
      </c>
      <c r="F71" s="21" t="str">
        <f t="shared" si="12"/>
        <v/>
      </c>
      <c r="G71" s="123" t="str">
        <f t="shared" si="18"/>
        <v/>
      </c>
      <c r="H71" s="21" t="str">
        <f t="shared" si="13"/>
        <v/>
      </c>
      <c r="I71" s="124"/>
      <c r="J71" s="21" t="str">
        <f t="shared" si="14"/>
        <v/>
      </c>
      <c r="K71" s="21" t="str">
        <f t="shared" si="15"/>
        <v/>
      </c>
      <c r="L71" s="123" t="str">
        <f t="shared" si="19"/>
        <v/>
      </c>
      <c r="M71" s="21" t="str">
        <f t="shared" si="16"/>
        <v/>
      </c>
      <c r="N71" s="21" t="str">
        <f t="shared" si="17"/>
        <v/>
      </c>
      <c r="O71" s="122"/>
    </row>
    <row r="72" spans="1:15" x14ac:dyDescent="0.2">
      <c r="A72" s="20"/>
      <c r="B72" s="124"/>
      <c r="C72" s="21" t="str">
        <f t="shared" si="10"/>
        <v/>
      </c>
      <c r="D72" s="124"/>
      <c r="E72" s="21" t="str">
        <f t="shared" si="11"/>
        <v/>
      </c>
      <c r="F72" s="21" t="str">
        <f t="shared" si="12"/>
        <v/>
      </c>
      <c r="G72" s="123" t="str">
        <f t="shared" si="18"/>
        <v/>
      </c>
      <c r="H72" s="21" t="str">
        <f t="shared" si="13"/>
        <v/>
      </c>
      <c r="I72" s="124"/>
      <c r="J72" s="21" t="str">
        <f t="shared" si="14"/>
        <v/>
      </c>
      <c r="K72" s="21" t="str">
        <f t="shared" si="15"/>
        <v/>
      </c>
      <c r="L72" s="123" t="str">
        <f t="shared" si="19"/>
        <v/>
      </c>
      <c r="M72" s="21" t="str">
        <f t="shared" si="16"/>
        <v/>
      </c>
      <c r="N72" s="21" t="str">
        <f t="shared" si="17"/>
        <v/>
      </c>
      <c r="O72" s="122"/>
    </row>
    <row r="73" spans="1:15" x14ac:dyDescent="0.2">
      <c r="A73" s="20"/>
      <c r="B73" s="124"/>
      <c r="C73" s="21" t="str">
        <f t="shared" si="10"/>
        <v/>
      </c>
      <c r="D73" s="124"/>
      <c r="E73" s="21" t="str">
        <f t="shared" si="11"/>
        <v/>
      </c>
      <c r="F73" s="21" t="str">
        <f t="shared" si="12"/>
        <v/>
      </c>
      <c r="G73" s="123" t="str">
        <f t="shared" si="18"/>
        <v/>
      </c>
      <c r="H73" s="21" t="str">
        <f t="shared" si="13"/>
        <v/>
      </c>
      <c r="I73" s="124"/>
      <c r="J73" s="21" t="str">
        <f t="shared" si="14"/>
        <v/>
      </c>
      <c r="K73" s="21" t="str">
        <f t="shared" si="15"/>
        <v/>
      </c>
      <c r="L73" s="123" t="str">
        <f t="shared" si="19"/>
        <v/>
      </c>
      <c r="M73" s="21" t="str">
        <f t="shared" si="16"/>
        <v/>
      </c>
      <c r="N73" s="21" t="str">
        <f t="shared" si="17"/>
        <v/>
      </c>
      <c r="O73" s="122"/>
    </row>
    <row r="74" spans="1:15" x14ac:dyDescent="0.2">
      <c r="A74" s="20"/>
      <c r="B74" s="124"/>
      <c r="C74" s="21" t="str">
        <f t="shared" si="10"/>
        <v/>
      </c>
      <c r="D74" s="124"/>
      <c r="E74" s="21" t="str">
        <f t="shared" si="11"/>
        <v/>
      </c>
      <c r="F74" s="21" t="str">
        <f t="shared" si="12"/>
        <v/>
      </c>
      <c r="G74" s="123" t="str">
        <f t="shared" si="18"/>
        <v/>
      </c>
      <c r="H74" s="21" t="str">
        <f t="shared" si="13"/>
        <v/>
      </c>
      <c r="I74" s="124"/>
      <c r="J74" s="21" t="str">
        <f t="shared" si="14"/>
        <v/>
      </c>
      <c r="K74" s="21" t="str">
        <f t="shared" si="15"/>
        <v/>
      </c>
      <c r="L74" s="123" t="str">
        <f t="shared" si="19"/>
        <v/>
      </c>
      <c r="M74" s="21" t="str">
        <f t="shared" si="16"/>
        <v/>
      </c>
      <c r="N74" s="21" t="str">
        <f t="shared" si="17"/>
        <v/>
      </c>
      <c r="O74" s="122"/>
    </row>
    <row r="75" spans="1:15" x14ac:dyDescent="0.2">
      <c r="A75" s="20"/>
      <c r="B75" s="124"/>
      <c r="C75" s="21" t="str">
        <f t="shared" si="10"/>
        <v/>
      </c>
      <c r="D75" s="124"/>
      <c r="E75" s="21" t="str">
        <f t="shared" si="11"/>
        <v/>
      </c>
      <c r="F75" s="21" t="str">
        <f t="shared" si="12"/>
        <v/>
      </c>
      <c r="G75" s="123" t="str">
        <f t="shared" si="18"/>
        <v/>
      </c>
      <c r="H75" s="21" t="str">
        <f t="shared" si="13"/>
        <v/>
      </c>
      <c r="I75" s="124"/>
      <c r="J75" s="21" t="str">
        <f t="shared" si="14"/>
        <v/>
      </c>
      <c r="K75" s="21" t="str">
        <f t="shared" si="15"/>
        <v/>
      </c>
      <c r="L75" s="123" t="str">
        <f t="shared" si="19"/>
        <v/>
      </c>
      <c r="M75" s="21" t="str">
        <f t="shared" si="16"/>
        <v/>
      </c>
      <c r="N75" s="21" t="str">
        <f t="shared" si="17"/>
        <v/>
      </c>
      <c r="O75" s="122"/>
    </row>
    <row r="76" spans="1:15" x14ac:dyDescent="0.2">
      <c r="A76" s="20"/>
      <c r="B76" s="124"/>
      <c r="C76" s="21" t="str">
        <f t="shared" si="10"/>
        <v/>
      </c>
      <c r="D76" s="124"/>
      <c r="E76" s="21" t="str">
        <f t="shared" si="11"/>
        <v/>
      </c>
      <c r="F76" s="21" t="str">
        <f t="shared" si="12"/>
        <v/>
      </c>
      <c r="G76" s="123" t="str">
        <f t="shared" si="18"/>
        <v/>
      </c>
      <c r="H76" s="21" t="str">
        <f t="shared" si="13"/>
        <v/>
      </c>
      <c r="I76" s="124"/>
      <c r="J76" s="21" t="str">
        <f t="shared" si="14"/>
        <v/>
      </c>
      <c r="K76" s="21" t="str">
        <f t="shared" si="15"/>
        <v/>
      </c>
      <c r="L76" s="123" t="str">
        <f t="shared" si="19"/>
        <v/>
      </c>
      <c r="M76" s="21" t="str">
        <f t="shared" si="16"/>
        <v/>
      </c>
      <c r="N76" s="21" t="str">
        <f t="shared" si="17"/>
        <v/>
      </c>
      <c r="O76" s="122"/>
    </row>
    <row r="77" spans="1:15" x14ac:dyDescent="0.2">
      <c r="A77" s="20"/>
      <c r="B77" s="124"/>
      <c r="C77" s="21" t="str">
        <f t="shared" si="10"/>
        <v/>
      </c>
      <c r="D77" s="124"/>
      <c r="E77" s="21" t="str">
        <f t="shared" si="11"/>
        <v/>
      </c>
      <c r="F77" s="21" t="str">
        <f t="shared" si="12"/>
        <v/>
      </c>
      <c r="G77" s="123" t="str">
        <f t="shared" si="18"/>
        <v/>
      </c>
      <c r="H77" s="21" t="str">
        <f t="shared" si="13"/>
        <v/>
      </c>
      <c r="I77" s="124"/>
      <c r="J77" s="21" t="str">
        <f t="shared" si="14"/>
        <v/>
      </c>
      <c r="K77" s="21" t="str">
        <f t="shared" si="15"/>
        <v/>
      </c>
      <c r="L77" s="123" t="str">
        <f t="shared" si="19"/>
        <v/>
      </c>
      <c r="M77" s="21" t="str">
        <f t="shared" si="16"/>
        <v/>
      </c>
      <c r="N77" s="21" t="str">
        <f t="shared" si="17"/>
        <v/>
      </c>
      <c r="O77" s="122"/>
    </row>
    <row r="78" spans="1:15" x14ac:dyDescent="0.2">
      <c r="A78" s="20"/>
      <c r="B78" s="124"/>
      <c r="C78" s="21" t="str">
        <f t="shared" si="10"/>
        <v/>
      </c>
      <c r="D78" s="124"/>
      <c r="E78" s="21" t="str">
        <f t="shared" si="11"/>
        <v/>
      </c>
      <c r="F78" s="21" t="str">
        <f t="shared" si="12"/>
        <v/>
      </c>
      <c r="G78" s="123" t="str">
        <f t="shared" si="18"/>
        <v/>
      </c>
      <c r="H78" s="21" t="str">
        <f t="shared" si="13"/>
        <v/>
      </c>
      <c r="I78" s="124"/>
      <c r="J78" s="21" t="str">
        <f t="shared" si="14"/>
        <v/>
      </c>
      <c r="K78" s="21" t="str">
        <f t="shared" si="15"/>
        <v/>
      </c>
      <c r="L78" s="123" t="str">
        <f t="shared" si="19"/>
        <v/>
      </c>
      <c r="M78" s="21" t="str">
        <f t="shared" si="16"/>
        <v/>
      </c>
      <c r="N78" s="21" t="str">
        <f t="shared" si="17"/>
        <v/>
      </c>
      <c r="O78" s="122"/>
    </row>
    <row r="79" spans="1:15" x14ac:dyDescent="0.2">
      <c r="A79" s="20"/>
      <c r="B79" s="124"/>
      <c r="C79" s="21" t="str">
        <f t="shared" si="10"/>
        <v/>
      </c>
      <c r="D79" s="124"/>
      <c r="E79" s="21" t="str">
        <f t="shared" si="11"/>
        <v/>
      </c>
      <c r="F79" s="21" t="str">
        <f t="shared" si="12"/>
        <v/>
      </c>
      <c r="G79" s="123" t="str">
        <f t="shared" si="18"/>
        <v/>
      </c>
      <c r="H79" s="21" t="str">
        <f t="shared" si="13"/>
        <v/>
      </c>
      <c r="I79" s="124"/>
      <c r="J79" s="21" t="str">
        <f t="shared" si="14"/>
        <v/>
      </c>
      <c r="K79" s="21" t="str">
        <f t="shared" si="15"/>
        <v/>
      </c>
      <c r="L79" s="123" t="str">
        <f t="shared" si="19"/>
        <v/>
      </c>
      <c r="M79" s="21" t="str">
        <f t="shared" si="16"/>
        <v/>
      </c>
      <c r="N79" s="21" t="str">
        <f t="shared" si="17"/>
        <v/>
      </c>
      <c r="O79" s="122"/>
    </row>
    <row r="80" spans="1:15" x14ac:dyDescent="0.2">
      <c r="A80" s="208"/>
      <c r="B80" s="131"/>
      <c r="C80" s="129" t="str">
        <f t="shared" si="10"/>
        <v/>
      </c>
      <c r="D80" s="131"/>
      <c r="E80" s="129" t="str">
        <f t="shared" si="11"/>
        <v/>
      </c>
      <c r="F80" s="129" t="str">
        <f t="shared" si="12"/>
        <v/>
      </c>
      <c r="G80" s="130" t="str">
        <f t="shared" si="18"/>
        <v/>
      </c>
      <c r="H80" s="129" t="str">
        <f t="shared" si="13"/>
        <v/>
      </c>
      <c r="I80" s="131"/>
      <c r="J80" s="129" t="str">
        <f t="shared" si="14"/>
        <v/>
      </c>
      <c r="K80" s="129" t="str">
        <f t="shared" si="15"/>
        <v/>
      </c>
      <c r="L80" s="130" t="str">
        <f t="shared" si="19"/>
        <v/>
      </c>
      <c r="M80" s="129" t="str">
        <f t="shared" si="16"/>
        <v/>
      </c>
      <c r="N80" s="129" t="str">
        <f t="shared" si="17"/>
        <v/>
      </c>
      <c r="O80" s="122"/>
    </row>
    <row r="81" spans="1:15" x14ac:dyDescent="0.2">
      <c r="A81" s="20"/>
      <c r="B81" s="124"/>
      <c r="C81" s="21" t="str">
        <f t="shared" si="10"/>
        <v/>
      </c>
      <c r="D81" s="124"/>
      <c r="E81" s="21" t="str">
        <f t="shared" si="11"/>
        <v/>
      </c>
      <c r="F81" s="21" t="str">
        <f t="shared" si="12"/>
        <v/>
      </c>
      <c r="G81" s="123" t="str">
        <f t="shared" si="18"/>
        <v/>
      </c>
      <c r="H81" s="21" t="str">
        <f t="shared" si="13"/>
        <v/>
      </c>
      <c r="I81" s="124"/>
      <c r="J81" s="21" t="str">
        <f t="shared" si="14"/>
        <v/>
      </c>
      <c r="K81" s="21" t="str">
        <f t="shared" si="15"/>
        <v/>
      </c>
      <c r="L81" s="123" t="str">
        <f t="shared" si="19"/>
        <v/>
      </c>
      <c r="M81" s="21" t="str">
        <f t="shared" si="16"/>
        <v/>
      </c>
      <c r="N81" s="21" t="str">
        <f t="shared" si="17"/>
        <v/>
      </c>
      <c r="O81" s="122"/>
    </row>
    <row r="82" spans="1:15" x14ac:dyDescent="0.2">
      <c r="A82" s="20"/>
      <c r="B82" s="124"/>
      <c r="C82" s="21" t="str">
        <f t="shared" si="10"/>
        <v/>
      </c>
      <c r="D82" s="124"/>
      <c r="E82" s="21" t="str">
        <f t="shared" si="11"/>
        <v/>
      </c>
      <c r="F82" s="21" t="str">
        <f t="shared" si="12"/>
        <v/>
      </c>
      <c r="G82" s="123" t="str">
        <f t="shared" si="18"/>
        <v/>
      </c>
      <c r="H82" s="21" t="str">
        <f t="shared" si="13"/>
        <v/>
      </c>
      <c r="I82" s="124"/>
      <c r="J82" s="21" t="str">
        <f t="shared" si="14"/>
        <v/>
      </c>
      <c r="K82" s="21" t="str">
        <f t="shared" si="15"/>
        <v/>
      </c>
      <c r="L82" s="123" t="str">
        <f t="shared" si="19"/>
        <v/>
      </c>
      <c r="M82" s="21" t="str">
        <f t="shared" si="16"/>
        <v/>
      </c>
      <c r="N82" s="21" t="str">
        <f t="shared" si="17"/>
        <v/>
      </c>
      <c r="O82" s="122"/>
    </row>
    <row r="83" spans="1:15" x14ac:dyDescent="0.2">
      <c r="A83" s="20"/>
      <c r="B83" s="124"/>
      <c r="C83" s="21" t="str">
        <f t="shared" si="10"/>
        <v/>
      </c>
      <c r="D83" s="124"/>
      <c r="E83" s="21" t="str">
        <f t="shared" si="11"/>
        <v/>
      </c>
      <c r="F83" s="21" t="str">
        <f t="shared" si="12"/>
        <v/>
      </c>
      <c r="G83" s="123" t="str">
        <f t="shared" si="18"/>
        <v/>
      </c>
      <c r="H83" s="21" t="str">
        <f t="shared" si="13"/>
        <v/>
      </c>
      <c r="I83" s="124"/>
      <c r="J83" s="21" t="str">
        <f t="shared" si="14"/>
        <v/>
      </c>
      <c r="K83" s="21" t="str">
        <f t="shared" si="15"/>
        <v/>
      </c>
      <c r="L83" s="123" t="str">
        <f t="shared" si="19"/>
        <v/>
      </c>
      <c r="M83" s="21" t="str">
        <f t="shared" si="16"/>
        <v/>
      </c>
      <c r="N83" s="21" t="str">
        <f t="shared" si="17"/>
        <v/>
      </c>
      <c r="O83" s="122"/>
    </row>
    <row r="84" spans="1:15" x14ac:dyDescent="0.2">
      <c r="A84" s="20"/>
      <c r="B84" s="124"/>
      <c r="C84" s="21" t="str">
        <f t="shared" si="10"/>
        <v/>
      </c>
      <c r="D84" s="124"/>
      <c r="E84" s="21" t="str">
        <f t="shared" si="11"/>
        <v/>
      </c>
      <c r="F84" s="21" t="str">
        <f t="shared" si="12"/>
        <v/>
      </c>
      <c r="G84" s="123" t="str">
        <f t="shared" si="18"/>
        <v/>
      </c>
      <c r="H84" s="21" t="str">
        <f t="shared" si="13"/>
        <v/>
      </c>
      <c r="I84" s="124"/>
      <c r="J84" s="21" t="str">
        <f t="shared" si="14"/>
        <v/>
      </c>
      <c r="K84" s="21" t="str">
        <f t="shared" si="15"/>
        <v/>
      </c>
      <c r="L84" s="123" t="str">
        <f t="shared" si="19"/>
        <v/>
      </c>
      <c r="M84" s="21" t="str">
        <f t="shared" si="16"/>
        <v/>
      </c>
      <c r="N84" s="21" t="str">
        <f t="shared" si="17"/>
        <v/>
      </c>
      <c r="O84" s="122"/>
    </row>
    <row r="85" spans="1:15" x14ac:dyDescent="0.2">
      <c r="A85" s="20"/>
      <c r="B85" s="124"/>
      <c r="C85" s="21" t="str">
        <f t="shared" si="10"/>
        <v/>
      </c>
      <c r="D85" s="124"/>
      <c r="E85" s="21" t="str">
        <f t="shared" si="11"/>
        <v/>
      </c>
      <c r="F85" s="21" t="str">
        <f t="shared" si="12"/>
        <v/>
      </c>
      <c r="G85" s="123" t="str">
        <f t="shared" si="18"/>
        <v/>
      </c>
      <c r="H85" s="21" t="str">
        <f t="shared" si="13"/>
        <v/>
      </c>
      <c r="I85" s="124"/>
      <c r="J85" s="21" t="str">
        <f t="shared" si="14"/>
        <v/>
      </c>
      <c r="K85" s="21" t="str">
        <f t="shared" si="15"/>
        <v/>
      </c>
      <c r="L85" s="123" t="str">
        <f t="shared" si="19"/>
        <v/>
      </c>
      <c r="M85" s="21" t="str">
        <f t="shared" si="16"/>
        <v/>
      </c>
      <c r="N85" s="21" t="str">
        <f t="shared" si="17"/>
        <v/>
      </c>
      <c r="O85" s="122"/>
    </row>
    <row r="86" spans="1:15" x14ac:dyDescent="0.2">
      <c r="A86" s="20"/>
      <c r="B86" s="124"/>
      <c r="C86" s="21" t="str">
        <f t="shared" si="10"/>
        <v/>
      </c>
      <c r="D86" s="124"/>
      <c r="E86" s="21" t="str">
        <f t="shared" si="11"/>
        <v/>
      </c>
      <c r="F86" s="21" t="str">
        <f t="shared" si="12"/>
        <v/>
      </c>
      <c r="G86" s="123" t="str">
        <f t="shared" si="18"/>
        <v/>
      </c>
      <c r="H86" s="21" t="str">
        <f t="shared" si="13"/>
        <v/>
      </c>
      <c r="I86" s="124"/>
      <c r="J86" s="21" t="str">
        <f t="shared" si="14"/>
        <v/>
      </c>
      <c r="K86" s="21" t="str">
        <f t="shared" si="15"/>
        <v/>
      </c>
      <c r="L86" s="123" t="str">
        <f t="shared" si="19"/>
        <v/>
      </c>
      <c r="M86" s="21" t="str">
        <f t="shared" si="16"/>
        <v/>
      </c>
      <c r="N86" s="21" t="str">
        <f t="shared" si="17"/>
        <v/>
      </c>
      <c r="O86" s="122"/>
    </row>
    <row r="87" spans="1:15" x14ac:dyDescent="0.2">
      <c r="A87" s="20"/>
      <c r="B87" s="124"/>
      <c r="C87" s="21" t="str">
        <f t="shared" si="10"/>
        <v/>
      </c>
      <c r="D87" s="124"/>
      <c r="E87" s="21" t="str">
        <f t="shared" si="11"/>
        <v/>
      </c>
      <c r="F87" s="21" t="str">
        <f t="shared" si="12"/>
        <v/>
      </c>
      <c r="G87" s="123" t="str">
        <f t="shared" si="18"/>
        <v/>
      </c>
      <c r="H87" s="21" t="str">
        <f t="shared" si="13"/>
        <v/>
      </c>
      <c r="I87" s="124"/>
      <c r="J87" s="21" t="str">
        <f t="shared" si="14"/>
        <v/>
      </c>
      <c r="K87" s="21" t="str">
        <f t="shared" si="15"/>
        <v/>
      </c>
      <c r="L87" s="123" t="str">
        <f t="shared" si="19"/>
        <v/>
      </c>
      <c r="M87" s="21" t="str">
        <f t="shared" si="16"/>
        <v/>
      </c>
      <c r="N87" s="21" t="str">
        <f t="shared" si="17"/>
        <v/>
      </c>
      <c r="O87" s="122"/>
    </row>
    <row r="88" spans="1:15" x14ac:dyDescent="0.2">
      <c r="A88" s="20"/>
      <c r="B88" s="124"/>
      <c r="C88" s="21" t="str">
        <f t="shared" si="10"/>
        <v/>
      </c>
      <c r="D88" s="124"/>
      <c r="E88" s="21" t="str">
        <f t="shared" si="11"/>
        <v/>
      </c>
      <c r="F88" s="21" t="str">
        <f t="shared" si="12"/>
        <v/>
      </c>
      <c r="G88" s="123" t="str">
        <f t="shared" si="18"/>
        <v/>
      </c>
      <c r="H88" s="21" t="str">
        <f t="shared" si="13"/>
        <v/>
      </c>
      <c r="I88" s="124"/>
      <c r="J88" s="21" t="str">
        <f t="shared" si="14"/>
        <v/>
      </c>
      <c r="K88" s="21" t="str">
        <f t="shared" si="15"/>
        <v/>
      </c>
      <c r="L88" s="123" t="str">
        <f t="shared" si="19"/>
        <v/>
      </c>
      <c r="M88" s="21" t="str">
        <f t="shared" si="16"/>
        <v/>
      </c>
      <c r="N88" s="21" t="str">
        <f t="shared" si="17"/>
        <v/>
      </c>
      <c r="O88" s="122"/>
    </row>
    <row r="89" spans="1:15" x14ac:dyDescent="0.2">
      <c r="A89" s="20"/>
      <c r="B89" s="124"/>
      <c r="C89" s="21" t="str">
        <f t="shared" si="10"/>
        <v/>
      </c>
      <c r="D89" s="124"/>
      <c r="E89" s="21" t="str">
        <f t="shared" si="11"/>
        <v/>
      </c>
      <c r="F89" s="21" t="str">
        <f t="shared" si="12"/>
        <v/>
      </c>
      <c r="G89" s="123" t="str">
        <f t="shared" si="18"/>
        <v/>
      </c>
      <c r="H89" s="21" t="str">
        <f t="shared" si="13"/>
        <v/>
      </c>
      <c r="I89" s="124"/>
      <c r="J89" s="21" t="str">
        <f t="shared" si="14"/>
        <v/>
      </c>
      <c r="K89" s="21" t="str">
        <f t="shared" si="15"/>
        <v/>
      </c>
      <c r="L89" s="123" t="str">
        <f t="shared" si="19"/>
        <v/>
      </c>
      <c r="M89" s="21" t="str">
        <f t="shared" si="16"/>
        <v/>
      </c>
      <c r="N89" s="21" t="str">
        <f t="shared" si="17"/>
        <v/>
      </c>
      <c r="O89" s="122"/>
    </row>
    <row r="90" spans="1:15" x14ac:dyDescent="0.2">
      <c r="A90" s="20"/>
      <c r="B90" s="124"/>
      <c r="C90" s="21" t="str">
        <f t="shared" si="10"/>
        <v/>
      </c>
      <c r="D90" s="124"/>
      <c r="E90" s="21" t="str">
        <f t="shared" si="11"/>
        <v/>
      </c>
      <c r="F90" s="21" t="str">
        <f t="shared" si="12"/>
        <v/>
      </c>
      <c r="G90" s="123" t="str">
        <f t="shared" si="18"/>
        <v/>
      </c>
      <c r="H90" s="21" t="str">
        <f t="shared" si="13"/>
        <v/>
      </c>
      <c r="I90" s="124"/>
      <c r="J90" s="21" t="str">
        <f t="shared" si="14"/>
        <v/>
      </c>
      <c r="K90" s="21" t="str">
        <f t="shared" si="15"/>
        <v/>
      </c>
      <c r="L90" s="123" t="str">
        <f t="shared" si="19"/>
        <v/>
      </c>
      <c r="M90" s="21" t="str">
        <f t="shared" si="16"/>
        <v/>
      </c>
      <c r="N90" s="21" t="str">
        <f t="shared" si="17"/>
        <v/>
      </c>
      <c r="O90" s="122"/>
    </row>
    <row r="91" spans="1:15" x14ac:dyDescent="0.2">
      <c r="A91" s="20"/>
      <c r="B91" s="124"/>
      <c r="C91" s="21" t="str">
        <f t="shared" si="10"/>
        <v/>
      </c>
      <c r="D91" s="124"/>
      <c r="E91" s="21" t="str">
        <f t="shared" si="11"/>
        <v/>
      </c>
      <c r="F91" s="21" t="str">
        <f t="shared" si="12"/>
        <v/>
      </c>
      <c r="G91" s="123" t="str">
        <f t="shared" si="18"/>
        <v/>
      </c>
      <c r="H91" s="21" t="str">
        <f t="shared" si="13"/>
        <v/>
      </c>
      <c r="I91" s="124"/>
      <c r="J91" s="21" t="str">
        <f t="shared" si="14"/>
        <v/>
      </c>
      <c r="K91" s="21" t="str">
        <f t="shared" si="15"/>
        <v/>
      </c>
      <c r="L91" s="123" t="str">
        <f t="shared" si="19"/>
        <v/>
      </c>
      <c r="M91" s="21" t="str">
        <f t="shared" si="16"/>
        <v/>
      </c>
      <c r="N91" s="21" t="str">
        <f t="shared" si="17"/>
        <v/>
      </c>
      <c r="O91" s="122"/>
    </row>
    <row r="92" spans="1:15" x14ac:dyDescent="0.2">
      <c r="A92" s="20"/>
      <c r="B92" s="124"/>
      <c r="C92" s="21" t="str">
        <f t="shared" si="10"/>
        <v/>
      </c>
      <c r="D92" s="124"/>
      <c r="E92" s="21" t="str">
        <f t="shared" si="11"/>
        <v/>
      </c>
      <c r="F92" s="21" t="str">
        <f t="shared" si="12"/>
        <v/>
      </c>
      <c r="G92" s="123" t="str">
        <f t="shared" si="18"/>
        <v/>
      </c>
      <c r="H92" s="21" t="str">
        <f t="shared" si="13"/>
        <v/>
      </c>
      <c r="I92" s="124"/>
      <c r="J92" s="21" t="str">
        <f t="shared" si="14"/>
        <v/>
      </c>
      <c r="K92" s="21" t="str">
        <f t="shared" si="15"/>
        <v/>
      </c>
      <c r="L92" s="123" t="str">
        <f t="shared" si="19"/>
        <v/>
      </c>
      <c r="M92" s="21" t="str">
        <f t="shared" si="16"/>
        <v/>
      </c>
      <c r="N92" s="21" t="str">
        <f t="shared" si="17"/>
        <v/>
      </c>
      <c r="O92" s="122"/>
    </row>
    <row r="93" spans="1:15" x14ac:dyDescent="0.2">
      <c r="A93" s="20"/>
      <c r="B93" s="124"/>
      <c r="C93" s="21" t="str">
        <f t="shared" si="10"/>
        <v/>
      </c>
      <c r="D93" s="124"/>
      <c r="E93" s="21" t="str">
        <f t="shared" si="11"/>
        <v/>
      </c>
      <c r="F93" s="21" t="str">
        <f t="shared" si="12"/>
        <v/>
      </c>
      <c r="G93" s="123" t="str">
        <f t="shared" si="18"/>
        <v/>
      </c>
      <c r="H93" s="21" t="str">
        <f t="shared" si="13"/>
        <v/>
      </c>
      <c r="I93" s="124"/>
      <c r="J93" s="21" t="str">
        <f t="shared" si="14"/>
        <v/>
      </c>
      <c r="K93" s="21" t="str">
        <f t="shared" si="15"/>
        <v/>
      </c>
      <c r="L93" s="123" t="str">
        <f t="shared" si="19"/>
        <v/>
      </c>
      <c r="M93" s="21" t="str">
        <f t="shared" si="16"/>
        <v/>
      </c>
      <c r="N93" s="21" t="str">
        <f t="shared" si="17"/>
        <v/>
      </c>
      <c r="O93" s="122"/>
    </row>
    <row r="94" spans="1:15" x14ac:dyDescent="0.2">
      <c r="A94" s="20"/>
      <c r="B94" s="124"/>
      <c r="C94" s="21" t="str">
        <f t="shared" si="10"/>
        <v/>
      </c>
      <c r="D94" s="124"/>
      <c r="E94" s="21" t="str">
        <f t="shared" si="11"/>
        <v/>
      </c>
      <c r="F94" s="21" t="str">
        <f t="shared" si="12"/>
        <v/>
      </c>
      <c r="G94" s="123" t="str">
        <f t="shared" si="18"/>
        <v/>
      </c>
      <c r="H94" s="21" t="str">
        <f t="shared" si="13"/>
        <v/>
      </c>
      <c r="I94" s="124"/>
      <c r="J94" s="21" t="str">
        <f t="shared" si="14"/>
        <v/>
      </c>
      <c r="K94" s="21" t="str">
        <f t="shared" si="15"/>
        <v/>
      </c>
      <c r="L94" s="123" t="str">
        <f t="shared" si="19"/>
        <v/>
      </c>
      <c r="M94" s="21" t="str">
        <f t="shared" si="16"/>
        <v/>
      </c>
      <c r="N94" s="21" t="str">
        <f t="shared" si="17"/>
        <v/>
      </c>
      <c r="O94" s="122"/>
    </row>
    <row r="95" spans="1:15" x14ac:dyDescent="0.2">
      <c r="A95" s="20"/>
      <c r="B95" s="124"/>
      <c r="C95" s="21" t="str">
        <f t="shared" si="10"/>
        <v/>
      </c>
      <c r="D95" s="124"/>
      <c r="E95" s="21" t="str">
        <f t="shared" si="11"/>
        <v/>
      </c>
      <c r="F95" s="21" t="str">
        <f t="shared" si="12"/>
        <v/>
      </c>
      <c r="G95" s="123" t="str">
        <f t="shared" si="18"/>
        <v/>
      </c>
      <c r="H95" s="21" t="str">
        <f t="shared" si="13"/>
        <v/>
      </c>
      <c r="I95" s="124"/>
      <c r="J95" s="21" t="str">
        <f t="shared" si="14"/>
        <v/>
      </c>
      <c r="K95" s="21" t="str">
        <f t="shared" si="15"/>
        <v/>
      </c>
      <c r="L95" s="123" t="str">
        <f t="shared" si="19"/>
        <v/>
      </c>
      <c r="M95" s="21" t="str">
        <f t="shared" si="16"/>
        <v/>
      </c>
      <c r="N95" s="21" t="str">
        <f t="shared" si="17"/>
        <v/>
      </c>
      <c r="O95" s="122"/>
    </row>
    <row r="96" spans="1:15" x14ac:dyDescent="0.2">
      <c r="A96" s="20"/>
      <c r="B96" s="124"/>
      <c r="C96" s="21" t="str">
        <f t="shared" si="10"/>
        <v/>
      </c>
      <c r="D96" s="124"/>
      <c r="E96" s="21" t="str">
        <f t="shared" si="11"/>
        <v/>
      </c>
      <c r="F96" s="21" t="str">
        <f t="shared" si="12"/>
        <v/>
      </c>
      <c r="G96" s="123" t="str">
        <f t="shared" si="18"/>
        <v/>
      </c>
      <c r="H96" s="21" t="str">
        <f t="shared" si="13"/>
        <v/>
      </c>
      <c r="I96" s="124"/>
      <c r="J96" s="21" t="str">
        <f t="shared" si="14"/>
        <v/>
      </c>
      <c r="K96" s="21" t="str">
        <f t="shared" si="15"/>
        <v/>
      </c>
      <c r="L96" s="123" t="str">
        <f t="shared" si="19"/>
        <v/>
      </c>
      <c r="M96" s="21" t="str">
        <f t="shared" si="16"/>
        <v/>
      </c>
      <c r="N96" s="21" t="str">
        <f t="shared" si="17"/>
        <v/>
      </c>
      <c r="O96" s="122"/>
    </row>
    <row r="97" spans="1:15" x14ac:dyDescent="0.2">
      <c r="A97" s="20"/>
      <c r="B97" s="124"/>
      <c r="C97" s="21" t="str">
        <f t="shared" si="10"/>
        <v/>
      </c>
      <c r="D97" s="124"/>
      <c r="E97" s="21" t="str">
        <f t="shared" si="11"/>
        <v/>
      </c>
      <c r="F97" s="21" t="str">
        <f t="shared" si="12"/>
        <v/>
      </c>
      <c r="G97" s="123" t="str">
        <f t="shared" si="18"/>
        <v/>
      </c>
      <c r="H97" s="21" t="str">
        <f t="shared" si="13"/>
        <v/>
      </c>
      <c r="I97" s="124"/>
      <c r="J97" s="21" t="str">
        <f t="shared" si="14"/>
        <v/>
      </c>
      <c r="K97" s="21" t="str">
        <f t="shared" si="15"/>
        <v/>
      </c>
      <c r="L97" s="123" t="str">
        <f t="shared" si="19"/>
        <v/>
      </c>
      <c r="M97" s="21" t="str">
        <f t="shared" si="16"/>
        <v/>
      </c>
      <c r="N97" s="21" t="str">
        <f t="shared" si="17"/>
        <v/>
      </c>
      <c r="O97" s="122"/>
    </row>
    <row r="98" spans="1:15" x14ac:dyDescent="0.2">
      <c r="A98" s="20"/>
      <c r="B98" s="124"/>
      <c r="C98" s="21" t="str">
        <f t="shared" si="10"/>
        <v/>
      </c>
      <c r="D98" s="124"/>
      <c r="E98" s="21" t="str">
        <f t="shared" si="11"/>
        <v/>
      </c>
      <c r="F98" s="21" t="str">
        <f t="shared" si="12"/>
        <v/>
      </c>
      <c r="G98" s="123" t="str">
        <f t="shared" si="18"/>
        <v/>
      </c>
      <c r="H98" s="21" t="str">
        <f t="shared" si="13"/>
        <v/>
      </c>
      <c r="I98" s="124"/>
      <c r="J98" s="21" t="str">
        <f t="shared" si="14"/>
        <v/>
      </c>
      <c r="K98" s="21" t="str">
        <f t="shared" si="15"/>
        <v/>
      </c>
      <c r="L98" s="123" t="str">
        <f t="shared" si="19"/>
        <v/>
      </c>
      <c r="M98" s="21" t="str">
        <f t="shared" si="16"/>
        <v/>
      </c>
      <c r="N98" s="21" t="str">
        <f t="shared" si="17"/>
        <v/>
      </c>
      <c r="O98" s="122"/>
    </row>
    <row r="99" spans="1:15" x14ac:dyDescent="0.2">
      <c r="A99" s="20"/>
      <c r="B99" s="124"/>
      <c r="C99" s="21" t="str">
        <f t="shared" si="10"/>
        <v/>
      </c>
      <c r="D99" s="124"/>
      <c r="E99" s="21" t="str">
        <f t="shared" si="11"/>
        <v/>
      </c>
      <c r="F99" s="21" t="str">
        <f t="shared" si="12"/>
        <v/>
      </c>
      <c r="G99" s="123" t="str">
        <f t="shared" si="18"/>
        <v/>
      </c>
      <c r="H99" s="21" t="str">
        <f t="shared" si="13"/>
        <v/>
      </c>
      <c r="I99" s="124"/>
      <c r="J99" s="21" t="str">
        <f t="shared" si="14"/>
        <v/>
      </c>
      <c r="K99" s="21" t="str">
        <f t="shared" si="15"/>
        <v/>
      </c>
      <c r="L99" s="123" t="str">
        <f t="shared" si="19"/>
        <v/>
      </c>
      <c r="M99" s="21" t="str">
        <f t="shared" si="16"/>
        <v/>
      </c>
      <c r="N99" s="21" t="str">
        <f t="shared" si="17"/>
        <v/>
      </c>
      <c r="O99" s="122"/>
    </row>
    <row r="100" spans="1:15" x14ac:dyDescent="0.2">
      <c r="A100" s="20"/>
      <c r="B100" s="124"/>
      <c r="C100" s="21" t="str">
        <f t="shared" si="10"/>
        <v/>
      </c>
      <c r="D100" s="124"/>
      <c r="E100" s="21" t="str">
        <f t="shared" si="11"/>
        <v/>
      </c>
      <c r="F100" s="21" t="str">
        <f t="shared" si="12"/>
        <v/>
      </c>
      <c r="G100" s="123" t="str">
        <f t="shared" si="18"/>
        <v/>
      </c>
      <c r="H100" s="21" t="str">
        <f t="shared" si="13"/>
        <v/>
      </c>
      <c r="I100" s="124"/>
      <c r="J100" s="21" t="str">
        <f t="shared" si="14"/>
        <v/>
      </c>
      <c r="K100" s="21" t="str">
        <f t="shared" si="15"/>
        <v/>
      </c>
      <c r="L100" s="123" t="str">
        <f t="shared" si="19"/>
        <v/>
      </c>
      <c r="M100" s="21" t="str">
        <f t="shared" si="16"/>
        <v/>
      </c>
      <c r="N100" s="21" t="str">
        <f t="shared" si="17"/>
        <v/>
      </c>
      <c r="O100" s="122"/>
    </row>
    <row r="101" spans="1:15" x14ac:dyDescent="0.2">
      <c r="A101" s="20"/>
      <c r="B101" s="124"/>
      <c r="C101" s="21" t="str">
        <f t="shared" si="10"/>
        <v/>
      </c>
      <c r="D101" s="124"/>
      <c r="E101" s="21" t="str">
        <f t="shared" si="11"/>
        <v/>
      </c>
      <c r="F101" s="21" t="str">
        <f t="shared" si="12"/>
        <v/>
      </c>
      <c r="G101" s="123" t="str">
        <f t="shared" si="18"/>
        <v/>
      </c>
      <c r="H101" s="21" t="str">
        <f t="shared" si="13"/>
        <v/>
      </c>
      <c r="I101" s="124"/>
      <c r="J101" s="21" t="str">
        <f t="shared" si="14"/>
        <v/>
      </c>
      <c r="K101" s="21" t="str">
        <f t="shared" si="15"/>
        <v/>
      </c>
      <c r="L101" s="123" t="str">
        <f t="shared" si="19"/>
        <v/>
      </c>
      <c r="M101" s="21" t="str">
        <f t="shared" si="16"/>
        <v/>
      </c>
      <c r="N101" s="21" t="str">
        <f t="shared" si="17"/>
        <v/>
      </c>
      <c r="O101" s="122"/>
    </row>
    <row r="102" spans="1:15" x14ac:dyDescent="0.2">
      <c r="A102" s="20"/>
      <c r="B102" s="124"/>
      <c r="C102" s="21" t="str">
        <f t="shared" si="10"/>
        <v/>
      </c>
      <c r="D102" s="124"/>
      <c r="E102" s="21" t="str">
        <f t="shared" si="11"/>
        <v/>
      </c>
      <c r="F102" s="21" t="str">
        <f t="shared" si="12"/>
        <v/>
      </c>
      <c r="G102" s="123" t="str">
        <f t="shared" si="18"/>
        <v/>
      </c>
      <c r="H102" s="21" t="str">
        <f t="shared" si="13"/>
        <v/>
      </c>
      <c r="I102" s="124"/>
      <c r="J102" s="21" t="str">
        <f t="shared" si="14"/>
        <v/>
      </c>
      <c r="K102" s="21" t="str">
        <f t="shared" si="15"/>
        <v/>
      </c>
      <c r="L102" s="123" t="str">
        <f t="shared" si="19"/>
        <v/>
      </c>
      <c r="M102" s="21" t="str">
        <f t="shared" si="16"/>
        <v/>
      </c>
      <c r="N102" s="21" t="str">
        <f t="shared" si="17"/>
        <v/>
      </c>
      <c r="O102" s="394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workbookViewId="0">
      <selection activeCell="P18" sqref="P18"/>
    </sheetView>
  </sheetViews>
  <sheetFormatPr defaultRowHeight="12.75" x14ac:dyDescent="0.2"/>
  <cols>
    <col min="4" max="4" width="4.42578125" hidden="1" customWidth="1"/>
    <col min="5" max="5" width="11" hidden="1" customWidth="1"/>
    <col min="6" max="6" width="4.42578125" hidden="1" customWidth="1"/>
    <col min="7" max="7" width="9.140625" style="342"/>
    <col min="8" max="8" width="4.42578125" hidden="1" customWidth="1"/>
    <col min="9" max="9" width="11" hidden="1" customWidth="1"/>
    <col min="10" max="10" width="9.140625" style="342"/>
    <col min="11" max="11" width="4.42578125" hidden="1" customWidth="1"/>
    <col min="12" max="12" width="11" hidden="1" customWidth="1"/>
    <col min="13" max="13" width="9.140625" style="342"/>
    <col min="18" max="18" width="11.140625" customWidth="1"/>
  </cols>
  <sheetData>
    <row r="1" spans="1:20" x14ac:dyDescent="0.2">
      <c r="A1" s="261" t="s">
        <v>33</v>
      </c>
      <c r="B1" s="262" t="s">
        <v>98</v>
      </c>
      <c r="C1" s="263" t="s">
        <v>95</v>
      </c>
      <c r="D1" s="263" t="s">
        <v>0</v>
      </c>
      <c r="E1" s="263" t="s">
        <v>106</v>
      </c>
      <c r="F1" s="263" t="s">
        <v>0</v>
      </c>
      <c r="G1" s="340" t="s">
        <v>105</v>
      </c>
      <c r="H1" s="263" t="s">
        <v>0</v>
      </c>
      <c r="I1" s="263" t="s">
        <v>106</v>
      </c>
      <c r="J1" s="340" t="s">
        <v>172</v>
      </c>
      <c r="K1" s="263" t="s">
        <v>0</v>
      </c>
      <c r="L1" s="263" t="s">
        <v>106</v>
      </c>
      <c r="M1" s="340" t="s">
        <v>171</v>
      </c>
      <c r="N1" s="264" t="s">
        <v>92</v>
      </c>
    </row>
    <row r="2" spans="1:20" x14ac:dyDescent="0.2">
      <c r="A2" s="137">
        <f>IF(MRes!A2="","",MRes!A2)</f>
        <v>42737</v>
      </c>
      <c r="B2" s="404">
        <f>IF(MRes!I2="","",MRes!I2)</f>
        <v>33112.58</v>
      </c>
      <c r="C2" s="142"/>
      <c r="D2" s="139">
        <v>0</v>
      </c>
      <c r="E2" s="139">
        <v>1</v>
      </c>
      <c r="F2" s="139">
        <v>0</v>
      </c>
      <c r="G2" s="341"/>
      <c r="H2" s="260"/>
      <c r="I2" s="260"/>
      <c r="J2" s="343"/>
      <c r="K2" s="260"/>
      <c r="L2" s="260"/>
      <c r="M2" s="343"/>
      <c r="N2" s="122"/>
    </row>
    <row r="3" spans="1:20" ht="13.5" thickBot="1" x14ac:dyDescent="0.25">
      <c r="A3" s="137">
        <f>IF(MRes!A3="","",MRes!A3)</f>
        <v>42766</v>
      </c>
      <c r="B3" s="404">
        <f>IF(MRes!I3="","",MRes!I3)</f>
        <v>34042.550000000003</v>
      </c>
      <c r="C3" s="123">
        <f>MRes!L3</f>
        <v>2.8085096359148127</v>
      </c>
      <c r="D3" s="3">
        <f t="shared" ref="D3:D34" si="0">IF(C3="","",D2+1)</f>
        <v>1</v>
      </c>
      <c r="E3" s="136">
        <f t="shared" ref="E3:E66" si="1">IF(C3="","",E2*(1+C3/100))</f>
        <v>1.0280850963591481</v>
      </c>
      <c r="F3" s="3">
        <f t="shared" ref="F3:F34" si="2">IF(E3="","",F2+1)</f>
        <v>1</v>
      </c>
      <c r="G3" s="223">
        <f t="shared" ref="G3:G34" si="3">IF(C3="","",100*(E3^(1/D3)-1))</f>
        <v>2.8085096359148132</v>
      </c>
      <c r="H3" s="140"/>
      <c r="I3" s="140"/>
      <c r="J3" s="344"/>
      <c r="K3" s="140"/>
      <c r="L3" s="140"/>
      <c r="M3" s="344"/>
      <c r="N3" s="122"/>
      <c r="O3" s="265" t="s">
        <v>105</v>
      </c>
    </row>
    <row r="4" spans="1:20" x14ac:dyDescent="0.2">
      <c r="A4" s="137" t="str">
        <f>IF(MRes!A4="","",MRes!A4)</f>
        <v/>
      </c>
      <c r="B4" s="404" t="str">
        <f>IF(MRes!I4="","",MRes!I4)</f>
        <v/>
      </c>
      <c r="C4" s="123" t="str">
        <f>MRes!L4</f>
        <v/>
      </c>
      <c r="D4" s="3" t="str">
        <f t="shared" si="0"/>
        <v/>
      </c>
      <c r="E4" s="136" t="str">
        <f t="shared" si="1"/>
        <v/>
      </c>
      <c r="F4" s="3" t="str">
        <f t="shared" si="2"/>
        <v/>
      </c>
      <c r="G4" s="223" t="str">
        <f t="shared" si="3"/>
        <v/>
      </c>
      <c r="H4" s="140"/>
      <c r="I4" s="140"/>
      <c r="J4" s="344"/>
      <c r="K4" s="140"/>
      <c r="L4" s="140"/>
      <c r="M4" s="344"/>
      <c r="N4" s="125"/>
      <c r="O4" s="533">
        <f>IF(G3="","",VLOOKUP(MAX(F3:F102),F3:G102,2,FALSE))</f>
        <v>2.8085096359148132</v>
      </c>
      <c r="Q4" s="464" t="s">
        <v>180</v>
      </c>
      <c r="R4" s="465"/>
      <c r="S4" s="465"/>
      <c r="T4" s="466"/>
    </row>
    <row r="5" spans="1:20" ht="13.5" thickBot="1" x14ac:dyDescent="0.25">
      <c r="A5" s="137" t="str">
        <f>IF(MRes!A5="","",MRes!A5)</f>
        <v/>
      </c>
      <c r="B5" s="404" t="str">
        <f>IF(MRes!I5="","",MRes!I5)</f>
        <v/>
      </c>
      <c r="C5" s="123" t="str">
        <f>MRes!L5</f>
        <v/>
      </c>
      <c r="D5" s="3" t="str">
        <f t="shared" si="0"/>
        <v/>
      </c>
      <c r="E5" s="136" t="str">
        <f t="shared" si="1"/>
        <v/>
      </c>
      <c r="F5" s="3" t="str">
        <f t="shared" si="2"/>
        <v/>
      </c>
      <c r="G5" s="223" t="str">
        <f t="shared" si="3"/>
        <v/>
      </c>
      <c r="H5" s="140"/>
      <c r="I5" s="140"/>
      <c r="J5" s="344"/>
      <c r="K5" s="140"/>
      <c r="L5" s="140"/>
      <c r="M5" s="344"/>
      <c r="N5" s="125"/>
      <c r="Q5" s="467"/>
      <c r="R5" s="468"/>
      <c r="S5" s="468"/>
      <c r="T5" s="469"/>
    </row>
    <row r="6" spans="1:20" ht="13.5" thickBot="1" x14ac:dyDescent="0.25">
      <c r="A6" s="137" t="str">
        <f>IF(MRes!A6="","",MRes!A6)</f>
        <v/>
      </c>
      <c r="B6" s="404" t="str">
        <f>IF(MRes!I6="","",MRes!I6)</f>
        <v/>
      </c>
      <c r="C6" s="123" t="str">
        <f>MRes!L6</f>
        <v/>
      </c>
      <c r="D6" s="3" t="str">
        <f t="shared" si="0"/>
        <v/>
      </c>
      <c r="E6" s="136" t="str">
        <f t="shared" si="1"/>
        <v/>
      </c>
      <c r="F6" s="3" t="str">
        <f t="shared" si="2"/>
        <v/>
      </c>
      <c r="G6" s="223" t="str">
        <f t="shared" si="3"/>
        <v/>
      </c>
      <c r="H6" s="139">
        <v>0</v>
      </c>
      <c r="I6" s="139">
        <v>1</v>
      </c>
      <c r="J6" s="344"/>
      <c r="K6" s="140"/>
      <c r="L6" s="140"/>
      <c r="M6" s="344"/>
      <c r="N6" s="122"/>
      <c r="Q6" s="527" t="s">
        <v>235</v>
      </c>
      <c r="R6" s="528"/>
      <c r="S6" s="529" t="e">
        <f>_xlfn.T.TEST(B2:B3,B4:B5,2,3)</f>
        <v>#DIV/0!</v>
      </c>
      <c r="T6" s="530" t="e">
        <f>1-S6</f>
        <v>#DIV/0!</v>
      </c>
    </row>
    <row r="7" spans="1:20" ht="13.5" thickBot="1" x14ac:dyDescent="0.25">
      <c r="A7" s="137" t="str">
        <f>IF(MRes!A7="","",MRes!A7)</f>
        <v/>
      </c>
      <c r="B7" s="404" t="str">
        <f>IF(MRes!I7="","",MRes!I7)</f>
        <v/>
      </c>
      <c r="C7" s="123" t="str">
        <f>MRes!L7</f>
        <v/>
      </c>
      <c r="D7" s="3" t="str">
        <f t="shared" si="0"/>
        <v/>
      </c>
      <c r="E7" s="136" t="str">
        <f t="shared" si="1"/>
        <v/>
      </c>
      <c r="F7" s="3" t="str">
        <f t="shared" si="2"/>
        <v/>
      </c>
      <c r="G7" s="223" t="str">
        <f t="shared" si="3"/>
        <v/>
      </c>
      <c r="H7" s="3" t="str">
        <f t="shared" ref="H7:H38" si="4">IF(E7="","",H6+1)</f>
        <v/>
      </c>
      <c r="I7" s="136" t="str">
        <f>IF(C7="","",I6*(1+C7/100))</f>
        <v/>
      </c>
      <c r="J7" s="223" t="str">
        <f t="shared" ref="J7:J38" si="5">IF(C7="","",100*(I7^(1/H7)-1))</f>
        <v/>
      </c>
      <c r="K7" s="139">
        <v>0</v>
      </c>
      <c r="L7" s="139">
        <v>1</v>
      </c>
      <c r="M7" s="344"/>
      <c r="N7" s="122"/>
    </row>
    <row r="8" spans="1:20" x14ac:dyDescent="0.2">
      <c r="A8" s="137" t="str">
        <f>IF(MRes!A8="","",MRes!A8)</f>
        <v/>
      </c>
      <c r="B8" s="404" t="str">
        <f>IF(MRes!I8="","",MRes!I8)</f>
        <v/>
      </c>
      <c r="C8" s="123" t="str">
        <f>MRes!L8</f>
        <v/>
      </c>
      <c r="D8" s="3" t="str">
        <f t="shared" si="0"/>
        <v/>
      </c>
      <c r="E8" s="136" t="str">
        <f t="shared" si="1"/>
        <v/>
      </c>
      <c r="F8" s="3" t="str">
        <f t="shared" si="2"/>
        <v/>
      </c>
      <c r="G8" s="223" t="str">
        <f t="shared" si="3"/>
        <v/>
      </c>
      <c r="H8" s="3" t="str">
        <f t="shared" si="4"/>
        <v/>
      </c>
      <c r="I8" s="136" t="str">
        <f>IF(C8="","",I7*(1+C8/100))</f>
        <v/>
      </c>
      <c r="J8" s="223" t="str">
        <f t="shared" si="5"/>
        <v/>
      </c>
      <c r="K8" s="3" t="str">
        <f t="shared" ref="K8:K39" si="6">IF(I8="","",K7+1)</f>
        <v/>
      </c>
      <c r="L8" s="136" t="str">
        <f t="shared" ref="L8:L71" si="7">IF(C8="","",L7*(1+C8/100))</f>
        <v/>
      </c>
      <c r="M8" s="223" t="str">
        <f t="shared" ref="M8:M71" si="8">IF(C8="","",100*(L8^(1/K8)-1))</f>
        <v/>
      </c>
      <c r="N8" s="122"/>
      <c r="Q8" s="464" t="s">
        <v>179</v>
      </c>
      <c r="R8" s="465"/>
      <c r="S8" s="465"/>
      <c r="T8" s="466"/>
    </row>
    <row r="9" spans="1:20" ht="13.5" thickBot="1" x14ac:dyDescent="0.25">
      <c r="A9" s="137" t="str">
        <f>IF(MRes!A9="","",MRes!A9)</f>
        <v/>
      </c>
      <c r="B9" s="404" t="str">
        <f>IF(MRes!I9="","",MRes!I9)</f>
        <v/>
      </c>
      <c r="C9" s="123" t="str">
        <f>MRes!L9</f>
        <v/>
      </c>
      <c r="D9" s="3" t="str">
        <f t="shared" si="0"/>
        <v/>
      </c>
      <c r="E9" s="136" t="str">
        <f t="shared" si="1"/>
        <v/>
      </c>
      <c r="F9" s="3" t="str">
        <f t="shared" si="2"/>
        <v/>
      </c>
      <c r="G9" s="223" t="str">
        <f t="shared" si="3"/>
        <v/>
      </c>
      <c r="H9" s="3" t="str">
        <f t="shared" si="4"/>
        <v/>
      </c>
      <c r="I9" s="136" t="str">
        <f t="shared" ref="I9:I72" si="9">IF(C9="","",I8*(1+C9/100))</f>
        <v/>
      </c>
      <c r="J9" s="223" t="str">
        <f t="shared" si="5"/>
        <v/>
      </c>
      <c r="K9" s="3" t="str">
        <f t="shared" si="6"/>
        <v/>
      </c>
      <c r="L9" s="136" t="str">
        <f t="shared" si="7"/>
        <v/>
      </c>
      <c r="M9" s="223" t="str">
        <f t="shared" si="8"/>
        <v/>
      </c>
      <c r="N9" s="122"/>
      <c r="Q9" s="467"/>
      <c r="R9" s="468"/>
      <c r="S9" s="468"/>
      <c r="T9" s="469"/>
    </row>
    <row r="10" spans="1:20" ht="13.5" thickBot="1" x14ac:dyDescent="0.25">
      <c r="A10" s="137" t="str">
        <f>IF(MRes!A10="","",MRes!A10)</f>
        <v/>
      </c>
      <c r="B10" s="404" t="str">
        <f>IF(MRes!I10="","",MRes!I10)</f>
        <v/>
      </c>
      <c r="C10" s="123" t="str">
        <f>MRes!L10</f>
        <v/>
      </c>
      <c r="D10" s="3" t="str">
        <f t="shared" si="0"/>
        <v/>
      </c>
      <c r="E10" s="136" t="str">
        <f t="shared" si="1"/>
        <v/>
      </c>
      <c r="F10" s="3" t="str">
        <f t="shared" si="2"/>
        <v/>
      </c>
      <c r="G10" s="223" t="str">
        <f t="shared" si="3"/>
        <v/>
      </c>
      <c r="H10" s="3" t="str">
        <f t="shared" si="4"/>
        <v/>
      </c>
      <c r="I10" s="136" t="str">
        <f t="shared" si="9"/>
        <v/>
      </c>
      <c r="J10" s="223" t="str">
        <f t="shared" si="5"/>
        <v/>
      </c>
      <c r="K10" s="3" t="str">
        <f t="shared" si="6"/>
        <v/>
      </c>
      <c r="L10" s="136" t="str">
        <f t="shared" si="7"/>
        <v/>
      </c>
      <c r="M10" s="223" t="str">
        <f t="shared" si="8"/>
        <v/>
      </c>
      <c r="N10" s="122"/>
      <c r="Q10" s="527" t="s">
        <v>234</v>
      </c>
      <c r="R10" s="528"/>
      <c r="S10" s="529" t="e">
        <f>_xlfn.T.TEST(C3:C4,C5:C6,2,3)</f>
        <v>#DIV/0!</v>
      </c>
      <c r="T10" s="530" t="e">
        <f>1-S10</f>
        <v>#DIV/0!</v>
      </c>
    </row>
    <row r="11" spans="1:20" x14ac:dyDescent="0.2">
      <c r="A11" s="137" t="str">
        <f>IF(MRes!A11="","",MRes!A11)</f>
        <v/>
      </c>
      <c r="B11" s="404" t="str">
        <f>IF(MRes!I11="","",MRes!I11)</f>
        <v/>
      </c>
      <c r="C11" s="123" t="str">
        <f>MRes!L11</f>
        <v/>
      </c>
      <c r="D11" s="3" t="str">
        <f t="shared" si="0"/>
        <v/>
      </c>
      <c r="E11" s="136" t="str">
        <f t="shared" si="1"/>
        <v/>
      </c>
      <c r="F11" s="3" t="str">
        <f t="shared" si="2"/>
        <v/>
      </c>
      <c r="G11" s="223" t="str">
        <f t="shared" si="3"/>
        <v/>
      </c>
      <c r="H11" s="3" t="str">
        <f t="shared" si="4"/>
        <v/>
      </c>
      <c r="I11" s="136" t="str">
        <f t="shared" si="9"/>
        <v/>
      </c>
      <c r="J11" s="223" t="str">
        <f t="shared" si="5"/>
        <v/>
      </c>
      <c r="K11" s="3" t="str">
        <f t="shared" si="6"/>
        <v/>
      </c>
      <c r="L11" s="136" t="str">
        <f t="shared" si="7"/>
        <v/>
      </c>
      <c r="M11" s="223" t="str">
        <f t="shared" si="8"/>
        <v/>
      </c>
      <c r="N11" s="122"/>
    </row>
    <row r="12" spans="1:20" x14ac:dyDescent="0.2">
      <c r="A12" s="137" t="str">
        <f>IF(MRes!A12="","",MRes!A12)</f>
        <v/>
      </c>
      <c r="B12" s="404" t="str">
        <f>IF(MRes!I12="","",MRes!I12)</f>
        <v/>
      </c>
      <c r="C12" s="123" t="str">
        <f>MRes!L12</f>
        <v/>
      </c>
      <c r="D12" s="3" t="str">
        <f t="shared" si="0"/>
        <v/>
      </c>
      <c r="E12" s="136" t="str">
        <f t="shared" si="1"/>
        <v/>
      </c>
      <c r="F12" s="3" t="str">
        <f t="shared" si="2"/>
        <v/>
      </c>
      <c r="G12" s="223" t="str">
        <f t="shared" si="3"/>
        <v/>
      </c>
      <c r="H12" s="3" t="str">
        <f t="shared" si="4"/>
        <v/>
      </c>
      <c r="I12" s="136" t="str">
        <f t="shared" si="9"/>
        <v/>
      </c>
      <c r="J12" s="223" t="str">
        <f t="shared" si="5"/>
        <v/>
      </c>
      <c r="K12" s="3" t="str">
        <f t="shared" si="6"/>
        <v/>
      </c>
      <c r="L12" s="136" t="str">
        <f t="shared" si="7"/>
        <v/>
      </c>
      <c r="M12" s="223" t="str">
        <f t="shared" si="8"/>
        <v/>
      </c>
      <c r="N12" s="122"/>
    </row>
    <row r="13" spans="1:20" x14ac:dyDescent="0.2">
      <c r="A13" s="137" t="str">
        <f>IF(MRes!A13="","",MRes!A13)</f>
        <v/>
      </c>
      <c r="B13" s="404" t="str">
        <f>IF(MRes!I13="","",MRes!I13)</f>
        <v/>
      </c>
      <c r="C13" s="123" t="str">
        <f>MRes!L13</f>
        <v/>
      </c>
      <c r="D13" s="3" t="str">
        <f t="shared" si="0"/>
        <v/>
      </c>
      <c r="E13" s="136" t="str">
        <f t="shared" si="1"/>
        <v/>
      </c>
      <c r="F13" s="3" t="str">
        <f t="shared" si="2"/>
        <v/>
      </c>
      <c r="G13" s="223" t="str">
        <f t="shared" si="3"/>
        <v/>
      </c>
      <c r="H13" s="3" t="str">
        <f t="shared" si="4"/>
        <v/>
      </c>
      <c r="I13" s="136" t="str">
        <f t="shared" si="9"/>
        <v/>
      </c>
      <c r="J13" s="223" t="str">
        <f t="shared" si="5"/>
        <v/>
      </c>
      <c r="K13" s="3" t="str">
        <f t="shared" si="6"/>
        <v/>
      </c>
      <c r="L13" s="136" t="str">
        <f t="shared" si="7"/>
        <v/>
      </c>
      <c r="M13" s="223" t="str">
        <f t="shared" si="8"/>
        <v/>
      </c>
      <c r="N13" s="122"/>
    </row>
    <row r="14" spans="1:20" x14ac:dyDescent="0.2">
      <c r="A14" s="137" t="str">
        <f>IF(MRes!A14="","",MRes!A14)</f>
        <v/>
      </c>
      <c r="B14" s="404" t="str">
        <f>IF(MRes!I14="","",MRes!I14)</f>
        <v/>
      </c>
      <c r="C14" s="123" t="str">
        <f>MRes!L14</f>
        <v/>
      </c>
      <c r="D14" s="3" t="str">
        <f t="shared" si="0"/>
        <v/>
      </c>
      <c r="E14" s="136" t="str">
        <f t="shared" si="1"/>
        <v/>
      </c>
      <c r="F14" s="3" t="str">
        <f t="shared" si="2"/>
        <v/>
      </c>
      <c r="G14" s="223" t="str">
        <f t="shared" si="3"/>
        <v/>
      </c>
      <c r="H14" s="3" t="str">
        <f t="shared" si="4"/>
        <v/>
      </c>
      <c r="I14" s="136" t="str">
        <f t="shared" si="9"/>
        <v/>
      </c>
      <c r="J14" s="223" t="str">
        <f t="shared" si="5"/>
        <v/>
      </c>
      <c r="K14" s="3" t="str">
        <f t="shared" si="6"/>
        <v/>
      </c>
      <c r="L14" s="136" t="str">
        <f t="shared" si="7"/>
        <v/>
      </c>
      <c r="M14" s="223" t="str">
        <f t="shared" si="8"/>
        <v/>
      </c>
      <c r="N14" s="122"/>
    </row>
    <row r="15" spans="1:20" x14ac:dyDescent="0.2">
      <c r="A15" s="137" t="str">
        <f>IF(MRes!A15="","",MRes!A15)</f>
        <v/>
      </c>
      <c r="B15" s="404" t="str">
        <f>IF(MRes!I15="","",MRes!I15)</f>
        <v/>
      </c>
      <c r="C15" s="123" t="str">
        <f>MRes!L15</f>
        <v/>
      </c>
      <c r="D15" s="3" t="str">
        <f t="shared" si="0"/>
        <v/>
      </c>
      <c r="E15" s="136" t="str">
        <f t="shared" si="1"/>
        <v/>
      </c>
      <c r="F15" s="3" t="str">
        <f t="shared" si="2"/>
        <v/>
      </c>
      <c r="G15" s="223" t="str">
        <f t="shared" si="3"/>
        <v/>
      </c>
      <c r="H15" s="3" t="str">
        <f t="shared" si="4"/>
        <v/>
      </c>
      <c r="I15" s="136" t="str">
        <f t="shared" si="9"/>
        <v/>
      </c>
      <c r="J15" s="223" t="str">
        <f t="shared" si="5"/>
        <v/>
      </c>
      <c r="K15" s="3" t="str">
        <f t="shared" si="6"/>
        <v/>
      </c>
      <c r="L15" s="136" t="str">
        <f t="shared" si="7"/>
        <v/>
      </c>
      <c r="M15" s="223" t="str">
        <f t="shared" si="8"/>
        <v/>
      </c>
      <c r="N15" s="122"/>
    </row>
    <row r="16" spans="1:20" x14ac:dyDescent="0.2">
      <c r="A16" s="137" t="str">
        <f>IF(MRes!A16="","",MRes!A16)</f>
        <v/>
      </c>
      <c r="B16" s="404" t="str">
        <f>IF(MRes!I16="","",MRes!I16)</f>
        <v/>
      </c>
      <c r="C16" s="123" t="str">
        <f>MRes!L16</f>
        <v/>
      </c>
      <c r="D16" s="3" t="str">
        <f t="shared" si="0"/>
        <v/>
      </c>
      <c r="E16" s="136" t="str">
        <f t="shared" si="1"/>
        <v/>
      </c>
      <c r="F16" s="3" t="str">
        <f t="shared" si="2"/>
        <v/>
      </c>
      <c r="G16" s="223" t="str">
        <f t="shared" si="3"/>
        <v/>
      </c>
      <c r="H16" s="3" t="str">
        <f t="shared" si="4"/>
        <v/>
      </c>
      <c r="I16" s="136" t="str">
        <f t="shared" si="9"/>
        <v/>
      </c>
      <c r="J16" s="223" t="str">
        <f t="shared" si="5"/>
        <v/>
      </c>
      <c r="K16" s="3" t="str">
        <f t="shared" si="6"/>
        <v/>
      </c>
      <c r="L16" s="136" t="str">
        <f t="shared" si="7"/>
        <v/>
      </c>
      <c r="M16" s="223" t="str">
        <f t="shared" si="8"/>
        <v/>
      </c>
      <c r="N16" s="122"/>
    </row>
    <row r="17" spans="1:14" x14ac:dyDescent="0.2">
      <c r="A17" s="141" t="str">
        <f>IF(MRes!A17="","",MRes!A17)</f>
        <v/>
      </c>
      <c r="B17" s="404" t="str">
        <f>IF(MRes!I17="","",MRes!I17)</f>
        <v/>
      </c>
      <c r="C17" s="123" t="str">
        <f>MRes!L17</f>
        <v/>
      </c>
      <c r="D17" s="3" t="str">
        <f t="shared" si="0"/>
        <v/>
      </c>
      <c r="E17" s="136" t="str">
        <f t="shared" si="1"/>
        <v/>
      </c>
      <c r="F17" s="3" t="str">
        <f t="shared" si="2"/>
        <v/>
      </c>
      <c r="G17" s="223" t="str">
        <f t="shared" si="3"/>
        <v/>
      </c>
      <c r="H17" s="3" t="str">
        <f t="shared" si="4"/>
        <v/>
      </c>
      <c r="I17" s="136" t="str">
        <f t="shared" si="9"/>
        <v/>
      </c>
      <c r="J17" s="223" t="str">
        <f t="shared" si="5"/>
        <v/>
      </c>
      <c r="K17" s="3" t="str">
        <f t="shared" si="6"/>
        <v/>
      </c>
      <c r="L17" s="136" t="str">
        <f t="shared" si="7"/>
        <v/>
      </c>
      <c r="M17" s="223" t="str">
        <f t="shared" si="8"/>
        <v/>
      </c>
      <c r="N17" s="122"/>
    </row>
    <row r="18" spans="1:14" x14ac:dyDescent="0.2">
      <c r="A18" s="138" t="str">
        <f>IF(MRes!A18="","",MRes!A18)</f>
        <v/>
      </c>
      <c r="B18" s="404" t="str">
        <f>IF(MRes!I18="","",MRes!I18)</f>
        <v/>
      </c>
      <c r="C18" s="123" t="str">
        <f>MRes!L18</f>
        <v/>
      </c>
      <c r="D18" s="3" t="str">
        <f t="shared" si="0"/>
        <v/>
      </c>
      <c r="E18" s="136" t="str">
        <f t="shared" si="1"/>
        <v/>
      </c>
      <c r="F18" s="3" t="str">
        <f t="shared" si="2"/>
        <v/>
      </c>
      <c r="G18" s="223" t="str">
        <f t="shared" si="3"/>
        <v/>
      </c>
      <c r="H18" s="3" t="str">
        <f t="shared" si="4"/>
        <v/>
      </c>
      <c r="I18" s="136" t="str">
        <f t="shared" si="9"/>
        <v/>
      </c>
      <c r="J18" s="223" t="str">
        <f t="shared" si="5"/>
        <v/>
      </c>
      <c r="K18" s="3" t="str">
        <f t="shared" si="6"/>
        <v/>
      </c>
      <c r="L18" s="136" t="str">
        <f t="shared" si="7"/>
        <v/>
      </c>
      <c r="M18" s="223" t="str">
        <f t="shared" si="8"/>
        <v/>
      </c>
      <c r="N18" s="122"/>
    </row>
    <row r="19" spans="1:14" x14ac:dyDescent="0.2">
      <c r="A19" s="138" t="str">
        <f>IF(MRes!A19="","",MRes!A19)</f>
        <v/>
      </c>
      <c r="B19" s="404" t="str">
        <f>IF(MRes!I19="","",MRes!I19)</f>
        <v/>
      </c>
      <c r="C19" s="123" t="str">
        <f>MRes!L19</f>
        <v/>
      </c>
      <c r="D19" s="3" t="str">
        <f t="shared" si="0"/>
        <v/>
      </c>
      <c r="E19" s="136" t="str">
        <f t="shared" si="1"/>
        <v/>
      </c>
      <c r="F19" s="3" t="str">
        <f t="shared" si="2"/>
        <v/>
      </c>
      <c r="G19" s="223" t="str">
        <f t="shared" si="3"/>
        <v/>
      </c>
      <c r="H19" s="3" t="str">
        <f t="shared" si="4"/>
        <v/>
      </c>
      <c r="I19" s="136" t="str">
        <f t="shared" si="9"/>
        <v/>
      </c>
      <c r="J19" s="223" t="str">
        <f t="shared" si="5"/>
        <v/>
      </c>
      <c r="K19" s="3" t="str">
        <f t="shared" si="6"/>
        <v/>
      </c>
      <c r="L19" s="136" t="str">
        <f t="shared" si="7"/>
        <v/>
      </c>
      <c r="M19" s="223" t="str">
        <f t="shared" si="8"/>
        <v/>
      </c>
      <c r="N19" s="122"/>
    </row>
    <row r="20" spans="1:14" x14ac:dyDescent="0.2">
      <c r="A20" s="138" t="str">
        <f>IF(MRes!A20="","",MRes!A20)</f>
        <v/>
      </c>
      <c r="B20" s="404" t="str">
        <f>IF(MRes!I20="","",MRes!I20)</f>
        <v/>
      </c>
      <c r="C20" s="123" t="str">
        <f>MRes!L20</f>
        <v/>
      </c>
      <c r="D20" s="3" t="str">
        <f t="shared" si="0"/>
        <v/>
      </c>
      <c r="E20" s="136" t="str">
        <f t="shared" si="1"/>
        <v/>
      </c>
      <c r="F20" s="3" t="str">
        <f t="shared" si="2"/>
        <v/>
      </c>
      <c r="G20" s="223" t="str">
        <f t="shared" si="3"/>
        <v/>
      </c>
      <c r="H20" s="3" t="str">
        <f t="shared" si="4"/>
        <v/>
      </c>
      <c r="I20" s="136" t="str">
        <f t="shared" si="9"/>
        <v/>
      </c>
      <c r="J20" s="223" t="str">
        <f t="shared" si="5"/>
        <v/>
      </c>
      <c r="K20" s="3" t="str">
        <f t="shared" si="6"/>
        <v/>
      </c>
      <c r="L20" s="136" t="str">
        <f t="shared" si="7"/>
        <v/>
      </c>
      <c r="M20" s="223" t="str">
        <f t="shared" si="8"/>
        <v/>
      </c>
      <c r="N20" s="122"/>
    </row>
    <row r="21" spans="1:14" x14ac:dyDescent="0.2">
      <c r="A21" s="138" t="str">
        <f>IF(MRes!A21="","",MRes!A21)</f>
        <v/>
      </c>
      <c r="B21" s="404" t="str">
        <f>IF(MRes!I21="","",MRes!I21)</f>
        <v/>
      </c>
      <c r="C21" s="123" t="str">
        <f>MRes!L21</f>
        <v/>
      </c>
      <c r="D21" s="3" t="str">
        <f t="shared" si="0"/>
        <v/>
      </c>
      <c r="E21" s="136" t="str">
        <f t="shared" si="1"/>
        <v/>
      </c>
      <c r="F21" s="3" t="str">
        <f t="shared" si="2"/>
        <v/>
      </c>
      <c r="G21" s="223" t="str">
        <f t="shared" si="3"/>
        <v/>
      </c>
      <c r="H21" s="3" t="str">
        <f t="shared" si="4"/>
        <v/>
      </c>
      <c r="I21" s="136" t="str">
        <f t="shared" si="9"/>
        <v/>
      </c>
      <c r="J21" s="223" t="str">
        <f t="shared" si="5"/>
        <v/>
      </c>
      <c r="K21" s="3" t="str">
        <f t="shared" si="6"/>
        <v/>
      </c>
      <c r="L21" s="136" t="str">
        <f t="shared" si="7"/>
        <v/>
      </c>
      <c r="M21" s="223" t="str">
        <f t="shared" si="8"/>
        <v/>
      </c>
      <c r="N21" s="122"/>
    </row>
    <row r="22" spans="1:14" x14ac:dyDescent="0.2">
      <c r="A22" s="138" t="str">
        <f>IF(MRes!A22="","",MRes!A22)</f>
        <v/>
      </c>
      <c r="B22" s="404" t="str">
        <f>IF(MRes!I22="","",MRes!I22)</f>
        <v/>
      </c>
      <c r="C22" s="123" t="str">
        <f>MRes!L22</f>
        <v/>
      </c>
      <c r="D22" s="3" t="str">
        <f t="shared" si="0"/>
        <v/>
      </c>
      <c r="E22" s="136" t="str">
        <f t="shared" si="1"/>
        <v/>
      </c>
      <c r="F22" s="3" t="str">
        <f t="shared" si="2"/>
        <v/>
      </c>
      <c r="G22" s="223" t="str">
        <f t="shared" si="3"/>
        <v/>
      </c>
      <c r="H22" s="3" t="str">
        <f t="shared" si="4"/>
        <v/>
      </c>
      <c r="I22" s="136" t="str">
        <f t="shared" si="9"/>
        <v/>
      </c>
      <c r="J22" s="223" t="str">
        <f t="shared" si="5"/>
        <v/>
      </c>
      <c r="K22" s="3" t="str">
        <f t="shared" si="6"/>
        <v/>
      </c>
      <c r="L22" s="136" t="str">
        <f t="shared" si="7"/>
        <v/>
      </c>
      <c r="M22" s="223" t="str">
        <f t="shared" si="8"/>
        <v/>
      </c>
      <c r="N22" s="122"/>
    </row>
    <row r="23" spans="1:14" x14ac:dyDescent="0.2">
      <c r="A23" s="138" t="str">
        <f>IF(MRes!A23="","",MRes!A23)</f>
        <v/>
      </c>
      <c r="B23" s="404" t="str">
        <f>IF(MRes!I23="","",MRes!I23)</f>
        <v/>
      </c>
      <c r="C23" s="123" t="str">
        <f>MRes!L23</f>
        <v/>
      </c>
      <c r="D23" s="3" t="str">
        <f t="shared" si="0"/>
        <v/>
      </c>
      <c r="E23" s="136" t="str">
        <f t="shared" si="1"/>
        <v/>
      </c>
      <c r="F23" s="3" t="str">
        <f t="shared" si="2"/>
        <v/>
      </c>
      <c r="G23" s="223" t="str">
        <f t="shared" si="3"/>
        <v/>
      </c>
      <c r="H23" s="3" t="str">
        <f t="shared" si="4"/>
        <v/>
      </c>
      <c r="I23" s="136" t="str">
        <f t="shared" si="9"/>
        <v/>
      </c>
      <c r="J23" s="223" t="str">
        <f t="shared" si="5"/>
        <v/>
      </c>
      <c r="K23" s="3" t="str">
        <f t="shared" si="6"/>
        <v/>
      </c>
      <c r="L23" s="136" t="str">
        <f t="shared" si="7"/>
        <v/>
      </c>
      <c r="M23" s="223" t="str">
        <f t="shared" si="8"/>
        <v/>
      </c>
      <c r="N23" s="122"/>
    </row>
    <row r="24" spans="1:14" x14ac:dyDescent="0.2">
      <c r="A24" s="138" t="str">
        <f>IF(MRes!A24="","",MRes!A24)</f>
        <v/>
      </c>
      <c r="B24" s="404" t="str">
        <f>IF(MRes!I24="","",MRes!I24)</f>
        <v/>
      </c>
      <c r="C24" s="123" t="str">
        <f>MRes!L24</f>
        <v/>
      </c>
      <c r="D24" s="3" t="str">
        <f t="shared" si="0"/>
        <v/>
      </c>
      <c r="E24" s="136" t="str">
        <f t="shared" si="1"/>
        <v/>
      </c>
      <c r="F24" s="3" t="str">
        <f t="shared" si="2"/>
        <v/>
      </c>
      <c r="G24" s="223" t="str">
        <f t="shared" si="3"/>
        <v/>
      </c>
      <c r="H24" s="3" t="str">
        <f t="shared" si="4"/>
        <v/>
      </c>
      <c r="I24" s="136" t="str">
        <f t="shared" si="9"/>
        <v/>
      </c>
      <c r="J24" s="223" t="str">
        <f t="shared" si="5"/>
        <v/>
      </c>
      <c r="K24" s="3" t="str">
        <f t="shared" si="6"/>
        <v/>
      </c>
      <c r="L24" s="136" t="str">
        <f t="shared" si="7"/>
        <v/>
      </c>
      <c r="M24" s="223" t="str">
        <f t="shared" si="8"/>
        <v/>
      </c>
      <c r="N24" s="122"/>
    </row>
    <row r="25" spans="1:14" x14ac:dyDescent="0.2">
      <c r="A25" s="138" t="str">
        <f>IF(MRes!A25="","",MRes!A25)</f>
        <v/>
      </c>
      <c r="B25" s="404" t="str">
        <f>IF(MRes!I25="","",MRes!I25)</f>
        <v/>
      </c>
      <c r="C25" s="123" t="str">
        <f>MRes!L25</f>
        <v/>
      </c>
      <c r="D25" s="3" t="str">
        <f t="shared" si="0"/>
        <v/>
      </c>
      <c r="E25" s="136" t="str">
        <f t="shared" si="1"/>
        <v/>
      </c>
      <c r="F25" s="3" t="str">
        <f t="shared" si="2"/>
        <v/>
      </c>
      <c r="G25" s="223" t="str">
        <f t="shared" si="3"/>
        <v/>
      </c>
      <c r="H25" s="3" t="str">
        <f t="shared" si="4"/>
        <v/>
      </c>
      <c r="I25" s="136" t="str">
        <f t="shared" si="9"/>
        <v/>
      </c>
      <c r="J25" s="223" t="str">
        <f t="shared" si="5"/>
        <v/>
      </c>
      <c r="K25" s="3" t="str">
        <f t="shared" si="6"/>
        <v/>
      </c>
      <c r="L25" s="136" t="str">
        <f t="shared" si="7"/>
        <v/>
      </c>
      <c r="M25" s="223" t="str">
        <f t="shared" si="8"/>
        <v/>
      </c>
      <c r="N25" s="122"/>
    </row>
    <row r="26" spans="1:14" x14ac:dyDescent="0.2">
      <c r="A26" s="138" t="str">
        <f>IF(MRes!A26="","",MRes!A26)</f>
        <v/>
      </c>
      <c r="B26" s="404" t="str">
        <f>IF(MRes!I26="","",MRes!I26)</f>
        <v/>
      </c>
      <c r="C26" s="123" t="str">
        <f>MRes!L26</f>
        <v/>
      </c>
      <c r="D26" s="3" t="str">
        <f t="shared" si="0"/>
        <v/>
      </c>
      <c r="E26" s="136" t="str">
        <f t="shared" si="1"/>
        <v/>
      </c>
      <c r="F26" s="3" t="str">
        <f t="shared" si="2"/>
        <v/>
      </c>
      <c r="G26" s="223" t="str">
        <f t="shared" si="3"/>
        <v/>
      </c>
      <c r="H26" s="3" t="str">
        <f t="shared" si="4"/>
        <v/>
      </c>
      <c r="I26" s="136" t="str">
        <f t="shared" si="9"/>
        <v/>
      </c>
      <c r="J26" s="223" t="str">
        <f t="shared" si="5"/>
        <v/>
      </c>
      <c r="K26" s="3" t="str">
        <f t="shared" si="6"/>
        <v/>
      </c>
      <c r="L26" s="136" t="str">
        <f t="shared" si="7"/>
        <v/>
      </c>
      <c r="M26" s="223" t="str">
        <f t="shared" si="8"/>
        <v/>
      </c>
      <c r="N26" s="122"/>
    </row>
    <row r="27" spans="1:14" x14ac:dyDescent="0.2">
      <c r="A27" s="138" t="str">
        <f>IF(MRes!A27="","",MRes!A27)</f>
        <v/>
      </c>
      <c r="B27" s="404" t="str">
        <f>IF(MRes!I27="","",MRes!I27)</f>
        <v/>
      </c>
      <c r="C27" s="123" t="str">
        <f>MRes!L27</f>
        <v/>
      </c>
      <c r="D27" s="3" t="str">
        <f t="shared" si="0"/>
        <v/>
      </c>
      <c r="E27" s="136" t="str">
        <f t="shared" si="1"/>
        <v/>
      </c>
      <c r="F27" s="3" t="str">
        <f t="shared" si="2"/>
        <v/>
      </c>
      <c r="G27" s="223" t="str">
        <f t="shared" si="3"/>
        <v/>
      </c>
      <c r="H27" s="3" t="str">
        <f t="shared" si="4"/>
        <v/>
      </c>
      <c r="I27" s="136" t="str">
        <f t="shared" si="9"/>
        <v/>
      </c>
      <c r="J27" s="223" t="str">
        <f t="shared" si="5"/>
        <v/>
      </c>
      <c r="K27" s="3" t="str">
        <f t="shared" si="6"/>
        <v/>
      </c>
      <c r="L27" s="136" t="str">
        <f t="shared" si="7"/>
        <v/>
      </c>
      <c r="M27" s="223" t="str">
        <f t="shared" si="8"/>
        <v/>
      </c>
      <c r="N27" s="122"/>
    </row>
    <row r="28" spans="1:14" x14ac:dyDescent="0.2">
      <c r="A28" s="138" t="str">
        <f>IF(MRes!A28="","",MRes!A28)</f>
        <v/>
      </c>
      <c r="B28" s="404" t="str">
        <f>IF(MRes!I28="","",MRes!I28)</f>
        <v/>
      </c>
      <c r="C28" s="123" t="str">
        <f>MRes!L28</f>
        <v/>
      </c>
      <c r="D28" s="3" t="str">
        <f t="shared" si="0"/>
        <v/>
      </c>
      <c r="E28" s="136" t="str">
        <f t="shared" si="1"/>
        <v/>
      </c>
      <c r="F28" s="3" t="str">
        <f t="shared" si="2"/>
        <v/>
      </c>
      <c r="G28" s="223" t="str">
        <f t="shared" si="3"/>
        <v/>
      </c>
      <c r="H28" s="3" t="str">
        <f t="shared" si="4"/>
        <v/>
      </c>
      <c r="I28" s="136" t="str">
        <f t="shared" si="9"/>
        <v/>
      </c>
      <c r="J28" s="223" t="str">
        <f t="shared" si="5"/>
        <v/>
      </c>
      <c r="K28" s="3" t="str">
        <f t="shared" si="6"/>
        <v/>
      </c>
      <c r="L28" s="136" t="str">
        <f t="shared" si="7"/>
        <v/>
      </c>
      <c r="M28" s="223" t="str">
        <f t="shared" si="8"/>
        <v/>
      </c>
      <c r="N28" s="122"/>
    </row>
    <row r="29" spans="1:14" x14ac:dyDescent="0.2">
      <c r="A29" s="138" t="str">
        <f>IF(MRes!A29="","",MRes!A29)</f>
        <v/>
      </c>
      <c r="B29" s="404" t="str">
        <f>IF(MRes!I29="","",MRes!I29)</f>
        <v/>
      </c>
      <c r="C29" s="123" t="str">
        <f>MRes!L29</f>
        <v/>
      </c>
      <c r="D29" s="3" t="str">
        <f t="shared" si="0"/>
        <v/>
      </c>
      <c r="E29" s="136" t="str">
        <f t="shared" si="1"/>
        <v/>
      </c>
      <c r="F29" s="3" t="str">
        <f t="shared" si="2"/>
        <v/>
      </c>
      <c r="G29" s="223" t="str">
        <f t="shared" si="3"/>
        <v/>
      </c>
      <c r="H29" s="3" t="str">
        <f t="shared" si="4"/>
        <v/>
      </c>
      <c r="I29" s="136" t="str">
        <f t="shared" si="9"/>
        <v/>
      </c>
      <c r="J29" s="223" t="str">
        <f t="shared" si="5"/>
        <v/>
      </c>
      <c r="K29" s="3" t="str">
        <f t="shared" si="6"/>
        <v/>
      </c>
      <c r="L29" s="136" t="str">
        <f t="shared" si="7"/>
        <v/>
      </c>
      <c r="M29" s="223" t="str">
        <f t="shared" si="8"/>
        <v/>
      </c>
      <c r="N29" s="122"/>
    </row>
    <row r="30" spans="1:14" x14ac:dyDescent="0.2">
      <c r="A30" s="137" t="str">
        <f>IF(MRes!A30="","",MRes!A30)</f>
        <v/>
      </c>
      <c r="B30" s="404" t="str">
        <f>IF(MRes!I30="","",MRes!I30)</f>
        <v/>
      </c>
      <c r="C30" s="123" t="str">
        <f>MRes!L30</f>
        <v/>
      </c>
      <c r="D30" s="3" t="str">
        <f t="shared" si="0"/>
        <v/>
      </c>
      <c r="E30" s="136" t="str">
        <f t="shared" si="1"/>
        <v/>
      </c>
      <c r="F30" s="3" t="str">
        <f t="shared" si="2"/>
        <v/>
      </c>
      <c r="G30" s="223" t="str">
        <f t="shared" si="3"/>
        <v/>
      </c>
      <c r="H30" s="3" t="str">
        <f t="shared" si="4"/>
        <v/>
      </c>
      <c r="I30" s="136" t="str">
        <f t="shared" si="9"/>
        <v/>
      </c>
      <c r="J30" s="223" t="str">
        <f t="shared" si="5"/>
        <v/>
      </c>
      <c r="K30" s="3" t="str">
        <f t="shared" si="6"/>
        <v/>
      </c>
      <c r="L30" s="136" t="str">
        <f t="shared" si="7"/>
        <v/>
      </c>
      <c r="M30" s="223" t="str">
        <f t="shared" si="8"/>
        <v/>
      </c>
      <c r="N30" s="122"/>
    </row>
    <row r="31" spans="1:14" x14ac:dyDescent="0.2">
      <c r="A31" s="137" t="str">
        <f>IF(MRes!A31="","",MRes!A31)</f>
        <v/>
      </c>
      <c r="B31" s="404" t="str">
        <f>IF(MRes!I31="","",MRes!I31)</f>
        <v/>
      </c>
      <c r="C31" s="123" t="str">
        <f>MRes!L31</f>
        <v/>
      </c>
      <c r="D31" s="3" t="str">
        <f t="shared" si="0"/>
        <v/>
      </c>
      <c r="E31" s="136" t="str">
        <f t="shared" si="1"/>
        <v/>
      </c>
      <c r="F31" s="3" t="str">
        <f t="shared" si="2"/>
        <v/>
      </c>
      <c r="G31" s="223" t="str">
        <f t="shared" si="3"/>
        <v/>
      </c>
      <c r="H31" s="3" t="str">
        <f t="shared" si="4"/>
        <v/>
      </c>
      <c r="I31" s="136" t="str">
        <f t="shared" si="9"/>
        <v/>
      </c>
      <c r="J31" s="223" t="str">
        <f t="shared" si="5"/>
        <v/>
      </c>
      <c r="K31" s="3" t="str">
        <f t="shared" si="6"/>
        <v/>
      </c>
      <c r="L31" s="136" t="str">
        <f t="shared" si="7"/>
        <v/>
      </c>
      <c r="M31" s="223" t="str">
        <f t="shared" si="8"/>
        <v/>
      </c>
      <c r="N31" s="122"/>
    </row>
    <row r="32" spans="1:14" x14ac:dyDescent="0.2">
      <c r="A32" s="137" t="str">
        <f>IF(MRes!A32="","",MRes!A32)</f>
        <v/>
      </c>
      <c r="B32" s="404" t="str">
        <f>IF(MRes!I32="","",MRes!I32)</f>
        <v/>
      </c>
      <c r="C32" s="123" t="str">
        <f>MRes!L32</f>
        <v/>
      </c>
      <c r="D32" s="3" t="str">
        <f t="shared" si="0"/>
        <v/>
      </c>
      <c r="E32" s="136" t="str">
        <f t="shared" si="1"/>
        <v/>
      </c>
      <c r="F32" s="3" t="str">
        <f t="shared" si="2"/>
        <v/>
      </c>
      <c r="G32" s="223" t="str">
        <f t="shared" si="3"/>
        <v/>
      </c>
      <c r="H32" s="3" t="str">
        <f t="shared" si="4"/>
        <v/>
      </c>
      <c r="I32" s="136" t="str">
        <f t="shared" si="9"/>
        <v/>
      </c>
      <c r="J32" s="223" t="str">
        <f t="shared" si="5"/>
        <v/>
      </c>
      <c r="K32" s="3" t="str">
        <f t="shared" si="6"/>
        <v/>
      </c>
      <c r="L32" s="136" t="str">
        <f t="shared" si="7"/>
        <v/>
      </c>
      <c r="M32" s="223" t="str">
        <f t="shared" si="8"/>
        <v/>
      </c>
      <c r="N32" s="122"/>
    </row>
    <row r="33" spans="1:14" x14ac:dyDescent="0.2">
      <c r="A33" s="137" t="str">
        <f>IF(MRes!A33="","",MRes!A33)</f>
        <v/>
      </c>
      <c r="B33" s="404" t="str">
        <f>IF(MRes!I33="","",MRes!I33)</f>
        <v/>
      </c>
      <c r="C33" s="123" t="str">
        <f>MRes!L33</f>
        <v/>
      </c>
      <c r="D33" s="3" t="str">
        <f t="shared" si="0"/>
        <v/>
      </c>
      <c r="E33" s="136" t="str">
        <f t="shared" si="1"/>
        <v/>
      </c>
      <c r="F33" s="3" t="str">
        <f t="shared" si="2"/>
        <v/>
      </c>
      <c r="G33" s="223" t="str">
        <f t="shared" si="3"/>
        <v/>
      </c>
      <c r="H33" s="3" t="str">
        <f t="shared" si="4"/>
        <v/>
      </c>
      <c r="I33" s="136" t="str">
        <f t="shared" si="9"/>
        <v/>
      </c>
      <c r="J33" s="223" t="str">
        <f t="shared" si="5"/>
        <v/>
      </c>
      <c r="K33" s="3" t="str">
        <f t="shared" si="6"/>
        <v/>
      </c>
      <c r="L33" s="136" t="str">
        <f t="shared" si="7"/>
        <v/>
      </c>
      <c r="M33" s="223" t="str">
        <f t="shared" si="8"/>
        <v/>
      </c>
      <c r="N33" s="122"/>
    </row>
    <row r="34" spans="1:14" x14ac:dyDescent="0.2">
      <c r="A34" s="137" t="str">
        <f>IF(MRes!A34="","",MRes!A34)</f>
        <v/>
      </c>
      <c r="B34" s="404" t="str">
        <f>IF(MRes!I34="","",MRes!I34)</f>
        <v/>
      </c>
      <c r="C34" s="123" t="str">
        <f>MRes!L34</f>
        <v/>
      </c>
      <c r="D34" s="3" t="str">
        <f t="shared" si="0"/>
        <v/>
      </c>
      <c r="E34" s="136" t="str">
        <f t="shared" si="1"/>
        <v/>
      </c>
      <c r="F34" s="3" t="str">
        <f t="shared" si="2"/>
        <v/>
      </c>
      <c r="G34" s="223" t="str">
        <f t="shared" si="3"/>
        <v/>
      </c>
      <c r="H34" s="3" t="str">
        <f t="shared" si="4"/>
        <v/>
      </c>
      <c r="I34" s="136" t="str">
        <f t="shared" si="9"/>
        <v/>
      </c>
      <c r="J34" s="223" t="str">
        <f t="shared" si="5"/>
        <v/>
      </c>
      <c r="K34" s="3" t="str">
        <f t="shared" si="6"/>
        <v/>
      </c>
      <c r="L34" s="136" t="str">
        <f t="shared" si="7"/>
        <v/>
      </c>
      <c r="M34" s="223" t="str">
        <f t="shared" si="8"/>
        <v/>
      </c>
      <c r="N34" s="122"/>
    </row>
    <row r="35" spans="1:14" x14ac:dyDescent="0.2">
      <c r="A35" s="138" t="str">
        <f>IF(MRes!A35="","",MRes!A35)</f>
        <v/>
      </c>
      <c r="B35" s="404" t="str">
        <f>IF(MRes!I35="","",MRes!I35)</f>
        <v/>
      </c>
      <c r="C35" s="123" t="str">
        <f>MRes!L35</f>
        <v/>
      </c>
      <c r="D35" s="3" t="str">
        <f t="shared" ref="D35:D66" si="10">IF(C35="","",D34+1)</f>
        <v/>
      </c>
      <c r="E35" s="136" t="str">
        <f t="shared" si="1"/>
        <v/>
      </c>
      <c r="F35" s="3" t="str">
        <f t="shared" ref="F35:F66" si="11">IF(E35="","",F34+1)</f>
        <v/>
      </c>
      <c r="G35" s="223" t="str">
        <f t="shared" ref="G35:G66" si="12">IF(C35="","",100*(E35^(1/D35)-1))</f>
        <v/>
      </c>
      <c r="H35" s="3" t="str">
        <f t="shared" si="4"/>
        <v/>
      </c>
      <c r="I35" s="136" t="str">
        <f t="shared" si="9"/>
        <v/>
      </c>
      <c r="J35" s="223" t="str">
        <f t="shared" si="5"/>
        <v/>
      </c>
      <c r="K35" s="3" t="str">
        <f t="shared" si="6"/>
        <v/>
      </c>
      <c r="L35" s="136" t="str">
        <f t="shared" si="7"/>
        <v/>
      </c>
      <c r="M35" s="223" t="str">
        <f t="shared" si="8"/>
        <v/>
      </c>
      <c r="N35" s="122"/>
    </row>
    <row r="36" spans="1:14" x14ac:dyDescent="0.2">
      <c r="A36" s="138" t="str">
        <f>IF(MRes!A36="","",MRes!A36)</f>
        <v/>
      </c>
      <c r="B36" s="404" t="str">
        <f>IF(MRes!I36="","",MRes!I36)</f>
        <v/>
      </c>
      <c r="C36" s="123" t="str">
        <f>MRes!L36</f>
        <v/>
      </c>
      <c r="D36" s="3" t="str">
        <f t="shared" si="10"/>
        <v/>
      </c>
      <c r="E36" s="136" t="str">
        <f t="shared" si="1"/>
        <v/>
      </c>
      <c r="F36" s="3" t="str">
        <f t="shared" si="11"/>
        <v/>
      </c>
      <c r="G36" s="223" t="str">
        <f t="shared" si="12"/>
        <v/>
      </c>
      <c r="H36" s="3" t="str">
        <f t="shared" si="4"/>
        <v/>
      </c>
      <c r="I36" s="136" t="str">
        <f t="shared" si="9"/>
        <v/>
      </c>
      <c r="J36" s="223" t="str">
        <f t="shared" si="5"/>
        <v/>
      </c>
      <c r="K36" s="3" t="str">
        <f t="shared" si="6"/>
        <v/>
      </c>
      <c r="L36" s="136" t="str">
        <f t="shared" si="7"/>
        <v/>
      </c>
      <c r="M36" s="223" t="str">
        <f t="shared" si="8"/>
        <v/>
      </c>
      <c r="N36" s="122"/>
    </row>
    <row r="37" spans="1:14" x14ac:dyDescent="0.2">
      <c r="A37" s="137" t="str">
        <f>IF(MRes!A37="","",MRes!A37)</f>
        <v/>
      </c>
      <c r="B37" s="404" t="str">
        <f>IF(MRes!I37="","",MRes!I37)</f>
        <v/>
      </c>
      <c r="C37" s="123" t="str">
        <f>MRes!L37</f>
        <v/>
      </c>
      <c r="D37" s="3" t="str">
        <f t="shared" si="10"/>
        <v/>
      </c>
      <c r="E37" s="136" t="str">
        <f t="shared" si="1"/>
        <v/>
      </c>
      <c r="F37" s="3" t="str">
        <f t="shared" si="11"/>
        <v/>
      </c>
      <c r="G37" s="223" t="str">
        <f t="shared" si="12"/>
        <v/>
      </c>
      <c r="H37" s="3" t="str">
        <f t="shared" si="4"/>
        <v/>
      </c>
      <c r="I37" s="136" t="str">
        <f t="shared" si="9"/>
        <v/>
      </c>
      <c r="J37" s="223" t="str">
        <f t="shared" si="5"/>
        <v/>
      </c>
      <c r="K37" s="3" t="str">
        <f t="shared" si="6"/>
        <v/>
      </c>
      <c r="L37" s="136" t="str">
        <f t="shared" si="7"/>
        <v/>
      </c>
      <c r="M37" s="223" t="str">
        <f t="shared" si="8"/>
        <v/>
      </c>
      <c r="N37" s="122"/>
    </row>
    <row r="38" spans="1:14" x14ac:dyDescent="0.2">
      <c r="A38" s="137" t="str">
        <f>IF(MRes!A38="","",MRes!A38)</f>
        <v/>
      </c>
      <c r="B38" s="404" t="str">
        <f>IF(MRes!I38="","",MRes!I38)</f>
        <v/>
      </c>
      <c r="C38" s="123" t="str">
        <f>MRes!L38</f>
        <v/>
      </c>
      <c r="D38" s="3" t="str">
        <f t="shared" si="10"/>
        <v/>
      </c>
      <c r="E38" s="136" t="str">
        <f t="shared" si="1"/>
        <v/>
      </c>
      <c r="F38" s="3" t="str">
        <f t="shared" si="11"/>
        <v/>
      </c>
      <c r="G38" s="223" t="str">
        <f t="shared" si="12"/>
        <v/>
      </c>
      <c r="H38" s="3" t="str">
        <f t="shared" si="4"/>
        <v/>
      </c>
      <c r="I38" s="136" t="str">
        <f t="shared" si="9"/>
        <v/>
      </c>
      <c r="J38" s="223" t="str">
        <f t="shared" si="5"/>
        <v/>
      </c>
      <c r="K38" s="3" t="str">
        <f t="shared" si="6"/>
        <v/>
      </c>
      <c r="L38" s="136" t="str">
        <f t="shared" si="7"/>
        <v/>
      </c>
      <c r="M38" s="223" t="str">
        <f t="shared" si="8"/>
        <v/>
      </c>
      <c r="N38" s="122"/>
    </row>
    <row r="39" spans="1:14" x14ac:dyDescent="0.2">
      <c r="A39" s="137" t="str">
        <f>IF(MRes!A39="","",MRes!A39)</f>
        <v/>
      </c>
      <c r="B39" s="404" t="str">
        <f>IF(MRes!I39="","",MRes!I39)</f>
        <v/>
      </c>
      <c r="C39" s="123" t="str">
        <f>MRes!L39</f>
        <v/>
      </c>
      <c r="D39" s="3" t="str">
        <f t="shared" si="10"/>
        <v/>
      </c>
      <c r="E39" s="136" t="str">
        <f t="shared" si="1"/>
        <v/>
      </c>
      <c r="F39" s="3" t="str">
        <f t="shared" si="11"/>
        <v/>
      </c>
      <c r="G39" s="223" t="str">
        <f t="shared" si="12"/>
        <v/>
      </c>
      <c r="H39" s="3" t="str">
        <f t="shared" ref="H39:H67" si="13">IF(E39="","",H38+1)</f>
        <v/>
      </c>
      <c r="I39" s="136" t="str">
        <f t="shared" si="9"/>
        <v/>
      </c>
      <c r="J39" s="223" t="str">
        <f t="shared" ref="J39:J70" si="14">IF(C39="","",100*(I39^(1/H39)-1))</f>
        <v/>
      </c>
      <c r="K39" s="3" t="str">
        <f t="shared" si="6"/>
        <v/>
      </c>
      <c r="L39" s="136" t="str">
        <f t="shared" si="7"/>
        <v/>
      </c>
      <c r="M39" s="223" t="str">
        <f t="shared" si="8"/>
        <v/>
      </c>
      <c r="N39" s="122"/>
    </row>
    <row r="40" spans="1:14" x14ac:dyDescent="0.2">
      <c r="A40" s="137" t="str">
        <f>IF(MRes!A40="","",MRes!A40)</f>
        <v/>
      </c>
      <c r="B40" s="404" t="str">
        <f>IF(MRes!I40="","",MRes!I40)</f>
        <v/>
      </c>
      <c r="C40" s="123" t="str">
        <f>MRes!L40</f>
        <v/>
      </c>
      <c r="D40" s="3" t="str">
        <f t="shared" si="10"/>
        <v/>
      </c>
      <c r="E40" s="136" t="str">
        <f t="shared" si="1"/>
        <v/>
      </c>
      <c r="F40" s="3" t="str">
        <f t="shared" si="11"/>
        <v/>
      </c>
      <c r="G40" s="223" t="str">
        <f t="shared" si="12"/>
        <v/>
      </c>
      <c r="H40" s="3" t="str">
        <f t="shared" si="13"/>
        <v/>
      </c>
      <c r="I40" s="136" t="str">
        <f t="shared" si="9"/>
        <v/>
      </c>
      <c r="J40" s="223" t="str">
        <f t="shared" si="14"/>
        <v/>
      </c>
      <c r="K40" s="3" t="str">
        <f t="shared" ref="K40:K67" si="15">IF(I40="","",K39+1)</f>
        <v/>
      </c>
      <c r="L40" s="136" t="str">
        <f t="shared" si="7"/>
        <v/>
      </c>
      <c r="M40" s="223" t="str">
        <f t="shared" si="8"/>
        <v/>
      </c>
      <c r="N40" s="122"/>
    </row>
    <row r="41" spans="1:14" x14ac:dyDescent="0.2">
      <c r="A41" s="137" t="str">
        <f>IF(MRes!A41="","",MRes!A41)</f>
        <v/>
      </c>
      <c r="B41" s="404" t="str">
        <f>IF(MRes!I41="","",MRes!I41)</f>
        <v/>
      </c>
      <c r="C41" s="123" t="str">
        <f>MRes!L41</f>
        <v/>
      </c>
      <c r="D41" s="3" t="str">
        <f t="shared" si="10"/>
        <v/>
      </c>
      <c r="E41" s="136" t="str">
        <f t="shared" si="1"/>
        <v/>
      </c>
      <c r="F41" s="3" t="str">
        <f t="shared" si="11"/>
        <v/>
      </c>
      <c r="G41" s="223" t="str">
        <f t="shared" si="12"/>
        <v/>
      </c>
      <c r="H41" s="3" t="str">
        <f t="shared" si="13"/>
        <v/>
      </c>
      <c r="I41" s="136" t="str">
        <f t="shared" si="9"/>
        <v/>
      </c>
      <c r="J41" s="223" t="str">
        <f t="shared" si="14"/>
        <v/>
      </c>
      <c r="K41" s="3" t="str">
        <f t="shared" si="15"/>
        <v/>
      </c>
      <c r="L41" s="136" t="str">
        <f t="shared" si="7"/>
        <v/>
      </c>
      <c r="M41" s="223" t="str">
        <f t="shared" si="8"/>
        <v/>
      </c>
      <c r="N41" s="122"/>
    </row>
    <row r="42" spans="1:14" x14ac:dyDescent="0.2">
      <c r="A42" s="137" t="str">
        <f>IF(MRes!A42="","",MRes!A42)</f>
        <v/>
      </c>
      <c r="B42" s="404" t="str">
        <f>IF(MRes!I42="","",MRes!I42)</f>
        <v/>
      </c>
      <c r="C42" s="123" t="str">
        <f>MRes!L42</f>
        <v/>
      </c>
      <c r="D42" s="3" t="str">
        <f t="shared" si="10"/>
        <v/>
      </c>
      <c r="E42" s="136" t="str">
        <f t="shared" si="1"/>
        <v/>
      </c>
      <c r="F42" s="3" t="str">
        <f t="shared" si="11"/>
        <v/>
      </c>
      <c r="G42" s="223" t="str">
        <f t="shared" si="12"/>
        <v/>
      </c>
      <c r="H42" s="3" t="str">
        <f t="shared" si="13"/>
        <v/>
      </c>
      <c r="I42" s="136" t="str">
        <f t="shared" si="9"/>
        <v/>
      </c>
      <c r="J42" s="223" t="str">
        <f t="shared" si="14"/>
        <v/>
      </c>
      <c r="K42" s="3" t="str">
        <f t="shared" si="15"/>
        <v/>
      </c>
      <c r="L42" s="136" t="str">
        <f t="shared" si="7"/>
        <v/>
      </c>
      <c r="M42" s="223" t="str">
        <f t="shared" si="8"/>
        <v/>
      </c>
      <c r="N42" s="122"/>
    </row>
    <row r="43" spans="1:14" x14ac:dyDescent="0.2">
      <c r="A43" s="137" t="str">
        <f>IF(MRes!A43="","",MRes!A43)</f>
        <v/>
      </c>
      <c r="B43" s="404" t="str">
        <f>IF(MRes!I43="","",MRes!I43)</f>
        <v/>
      </c>
      <c r="C43" s="123" t="str">
        <f>MRes!L43</f>
        <v/>
      </c>
      <c r="D43" s="3" t="str">
        <f t="shared" si="10"/>
        <v/>
      </c>
      <c r="E43" s="136" t="str">
        <f t="shared" si="1"/>
        <v/>
      </c>
      <c r="F43" s="3" t="str">
        <f t="shared" si="11"/>
        <v/>
      </c>
      <c r="G43" s="223" t="str">
        <f t="shared" si="12"/>
        <v/>
      </c>
      <c r="H43" s="3" t="str">
        <f t="shared" si="13"/>
        <v/>
      </c>
      <c r="I43" s="136" t="str">
        <f t="shared" si="9"/>
        <v/>
      </c>
      <c r="J43" s="223" t="str">
        <f t="shared" si="14"/>
        <v/>
      </c>
      <c r="K43" s="3" t="str">
        <f t="shared" si="15"/>
        <v/>
      </c>
      <c r="L43" s="136" t="str">
        <f t="shared" si="7"/>
        <v/>
      </c>
      <c r="M43" s="223" t="str">
        <f t="shared" si="8"/>
        <v/>
      </c>
      <c r="N43" s="122"/>
    </row>
    <row r="44" spans="1:14" x14ac:dyDescent="0.2">
      <c r="A44" s="137" t="str">
        <f>IF(MRes!A44="","",MRes!A44)</f>
        <v/>
      </c>
      <c r="B44" s="404" t="str">
        <f>IF(MRes!I44="","",MRes!I44)</f>
        <v/>
      </c>
      <c r="C44" s="123" t="str">
        <f>MRes!L44</f>
        <v/>
      </c>
      <c r="D44" s="3" t="str">
        <f t="shared" si="10"/>
        <v/>
      </c>
      <c r="E44" s="136" t="str">
        <f t="shared" si="1"/>
        <v/>
      </c>
      <c r="F44" s="3" t="str">
        <f t="shared" si="11"/>
        <v/>
      </c>
      <c r="G44" s="223" t="str">
        <f t="shared" si="12"/>
        <v/>
      </c>
      <c r="H44" s="3" t="str">
        <f t="shared" si="13"/>
        <v/>
      </c>
      <c r="I44" s="136" t="str">
        <f t="shared" si="9"/>
        <v/>
      </c>
      <c r="J44" s="223" t="str">
        <f t="shared" si="14"/>
        <v/>
      </c>
      <c r="K44" s="3" t="str">
        <f t="shared" si="15"/>
        <v/>
      </c>
      <c r="L44" s="136" t="str">
        <f t="shared" si="7"/>
        <v/>
      </c>
      <c r="M44" s="223" t="str">
        <f t="shared" si="8"/>
        <v/>
      </c>
      <c r="N44" s="122"/>
    </row>
    <row r="45" spans="1:14" x14ac:dyDescent="0.2">
      <c r="A45" s="137" t="str">
        <f>IF(MRes!A45="","",MRes!A45)</f>
        <v/>
      </c>
      <c r="B45" s="404" t="str">
        <f>IF(MRes!I45="","",MRes!I45)</f>
        <v/>
      </c>
      <c r="C45" s="123" t="str">
        <f>MRes!L45</f>
        <v/>
      </c>
      <c r="D45" s="3" t="str">
        <f t="shared" si="10"/>
        <v/>
      </c>
      <c r="E45" s="136" t="str">
        <f t="shared" si="1"/>
        <v/>
      </c>
      <c r="F45" s="3" t="str">
        <f t="shared" si="11"/>
        <v/>
      </c>
      <c r="G45" s="223" t="str">
        <f t="shared" si="12"/>
        <v/>
      </c>
      <c r="H45" s="3" t="str">
        <f t="shared" si="13"/>
        <v/>
      </c>
      <c r="I45" s="136" t="str">
        <f t="shared" si="9"/>
        <v/>
      </c>
      <c r="J45" s="223" t="str">
        <f t="shared" si="14"/>
        <v/>
      </c>
      <c r="K45" s="3" t="str">
        <f t="shared" si="15"/>
        <v/>
      </c>
      <c r="L45" s="136" t="str">
        <f t="shared" si="7"/>
        <v/>
      </c>
      <c r="M45" s="223" t="str">
        <f t="shared" si="8"/>
        <v/>
      </c>
      <c r="N45" s="122"/>
    </row>
    <row r="46" spans="1:14" x14ac:dyDescent="0.2">
      <c r="A46" s="138" t="str">
        <f>IF(MRes!A46="","",MRes!A46)</f>
        <v/>
      </c>
      <c r="B46" s="404" t="str">
        <f>IF(MRes!I46="","",MRes!I46)</f>
        <v/>
      </c>
      <c r="C46" s="123" t="str">
        <f>MRes!L46</f>
        <v/>
      </c>
      <c r="D46" s="3" t="str">
        <f t="shared" si="10"/>
        <v/>
      </c>
      <c r="E46" s="136" t="str">
        <f t="shared" si="1"/>
        <v/>
      </c>
      <c r="F46" s="3" t="str">
        <f t="shared" si="11"/>
        <v/>
      </c>
      <c r="G46" s="223" t="str">
        <f t="shared" si="12"/>
        <v/>
      </c>
      <c r="H46" s="3" t="str">
        <f t="shared" si="13"/>
        <v/>
      </c>
      <c r="I46" s="136" t="str">
        <f t="shared" si="9"/>
        <v/>
      </c>
      <c r="J46" s="223" t="str">
        <f t="shared" si="14"/>
        <v/>
      </c>
      <c r="K46" s="3" t="str">
        <f t="shared" si="15"/>
        <v/>
      </c>
      <c r="L46" s="136" t="str">
        <f t="shared" si="7"/>
        <v/>
      </c>
      <c r="M46" s="223" t="str">
        <f t="shared" si="8"/>
        <v/>
      </c>
      <c r="N46" s="122"/>
    </row>
    <row r="47" spans="1:14" x14ac:dyDescent="0.2">
      <c r="A47" s="138" t="str">
        <f>IF(MRes!A47="","",MRes!A47)</f>
        <v/>
      </c>
      <c r="B47" s="404" t="str">
        <f>IF(MRes!I47="","",MRes!I47)</f>
        <v/>
      </c>
      <c r="C47" s="123" t="str">
        <f>MRes!L47</f>
        <v/>
      </c>
      <c r="D47" s="3" t="str">
        <f t="shared" si="10"/>
        <v/>
      </c>
      <c r="E47" s="136" t="str">
        <f t="shared" si="1"/>
        <v/>
      </c>
      <c r="F47" s="3" t="str">
        <f t="shared" si="11"/>
        <v/>
      </c>
      <c r="G47" s="223" t="str">
        <f t="shared" si="12"/>
        <v/>
      </c>
      <c r="H47" s="3" t="str">
        <f t="shared" si="13"/>
        <v/>
      </c>
      <c r="I47" s="136" t="str">
        <f t="shared" si="9"/>
        <v/>
      </c>
      <c r="J47" s="223" t="str">
        <f t="shared" si="14"/>
        <v/>
      </c>
      <c r="K47" s="3" t="str">
        <f t="shared" si="15"/>
        <v/>
      </c>
      <c r="L47" s="136" t="str">
        <f t="shared" si="7"/>
        <v/>
      </c>
      <c r="M47" s="223" t="str">
        <f t="shared" si="8"/>
        <v/>
      </c>
      <c r="N47" s="122"/>
    </row>
    <row r="48" spans="1:14" x14ac:dyDescent="0.2">
      <c r="A48" s="137" t="str">
        <f>IF(MRes!A48="","",MRes!A48)</f>
        <v/>
      </c>
      <c r="B48" s="404" t="str">
        <f>IF(MRes!I48="","",MRes!I48)</f>
        <v/>
      </c>
      <c r="C48" s="123" t="str">
        <f>MRes!L48</f>
        <v/>
      </c>
      <c r="D48" s="3" t="str">
        <f t="shared" si="10"/>
        <v/>
      </c>
      <c r="E48" s="136" t="str">
        <f t="shared" si="1"/>
        <v/>
      </c>
      <c r="F48" s="3" t="str">
        <f t="shared" si="11"/>
        <v/>
      </c>
      <c r="G48" s="223" t="str">
        <f t="shared" si="12"/>
        <v/>
      </c>
      <c r="H48" s="3" t="str">
        <f t="shared" si="13"/>
        <v/>
      </c>
      <c r="I48" s="136" t="str">
        <f t="shared" si="9"/>
        <v/>
      </c>
      <c r="J48" s="223" t="str">
        <f t="shared" si="14"/>
        <v/>
      </c>
      <c r="K48" s="3" t="str">
        <f t="shared" si="15"/>
        <v/>
      </c>
      <c r="L48" s="136" t="str">
        <f t="shared" si="7"/>
        <v/>
      </c>
      <c r="M48" s="223" t="str">
        <f t="shared" si="8"/>
        <v/>
      </c>
      <c r="N48" s="122"/>
    </row>
    <row r="49" spans="1:14" x14ac:dyDescent="0.2">
      <c r="A49" s="137" t="str">
        <f>IF(MRes!A49="","",MRes!A49)</f>
        <v/>
      </c>
      <c r="B49" s="404" t="str">
        <f>IF(MRes!I49="","",MRes!I49)</f>
        <v/>
      </c>
      <c r="C49" s="123" t="str">
        <f>MRes!L49</f>
        <v/>
      </c>
      <c r="D49" s="3" t="str">
        <f t="shared" si="10"/>
        <v/>
      </c>
      <c r="E49" s="136" t="str">
        <f t="shared" si="1"/>
        <v/>
      </c>
      <c r="F49" s="3" t="str">
        <f t="shared" si="11"/>
        <v/>
      </c>
      <c r="G49" s="223" t="str">
        <f t="shared" si="12"/>
        <v/>
      </c>
      <c r="H49" s="3" t="str">
        <f t="shared" si="13"/>
        <v/>
      </c>
      <c r="I49" s="136" t="str">
        <f t="shared" si="9"/>
        <v/>
      </c>
      <c r="J49" s="223" t="str">
        <f t="shared" si="14"/>
        <v/>
      </c>
      <c r="K49" s="3" t="str">
        <f t="shared" si="15"/>
        <v/>
      </c>
      <c r="L49" s="136" t="str">
        <f t="shared" si="7"/>
        <v/>
      </c>
      <c r="M49" s="223" t="str">
        <f t="shared" si="8"/>
        <v/>
      </c>
      <c r="N49" s="122"/>
    </row>
    <row r="50" spans="1:14" x14ac:dyDescent="0.2">
      <c r="A50" s="137" t="str">
        <f>IF(MRes!A50="","",MRes!A50)</f>
        <v/>
      </c>
      <c r="B50" s="404" t="str">
        <f>IF(MRes!I50="","",MRes!I50)</f>
        <v/>
      </c>
      <c r="C50" s="123" t="str">
        <f>MRes!L50</f>
        <v/>
      </c>
      <c r="D50" s="3" t="str">
        <f t="shared" si="10"/>
        <v/>
      </c>
      <c r="E50" s="136" t="str">
        <f t="shared" si="1"/>
        <v/>
      </c>
      <c r="F50" s="3" t="str">
        <f t="shared" si="11"/>
        <v/>
      </c>
      <c r="G50" s="223" t="str">
        <f t="shared" si="12"/>
        <v/>
      </c>
      <c r="H50" s="3" t="str">
        <f t="shared" si="13"/>
        <v/>
      </c>
      <c r="I50" s="136" t="str">
        <f t="shared" si="9"/>
        <v/>
      </c>
      <c r="J50" s="223" t="str">
        <f t="shared" si="14"/>
        <v/>
      </c>
      <c r="K50" s="3" t="str">
        <f t="shared" si="15"/>
        <v/>
      </c>
      <c r="L50" s="136" t="str">
        <f t="shared" si="7"/>
        <v/>
      </c>
      <c r="M50" s="223" t="str">
        <f t="shared" si="8"/>
        <v/>
      </c>
      <c r="N50" s="122"/>
    </row>
    <row r="51" spans="1:14" x14ac:dyDescent="0.2">
      <c r="A51" s="137" t="str">
        <f>IF(MRes!A51="","",MRes!A51)</f>
        <v/>
      </c>
      <c r="B51" s="404" t="str">
        <f>IF(MRes!I51="","",MRes!I51)</f>
        <v/>
      </c>
      <c r="C51" s="123" t="str">
        <f>MRes!L51</f>
        <v/>
      </c>
      <c r="D51" s="3" t="str">
        <f t="shared" si="10"/>
        <v/>
      </c>
      <c r="E51" s="136" t="str">
        <f t="shared" si="1"/>
        <v/>
      </c>
      <c r="F51" s="3" t="str">
        <f t="shared" si="11"/>
        <v/>
      </c>
      <c r="G51" s="223" t="str">
        <f t="shared" si="12"/>
        <v/>
      </c>
      <c r="H51" s="3" t="str">
        <f t="shared" si="13"/>
        <v/>
      </c>
      <c r="I51" s="136" t="str">
        <f t="shared" si="9"/>
        <v/>
      </c>
      <c r="J51" s="223" t="str">
        <f t="shared" si="14"/>
        <v/>
      </c>
      <c r="K51" s="3" t="str">
        <f t="shared" si="15"/>
        <v/>
      </c>
      <c r="L51" s="136" t="str">
        <f t="shared" si="7"/>
        <v/>
      </c>
      <c r="M51" s="223" t="str">
        <f t="shared" si="8"/>
        <v/>
      </c>
      <c r="N51" s="122"/>
    </row>
    <row r="52" spans="1:14" x14ac:dyDescent="0.2">
      <c r="A52" s="137" t="str">
        <f>IF(MRes!A52="","",MRes!A52)</f>
        <v/>
      </c>
      <c r="B52" s="404" t="str">
        <f>IF(MRes!I52="","",MRes!I52)</f>
        <v/>
      </c>
      <c r="C52" s="123" t="str">
        <f>MRes!L52</f>
        <v/>
      </c>
      <c r="D52" s="3" t="str">
        <f t="shared" si="10"/>
        <v/>
      </c>
      <c r="E52" s="136" t="str">
        <f t="shared" si="1"/>
        <v/>
      </c>
      <c r="F52" s="3" t="str">
        <f t="shared" si="11"/>
        <v/>
      </c>
      <c r="G52" s="223" t="str">
        <f t="shared" si="12"/>
        <v/>
      </c>
      <c r="H52" s="3" t="str">
        <f t="shared" si="13"/>
        <v/>
      </c>
      <c r="I52" s="136" t="str">
        <f t="shared" si="9"/>
        <v/>
      </c>
      <c r="J52" s="223" t="str">
        <f t="shared" si="14"/>
        <v/>
      </c>
      <c r="K52" s="3" t="str">
        <f t="shared" si="15"/>
        <v/>
      </c>
      <c r="L52" s="136" t="str">
        <f t="shared" si="7"/>
        <v/>
      </c>
      <c r="M52" s="223" t="str">
        <f t="shared" si="8"/>
        <v/>
      </c>
      <c r="N52" s="122"/>
    </row>
    <row r="53" spans="1:14" x14ac:dyDescent="0.2">
      <c r="A53" s="137" t="str">
        <f>IF(MRes!A53="","",MRes!A53)</f>
        <v/>
      </c>
      <c r="B53" s="404" t="str">
        <f>IF(MRes!I53="","",MRes!I53)</f>
        <v/>
      </c>
      <c r="C53" s="123" t="str">
        <f>MRes!L53</f>
        <v/>
      </c>
      <c r="D53" s="3" t="str">
        <f t="shared" si="10"/>
        <v/>
      </c>
      <c r="E53" s="136" t="str">
        <f t="shared" si="1"/>
        <v/>
      </c>
      <c r="F53" s="3" t="str">
        <f t="shared" si="11"/>
        <v/>
      </c>
      <c r="G53" s="223" t="str">
        <f t="shared" si="12"/>
        <v/>
      </c>
      <c r="H53" s="3" t="str">
        <f t="shared" si="13"/>
        <v/>
      </c>
      <c r="I53" s="136" t="str">
        <f t="shared" si="9"/>
        <v/>
      </c>
      <c r="J53" s="223" t="str">
        <f t="shared" si="14"/>
        <v/>
      </c>
      <c r="K53" s="3" t="str">
        <f t="shared" si="15"/>
        <v/>
      </c>
      <c r="L53" s="136" t="str">
        <f t="shared" si="7"/>
        <v/>
      </c>
      <c r="M53" s="223" t="str">
        <f t="shared" si="8"/>
        <v/>
      </c>
      <c r="N53" s="122"/>
    </row>
    <row r="54" spans="1:14" x14ac:dyDescent="0.2">
      <c r="A54" s="137" t="str">
        <f>IF(MRes!A54="","",MRes!A54)</f>
        <v/>
      </c>
      <c r="B54" s="404" t="str">
        <f>IF(MRes!I54="","",MRes!I54)</f>
        <v/>
      </c>
      <c r="C54" s="123" t="str">
        <f>MRes!L54</f>
        <v/>
      </c>
      <c r="D54" s="3" t="str">
        <f t="shared" si="10"/>
        <v/>
      </c>
      <c r="E54" s="136" t="str">
        <f t="shared" si="1"/>
        <v/>
      </c>
      <c r="F54" s="3" t="str">
        <f t="shared" si="11"/>
        <v/>
      </c>
      <c r="G54" s="223" t="str">
        <f t="shared" si="12"/>
        <v/>
      </c>
      <c r="H54" s="3" t="str">
        <f t="shared" si="13"/>
        <v/>
      </c>
      <c r="I54" s="136" t="str">
        <f t="shared" si="9"/>
        <v/>
      </c>
      <c r="J54" s="223" t="str">
        <f t="shared" si="14"/>
        <v/>
      </c>
      <c r="K54" s="3" t="str">
        <f t="shared" si="15"/>
        <v/>
      </c>
      <c r="L54" s="136" t="str">
        <f t="shared" si="7"/>
        <v/>
      </c>
      <c r="M54" s="223" t="str">
        <f t="shared" si="8"/>
        <v/>
      </c>
      <c r="N54" s="122"/>
    </row>
    <row r="55" spans="1:14" x14ac:dyDescent="0.2">
      <c r="A55" s="137" t="str">
        <f>IF(MRes!A55="","",MRes!A55)</f>
        <v/>
      </c>
      <c r="B55" s="404" t="str">
        <f>IF(MRes!I55="","",MRes!I55)</f>
        <v/>
      </c>
      <c r="C55" s="123" t="str">
        <f>MRes!L55</f>
        <v/>
      </c>
      <c r="D55" s="3" t="str">
        <f t="shared" si="10"/>
        <v/>
      </c>
      <c r="E55" s="136" t="str">
        <f t="shared" si="1"/>
        <v/>
      </c>
      <c r="F55" s="3" t="str">
        <f t="shared" si="11"/>
        <v/>
      </c>
      <c r="G55" s="223" t="str">
        <f t="shared" si="12"/>
        <v/>
      </c>
      <c r="H55" s="3" t="str">
        <f t="shared" si="13"/>
        <v/>
      </c>
      <c r="I55" s="136" t="str">
        <f t="shared" si="9"/>
        <v/>
      </c>
      <c r="J55" s="223" t="str">
        <f t="shared" si="14"/>
        <v/>
      </c>
      <c r="K55" s="3" t="str">
        <f t="shared" si="15"/>
        <v/>
      </c>
      <c r="L55" s="136" t="str">
        <f t="shared" si="7"/>
        <v/>
      </c>
      <c r="M55" s="223" t="str">
        <f t="shared" si="8"/>
        <v/>
      </c>
      <c r="N55" s="122"/>
    </row>
    <row r="56" spans="1:14" x14ac:dyDescent="0.2">
      <c r="A56" s="137" t="str">
        <f>IF(MRes!A56="","",MRes!A56)</f>
        <v/>
      </c>
      <c r="B56" s="404" t="str">
        <f>IF(MRes!I56="","",MRes!I56)</f>
        <v/>
      </c>
      <c r="C56" s="123" t="str">
        <f>MRes!L56</f>
        <v/>
      </c>
      <c r="D56" s="3" t="str">
        <f t="shared" si="10"/>
        <v/>
      </c>
      <c r="E56" s="136" t="str">
        <f t="shared" si="1"/>
        <v/>
      </c>
      <c r="F56" s="3" t="str">
        <f t="shared" si="11"/>
        <v/>
      </c>
      <c r="G56" s="223" t="str">
        <f t="shared" si="12"/>
        <v/>
      </c>
      <c r="H56" s="3" t="str">
        <f t="shared" si="13"/>
        <v/>
      </c>
      <c r="I56" s="136" t="str">
        <f t="shared" si="9"/>
        <v/>
      </c>
      <c r="J56" s="223" t="str">
        <f t="shared" si="14"/>
        <v/>
      </c>
      <c r="K56" s="3" t="str">
        <f t="shared" si="15"/>
        <v/>
      </c>
      <c r="L56" s="136" t="str">
        <f t="shared" si="7"/>
        <v/>
      </c>
      <c r="M56" s="223" t="str">
        <f t="shared" si="8"/>
        <v/>
      </c>
      <c r="N56" s="122"/>
    </row>
    <row r="57" spans="1:14" x14ac:dyDescent="0.2">
      <c r="A57" s="137" t="str">
        <f>IF(MRes!A57="","",MRes!A57)</f>
        <v/>
      </c>
      <c r="B57" s="404" t="str">
        <f>IF(MRes!I57="","",MRes!I57)</f>
        <v/>
      </c>
      <c r="C57" s="123" t="str">
        <f>MRes!L57</f>
        <v/>
      </c>
      <c r="D57" s="3" t="str">
        <f t="shared" si="10"/>
        <v/>
      </c>
      <c r="E57" s="136" t="str">
        <f t="shared" si="1"/>
        <v/>
      </c>
      <c r="F57" s="3" t="str">
        <f t="shared" si="11"/>
        <v/>
      </c>
      <c r="G57" s="223" t="str">
        <f t="shared" si="12"/>
        <v/>
      </c>
      <c r="H57" s="3" t="str">
        <f t="shared" si="13"/>
        <v/>
      </c>
      <c r="I57" s="136" t="str">
        <f t="shared" si="9"/>
        <v/>
      </c>
      <c r="J57" s="223" t="str">
        <f t="shared" si="14"/>
        <v/>
      </c>
      <c r="K57" s="3" t="str">
        <f t="shared" si="15"/>
        <v/>
      </c>
      <c r="L57" s="136" t="str">
        <f t="shared" si="7"/>
        <v/>
      </c>
      <c r="M57" s="223" t="str">
        <f t="shared" si="8"/>
        <v/>
      </c>
      <c r="N57" s="122"/>
    </row>
    <row r="58" spans="1:14" x14ac:dyDescent="0.2">
      <c r="A58" s="137" t="str">
        <f>IF(MRes!A58="","",MRes!A58)</f>
        <v/>
      </c>
      <c r="B58" s="404" t="str">
        <f>IF(MRes!I58="","",MRes!I58)</f>
        <v/>
      </c>
      <c r="C58" s="123" t="str">
        <f>MRes!L58</f>
        <v/>
      </c>
      <c r="D58" s="3" t="str">
        <f t="shared" si="10"/>
        <v/>
      </c>
      <c r="E58" s="136" t="str">
        <f t="shared" si="1"/>
        <v/>
      </c>
      <c r="F58" s="3" t="str">
        <f t="shared" si="11"/>
        <v/>
      </c>
      <c r="G58" s="223" t="str">
        <f t="shared" si="12"/>
        <v/>
      </c>
      <c r="H58" s="3" t="str">
        <f t="shared" si="13"/>
        <v/>
      </c>
      <c r="I58" s="136" t="str">
        <f t="shared" si="9"/>
        <v/>
      </c>
      <c r="J58" s="223" t="str">
        <f t="shared" si="14"/>
        <v/>
      </c>
      <c r="K58" s="3" t="str">
        <f t="shared" si="15"/>
        <v/>
      </c>
      <c r="L58" s="136" t="str">
        <f t="shared" si="7"/>
        <v/>
      </c>
      <c r="M58" s="223" t="str">
        <f t="shared" si="8"/>
        <v/>
      </c>
      <c r="N58" s="122"/>
    </row>
    <row r="59" spans="1:14" x14ac:dyDescent="0.2">
      <c r="A59" s="137" t="str">
        <f>IF(MRes!A59="","",MRes!A59)</f>
        <v/>
      </c>
      <c r="B59" s="404" t="str">
        <f>IF(MRes!I59="","",MRes!I59)</f>
        <v/>
      </c>
      <c r="C59" s="123" t="str">
        <f>MRes!L59</f>
        <v/>
      </c>
      <c r="D59" s="3" t="str">
        <f t="shared" si="10"/>
        <v/>
      </c>
      <c r="E59" s="136" t="str">
        <f t="shared" si="1"/>
        <v/>
      </c>
      <c r="F59" s="3" t="str">
        <f t="shared" si="11"/>
        <v/>
      </c>
      <c r="G59" s="223" t="str">
        <f t="shared" si="12"/>
        <v/>
      </c>
      <c r="H59" s="3" t="str">
        <f t="shared" si="13"/>
        <v/>
      </c>
      <c r="I59" s="136" t="str">
        <f t="shared" si="9"/>
        <v/>
      </c>
      <c r="J59" s="223" t="str">
        <f t="shared" si="14"/>
        <v/>
      </c>
      <c r="K59" s="3" t="str">
        <f t="shared" si="15"/>
        <v/>
      </c>
      <c r="L59" s="136" t="str">
        <f t="shared" si="7"/>
        <v/>
      </c>
      <c r="M59" s="223" t="str">
        <f t="shared" si="8"/>
        <v/>
      </c>
      <c r="N59" s="122"/>
    </row>
    <row r="60" spans="1:14" x14ac:dyDescent="0.2">
      <c r="A60" s="137" t="str">
        <f>IF(MRes!A60="","",MRes!A60)</f>
        <v/>
      </c>
      <c r="B60" s="404" t="str">
        <f>IF(MRes!I60="","",MRes!I60)</f>
        <v/>
      </c>
      <c r="C60" s="123" t="str">
        <f>MRes!L60</f>
        <v/>
      </c>
      <c r="D60" s="3" t="str">
        <f t="shared" si="10"/>
        <v/>
      </c>
      <c r="E60" s="136" t="str">
        <f t="shared" si="1"/>
        <v/>
      </c>
      <c r="F60" s="3" t="str">
        <f t="shared" si="11"/>
        <v/>
      </c>
      <c r="G60" s="223" t="str">
        <f t="shared" si="12"/>
        <v/>
      </c>
      <c r="H60" s="3" t="str">
        <f t="shared" si="13"/>
        <v/>
      </c>
      <c r="I60" s="136" t="str">
        <f t="shared" si="9"/>
        <v/>
      </c>
      <c r="J60" s="223" t="str">
        <f t="shared" si="14"/>
        <v/>
      </c>
      <c r="K60" s="3" t="str">
        <f t="shared" si="15"/>
        <v/>
      </c>
      <c r="L60" s="136" t="str">
        <f t="shared" si="7"/>
        <v/>
      </c>
      <c r="M60" s="223" t="str">
        <f t="shared" si="8"/>
        <v/>
      </c>
      <c r="N60" s="122"/>
    </row>
    <row r="61" spans="1:14" x14ac:dyDescent="0.2">
      <c r="A61" s="137" t="str">
        <f>IF(MRes!A61="","",MRes!A61)</f>
        <v/>
      </c>
      <c r="B61" s="404" t="str">
        <f>IF(MRes!I61="","",MRes!I61)</f>
        <v/>
      </c>
      <c r="C61" s="123" t="str">
        <f>MRes!L61</f>
        <v/>
      </c>
      <c r="D61" s="3" t="str">
        <f t="shared" si="10"/>
        <v/>
      </c>
      <c r="E61" s="136" t="str">
        <f t="shared" si="1"/>
        <v/>
      </c>
      <c r="F61" s="3" t="str">
        <f t="shared" si="11"/>
        <v/>
      </c>
      <c r="G61" s="223" t="str">
        <f t="shared" si="12"/>
        <v/>
      </c>
      <c r="H61" s="3" t="str">
        <f t="shared" si="13"/>
        <v/>
      </c>
      <c r="I61" s="136" t="str">
        <f t="shared" si="9"/>
        <v/>
      </c>
      <c r="J61" s="223" t="str">
        <f t="shared" si="14"/>
        <v/>
      </c>
      <c r="K61" s="3" t="str">
        <f t="shared" si="15"/>
        <v/>
      </c>
      <c r="L61" s="136" t="str">
        <f t="shared" si="7"/>
        <v/>
      </c>
      <c r="M61" s="223" t="str">
        <f t="shared" si="8"/>
        <v/>
      </c>
      <c r="N61" s="122"/>
    </row>
    <row r="62" spans="1:14" x14ac:dyDescent="0.2">
      <c r="A62" s="137" t="str">
        <f>IF(MRes!A62="","",MRes!A62)</f>
        <v/>
      </c>
      <c r="B62" s="404" t="str">
        <f>IF(MRes!I62="","",MRes!I62)</f>
        <v/>
      </c>
      <c r="C62" s="123" t="str">
        <f>MRes!L62</f>
        <v/>
      </c>
      <c r="D62" s="3" t="str">
        <f t="shared" si="10"/>
        <v/>
      </c>
      <c r="E62" s="136" t="str">
        <f t="shared" si="1"/>
        <v/>
      </c>
      <c r="F62" s="3" t="str">
        <f t="shared" si="11"/>
        <v/>
      </c>
      <c r="G62" s="223" t="str">
        <f t="shared" si="12"/>
        <v/>
      </c>
      <c r="H62" s="3" t="str">
        <f t="shared" si="13"/>
        <v/>
      </c>
      <c r="I62" s="136" t="str">
        <f t="shared" si="9"/>
        <v/>
      </c>
      <c r="J62" s="223" t="str">
        <f t="shared" si="14"/>
        <v/>
      </c>
      <c r="K62" s="3" t="str">
        <f t="shared" si="15"/>
        <v/>
      </c>
      <c r="L62" s="136" t="str">
        <f t="shared" si="7"/>
        <v/>
      </c>
      <c r="M62" s="223" t="str">
        <f t="shared" si="8"/>
        <v/>
      </c>
      <c r="N62" s="122"/>
    </row>
    <row r="63" spans="1:14" x14ac:dyDescent="0.2">
      <c r="A63" s="137" t="str">
        <f>IF(MRes!A63="","",MRes!A63)</f>
        <v/>
      </c>
      <c r="B63" s="404" t="str">
        <f>IF(MRes!I63="","",MRes!I63)</f>
        <v/>
      </c>
      <c r="C63" s="123" t="str">
        <f>MRes!L63</f>
        <v/>
      </c>
      <c r="D63" s="3" t="str">
        <f t="shared" si="10"/>
        <v/>
      </c>
      <c r="E63" s="136" t="str">
        <f t="shared" si="1"/>
        <v/>
      </c>
      <c r="F63" s="3" t="str">
        <f t="shared" si="11"/>
        <v/>
      </c>
      <c r="G63" s="223" t="str">
        <f t="shared" si="12"/>
        <v/>
      </c>
      <c r="H63" s="3" t="str">
        <f t="shared" si="13"/>
        <v/>
      </c>
      <c r="I63" s="136" t="str">
        <f t="shared" si="9"/>
        <v/>
      </c>
      <c r="J63" s="223" t="str">
        <f t="shared" si="14"/>
        <v/>
      </c>
      <c r="K63" s="3" t="str">
        <f t="shared" si="15"/>
        <v/>
      </c>
      <c r="L63" s="136" t="str">
        <f t="shared" si="7"/>
        <v/>
      </c>
      <c r="M63" s="223" t="str">
        <f t="shared" si="8"/>
        <v/>
      </c>
      <c r="N63" s="122"/>
    </row>
    <row r="64" spans="1:14" x14ac:dyDescent="0.2">
      <c r="A64" s="137" t="str">
        <f>IF(MRes!A64="","",MRes!A64)</f>
        <v/>
      </c>
      <c r="B64" s="404" t="str">
        <f>IF(MRes!I64="","",MRes!I64)</f>
        <v/>
      </c>
      <c r="C64" s="123" t="str">
        <f>MRes!L64</f>
        <v/>
      </c>
      <c r="D64" s="3" t="str">
        <f t="shared" si="10"/>
        <v/>
      </c>
      <c r="E64" s="136" t="str">
        <f t="shared" si="1"/>
        <v/>
      </c>
      <c r="F64" s="3" t="str">
        <f t="shared" si="11"/>
        <v/>
      </c>
      <c r="G64" s="223" t="str">
        <f t="shared" si="12"/>
        <v/>
      </c>
      <c r="H64" s="3" t="str">
        <f t="shared" si="13"/>
        <v/>
      </c>
      <c r="I64" s="136" t="str">
        <f t="shared" si="9"/>
        <v/>
      </c>
      <c r="J64" s="223" t="str">
        <f t="shared" si="14"/>
        <v/>
      </c>
      <c r="K64" s="3" t="str">
        <f t="shared" si="15"/>
        <v/>
      </c>
      <c r="L64" s="136" t="str">
        <f t="shared" si="7"/>
        <v/>
      </c>
      <c r="M64" s="223" t="str">
        <f t="shared" si="8"/>
        <v/>
      </c>
      <c r="N64" s="122"/>
    </row>
    <row r="65" spans="1:14" x14ac:dyDescent="0.2">
      <c r="A65" s="137" t="str">
        <f>IF(MRes!A65="","",MRes!A65)</f>
        <v/>
      </c>
      <c r="B65" s="404" t="str">
        <f>IF(MRes!I65="","",MRes!I65)</f>
        <v/>
      </c>
      <c r="C65" s="123" t="str">
        <f>MRes!L65</f>
        <v/>
      </c>
      <c r="D65" s="3" t="str">
        <f t="shared" si="10"/>
        <v/>
      </c>
      <c r="E65" s="136" t="str">
        <f t="shared" si="1"/>
        <v/>
      </c>
      <c r="F65" s="3" t="str">
        <f t="shared" si="11"/>
        <v/>
      </c>
      <c r="G65" s="223" t="str">
        <f t="shared" si="12"/>
        <v/>
      </c>
      <c r="H65" s="3" t="str">
        <f t="shared" si="13"/>
        <v/>
      </c>
      <c r="I65" s="136" t="str">
        <f t="shared" si="9"/>
        <v/>
      </c>
      <c r="J65" s="223" t="str">
        <f t="shared" si="14"/>
        <v/>
      </c>
      <c r="K65" s="3" t="str">
        <f t="shared" si="15"/>
        <v/>
      </c>
      <c r="L65" s="136" t="str">
        <f t="shared" si="7"/>
        <v/>
      </c>
      <c r="M65" s="223" t="str">
        <f t="shared" si="8"/>
        <v/>
      </c>
      <c r="N65" s="122"/>
    </row>
    <row r="66" spans="1:14" x14ac:dyDescent="0.2">
      <c r="A66" s="137" t="str">
        <f>IF(MRes!A66="","",MRes!A66)</f>
        <v/>
      </c>
      <c r="B66" s="404" t="str">
        <f>IF(MRes!I66="","",MRes!I66)</f>
        <v/>
      </c>
      <c r="C66" s="123" t="str">
        <f>MRes!L66</f>
        <v/>
      </c>
      <c r="D66" s="3" t="str">
        <f t="shared" si="10"/>
        <v/>
      </c>
      <c r="E66" s="136" t="str">
        <f t="shared" si="1"/>
        <v/>
      </c>
      <c r="F66" s="3" t="str">
        <f t="shared" si="11"/>
        <v/>
      </c>
      <c r="G66" s="223" t="str">
        <f t="shared" si="12"/>
        <v/>
      </c>
      <c r="H66" s="3" t="str">
        <f t="shared" si="13"/>
        <v/>
      </c>
      <c r="I66" s="136" t="str">
        <f t="shared" si="9"/>
        <v/>
      </c>
      <c r="J66" s="223" t="str">
        <f t="shared" si="14"/>
        <v/>
      </c>
      <c r="K66" s="3" t="str">
        <f t="shared" si="15"/>
        <v/>
      </c>
      <c r="L66" s="136" t="str">
        <f t="shared" si="7"/>
        <v/>
      </c>
      <c r="M66" s="223" t="str">
        <f t="shared" si="8"/>
        <v/>
      </c>
      <c r="N66" s="122"/>
    </row>
    <row r="67" spans="1:14" x14ac:dyDescent="0.2">
      <c r="A67" s="137" t="str">
        <f>IF(MRes!A67="","",MRes!A67)</f>
        <v/>
      </c>
      <c r="B67" s="404" t="str">
        <f>IF(MRes!I67="","",MRes!I67)</f>
        <v/>
      </c>
      <c r="C67" s="123" t="str">
        <f>MRes!L67</f>
        <v/>
      </c>
      <c r="D67" s="3" t="str">
        <f>IF(C67="","",D66+1)</f>
        <v/>
      </c>
      <c r="E67" s="136" t="str">
        <f t="shared" ref="E67:E102" si="16">IF(C67="","",E66*(1+C67/100))</f>
        <v/>
      </c>
      <c r="F67" s="3" t="str">
        <f>IF(E67="","",F66+1)</f>
        <v/>
      </c>
      <c r="G67" s="223" t="str">
        <f t="shared" ref="G67:G102" si="17">IF(C67="","",100*(E67^(1/D67)-1))</f>
        <v/>
      </c>
      <c r="H67" s="3" t="str">
        <f t="shared" si="13"/>
        <v/>
      </c>
      <c r="I67" s="136" t="str">
        <f t="shared" si="9"/>
        <v/>
      </c>
      <c r="J67" s="223" t="str">
        <f t="shared" si="14"/>
        <v/>
      </c>
      <c r="K67" s="3" t="str">
        <f t="shared" si="15"/>
        <v/>
      </c>
      <c r="L67" s="136" t="str">
        <f t="shared" si="7"/>
        <v/>
      </c>
      <c r="M67" s="223" t="str">
        <f t="shared" si="8"/>
        <v/>
      </c>
      <c r="N67" s="122"/>
    </row>
    <row r="68" spans="1:14" x14ac:dyDescent="0.2">
      <c r="A68" s="137" t="str">
        <f>IF(MRes!A68="","",MRes!A68)</f>
        <v/>
      </c>
      <c r="B68" s="404" t="str">
        <f>IF(MRes!I68="","",MRes!I68)</f>
        <v/>
      </c>
      <c r="C68" s="123" t="str">
        <f>MRes!L68</f>
        <v/>
      </c>
      <c r="D68" s="3" t="str">
        <f t="shared" ref="D68:F83" si="18">IF(C68="","",D67+1)</f>
        <v/>
      </c>
      <c r="E68" s="136" t="str">
        <f t="shared" si="16"/>
        <v/>
      </c>
      <c r="F68" s="3" t="str">
        <f t="shared" si="18"/>
        <v/>
      </c>
      <c r="G68" s="223" t="str">
        <f t="shared" si="17"/>
        <v/>
      </c>
      <c r="H68" s="3" t="str">
        <f t="shared" ref="H68:H102" si="19">IF(E68="","",H67+1)</f>
        <v/>
      </c>
      <c r="I68" s="136" t="str">
        <f t="shared" si="9"/>
        <v/>
      </c>
      <c r="J68" s="223" t="str">
        <f t="shared" si="14"/>
        <v/>
      </c>
      <c r="K68" s="3" t="str">
        <f t="shared" ref="K68:K102" si="20">IF(I68="","",K67+1)</f>
        <v/>
      </c>
      <c r="L68" s="136" t="str">
        <f t="shared" si="7"/>
        <v/>
      </c>
      <c r="M68" s="223" t="str">
        <f t="shared" si="8"/>
        <v/>
      </c>
      <c r="N68" s="122"/>
    </row>
    <row r="69" spans="1:14" x14ac:dyDescent="0.2">
      <c r="A69" s="137" t="str">
        <f>IF(MRes!A69="","",MRes!A69)</f>
        <v/>
      </c>
      <c r="B69" s="404" t="str">
        <f>IF(MRes!I69="","",MRes!I69)</f>
        <v/>
      </c>
      <c r="C69" s="123" t="str">
        <f>MRes!L69</f>
        <v/>
      </c>
      <c r="D69" s="3" t="str">
        <f t="shared" si="18"/>
        <v/>
      </c>
      <c r="E69" s="136" t="str">
        <f t="shared" si="16"/>
        <v/>
      </c>
      <c r="F69" s="3" t="str">
        <f t="shared" si="18"/>
        <v/>
      </c>
      <c r="G69" s="223" t="str">
        <f t="shared" si="17"/>
        <v/>
      </c>
      <c r="H69" s="3" t="str">
        <f t="shared" si="19"/>
        <v/>
      </c>
      <c r="I69" s="136" t="str">
        <f t="shared" si="9"/>
        <v/>
      </c>
      <c r="J69" s="223" t="str">
        <f t="shared" si="14"/>
        <v/>
      </c>
      <c r="K69" s="3" t="str">
        <f t="shared" si="20"/>
        <v/>
      </c>
      <c r="L69" s="136" t="str">
        <f t="shared" si="7"/>
        <v/>
      </c>
      <c r="M69" s="223" t="str">
        <f t="shared" si="8"/>
        <v/>
      </c>
      <c r="N69" s="122"/>
    </row>
    <row r="70" spans="1:14" x14ac:dyDescent="0.2">
      <c r="A70" s="137" t="str">
        <f>IF(MRes!A70="","",MRes!A70)</f>
        <v/>
      </c>
      <c r="B70" s="404" t="str">
        <f>IF(MRes!I70="","",MRes!I70)</f>
        <v/>
      </c>
      <c r="C70" s="123" t="str">
        <f>MRes!L70</f>
        <v/>
      </c>
      <c r="D70" s="3" t="str">
        <f t="shared" si="18"/>
        <v/>
      </c>
      <c r="E70" s="136" t="str">
        <f t="shared" si="16"/>
        <v/>
      </c>
      <c r="F70" s="3" t="str">
        <f t="shared" si="18"/>
        <v/>
      </c>
      <c r="G70" s="223" t="str">
        <f t="shared" si="17"/>
        <v/>
      </c>
      <c r="H70" s="3" t="str">
        <f t="shared" si="19"/>
        <v/>
      </c>
      <c r="I70" s="136" t="str">
        <f t="shared" si="9"/>
        <v/>
      </c>
      <c r="J70" s="223" t="str">
        <f t="shared" si="14"/>
        <v/>
      </c>
      <c r="K70" s="3" t="str">
        <f t="shared" si="20"/>
        <v/>
      </c>
      <c r="L70" s="136" t="str">
        <f t="shared" si="7"/>
        <v/>
      </c>
      <c r="M70" s="223" t="str">
        <f t="shared" si="8"/>
        <v/>
      </c>
      <c r="N70" s="122"/>
    </row>
    <row r="71" spans="1:14" x14ac:dyDescent="0.2">
      <c r="A71" s="137" t="str">
        <f>IF(MRes!A71="","",MRes!A71)</f>
        <v/>
      </c>
      <c r="B71" s="404" t="str">
        <f>IF(MRes!I71="","",MRes!I71)</f>
        <v/>
      </c>
      <c r="C71" s="123" t="str">
        <f>MRes!L71</f>
        <v/>
      </c>
      <c r="D71" s="3" t="str">
        <f t="shared" si="18"/>
        <v/>
      </c>
      <c r="E71" s="136" t="str">
        <f t="shared" si="16"/>
        <v/>
      </c>
      <c r="F71" s="3" t="str">
        <f t="shared" si="18"/>
        <v/>
      </c>
      <c r="G71" s="223" t="str">
        <f t="shared" si="17"/>
        <v/>
      </c>
      <c r="H71" s="3" t="str">
        <f t="shared" si="19"/>
        <v/>
      </c>
      <c r="I71" s="136" t="str">
        <f t="shared" si="9"/>
        <v/>
      </c>
      <c r="J71" s="223" t="str">
        <f t="shared" ref="J71:J102" si="21">IF(C71="","",100*(I71^(1/H71)-1))</f>
        <v/>
      </c>
      <c r="K71" s="3" t="str">
        <f t="shared" si="20"/>
        <v/>
      </c>
      <c r="L71" s="136" t="str">
        <f t="shared" si="7"/>
        <v/>
      </c>
      <c r="M71" s="223" t="str">
        <f t="shared" si="8"/>
        <v/>
      </c>
      <c r="N71" s="122"/>
    </row>
    <row r="72" spans="1:14" x14ac:dyDescent="0.2">
      <c r="A72" s="137" t="str">
        <f>IF(MRes!A72="","",MRes!A72)</f>
        <v/>
      </c>
      <c r="B72" s="404" t="str">
        <f>IF(MRes!I72="","",MRes!I72)</f>
        <v/>
      </c>
      <c r="C72" s="123" t="str">
        <f>MRes!L72</f>
        <v/>
      </c>
      <c r="D72" s="3" t="str">
        <f t="shared" si="18"/>
        <v/>
      </c>
      <c r="E72" s="136" t="str">
        <f t="shared" si="16"/>
        <v/>
      </c>
      <c r="F72" s="3" t="str">
        <f t="shared" si="18"/>
        <v/>
      </c>
      <c r="G72" s="223" t="str">
        <f t="shared" si="17"/>
        <v/>
      </c>
      <c r="H72" s="3" t="str">
        <f t="shared" si="19"/>
        <v/>
      </c>
      <c r="I72" s="136" t="str">
        <f t="shared" si="9"/>
        <v/>
      </c>
      <c r="J72" s="223" t="str">
        <f t="shared" si="21"/>
        <v/>
      </c>
      <c r="K72" s="3" t="str">
        <f t="shared" si="20"/>
        <v/>
      </c>
      <c r="L72" s="136" t="str">
        <f t="shared" ref="L72:L102" si="22">IF(C72="","",L71*(1+C72/100))</f>
        <v/>
      </c>
      <c r="M72" s="223" t="str">
        <f t="shared" ref="M72:M102" si="23">IF(C72="","",100*(L72^(1/K72)-1))</f>
        <v/>
      </c>
      <c r="N72" s="122"/>
    </row>
    <row r="73" spans="1:14" x14ac:dyDescent="0.2">
      <c r="A73" s="137" t="str">
        <f>IF(MRes!A73="","",MRes!A73)</f>
        <v/>
      </c>
      <c r="B73" s="404" t="str">
        <f>IF(MRes!I73="","",MRes!I73)</f>
        <v/>
      </c>
      <c r="C73" s="123" t="str">
        <f>MRes!L73</f>
        <v/>
      </c>
      <c r="D73" s="3" t="str">
        <f t="shared" si="18"/>
        <v/>
      </c>
      <c r="E73" s="136" t="str">
        <f t="shared" si="16"/>
        <v/>
      </c>
      <c r="F73" s="3" t="str">
        <f t="shared" si="18"/>
        <v/>
      </c>
      <c r="G73" s="223" t="str">
        <f t="shared" si="17"/>
        <v/>
      </c>
      <c r="H73" s="3" t="str">
        <f t="shared" si="19"/>
        <v/>
      </c>
      <c r="I73" s="136" t="str">
        <f t="shared" ref="I73:I102" si="24">IF(C73="","",I72*(1+C73/100))</f>
        <v/>
      </c>
      <c r="J73" s="223" t="str">
        <f t="shared" si="21"/>
        <v/>
      </c>
      <c r="K73" s="3" t="str">
        <f t="shared" si="20"/>
        <v/>
      </c>
      <c r="L73" s="136" t="str">
        <f t="shared" si="22"/>
        <v/>
      </c>
      <c r="M73" s="223" t="str">
        <f t="shared" si="23"/>
        <v/>
      </c>
      <c r="N73" s="122"/>
    </row>
    <row r="74" spans="1:14" x14ac:dyDescent="0.2">
      <c r="A74" s="137" t="str">
        <f>IF(MRes!A74="","",MRes!A74)</f>
        <v/>
      </c>
      <c r="B74" s="404" t="str">
        <f>IF(MRes!I74="","",MRes!I74)</f>
        <v/>
      </c>
      <c r="C74" s="123" t="str">
        <f>MRes!L74</f>
        <v/>
      </c>
      <c r="D74" s="3" t="str">
        <f t="shared" si="18"/>
        <v/>
      </c>
      <c r="E74" s="136" t="str">
        <f t="shared" si="16"/>
        <v/>
      </c>
      <c r="F74" s="3" t="str">
        <f t="shared" si="18"/>
        <v/>
      </c>
      <c r="G74" s="223" t="str">
        <f t="shared" si="17"/>
        <v/>
      </c>
      <c r="H74" s="3" t="str">
        <f t="shared" si="19"/>
        <v/>
      </c>
      <c r="I74" s="136" t="str">
        <f t="shared" si="24"/>
        <v/>
      </c>
      <c r="J74" s="223" t="str">
        <f t="shared" si="21"/>
        <v/>
      </c>
      <c r="K74" s="3" t="str">
        <f t="shared" si="20"/>
        <v/>
      </c>
      <c r="L74" s="136" t="str">
        <f t="shared" si="22"/>
        <v/>
      </c>
      <c r="M74" s="223" t="str">
        <f t="shared" si="23"/>
        <v/>
      </c>
      <c r="N74" s="122"/>
    </row>
    <row r="75" spans="1:14" x14ac:dyDescent="0.2">
      <c r="A75" s="137" t="str">
        <f>IF(MRes!A75="","",MRes!A75)</f>
        <v/>
      </c>
      <c r="B75" s="404" t="str">
        <f>IF(MRes!I75="","",MRes!I75)</f>
        <v/>
      </c>
      <c r="C75" s="123" t="str">
        <f>MRes!L75</f>
        <v/>
      </c>
      <c r="D75" s="3" t="str">
        <f t="shared" si="18"/>
        <v/>
      </c>
      <c r="E75" s="136" t="str">
        <f t="shared" si="16"/>
        <v/>
      </c>
      <c r="F75" s="3" t="str">
        <f t="shared" si="18"/>
        <v/>
      </c>
      <c r="G75" s="223" t="str">
        <f t="shared" si="17"/>
        <v/>
      </c>
      <c r="H75" s="3" t="str">
        <f t="shared" si="19"/>
        <v/>
      </c>
      <c r="I75" s="136" t="str">
        <f t="shared" si="24"/>
        <v/>
      </c>
      <c r="J75" s="223" t="str">
        <f t="shared" si="21"/>
        <v/>
      </c>
      <c r="K75" s="3" t="str">
        <f t="shared" si="20"/>
        <v/>
      </c>
      <c r="L75" s="136" t="str">
        <f t="shared" si="22"/>
        <v/>
      </c>
      <c r="M75" s="223" t="str">
        <f t="shared" si="23"/>
        <v/>
      </c>
      <c r="N75" s="122"/>
    </row>
    <row r="76" spans="1:14" x14ac:dyDescent="0.2">
      <c r="A76" s="137" t="str">
        <f>IF(MRes!A76="","",MRes!A76)</f>
        <v/>
      </c>
      <c r="B76" s="404" t="str">
        <f>IF(MRes!I76="","",MRes!I76)</f>
        <v/>
      </c>
      <c r="C76" s="123" t="str">
        <f>MRes!L76</f>
        <v/>
      </c>
      <c r="D76" s="3" t="str">
        <f t="shared" si="18"/>
        <v/>
      </c>
      <c r="E76" s="136" t="str">
        <f t="shared" si="16"/>
        <v/>
      </c>
      <c r="F76" s="3" t="str">
        <f t="shared" si="18"/>
        <v/>
      </c>
      <c r="G76" s="223" t="str">
        <f t="shared" si="17"/>
        <v/>
      </c>
      <c r="H76" s="3" t="str">
        <f t="shared" si="19"/>
        <v/>
      </c>
      <c r="I76" s="136" t="str">
        <f t="shared" si="24"/>
        <v/>
      </c>
      <c r="J76" s="223" t="str">
        <f t="shared" si="21"/>
        <v/>
      </c>
      <c r="K76" s="3" t="str">
        <f t="shared" si="20"/>
        <v/>
      </c>
      <c r="L76" s="136" t="str">
        <f t="shared" si="22"/>
        <v/>
      </c>
      <c r="M76" s="223" t="str">
        <f t="shared" si="23"/>
        <v/>
      </c>
      <c r="N76" s="122"/>
    </row>
    <row r="77" spans="1:14" x14ac:dyDescent="0.2">
      <c r="A77" s="137" t="str">
        <f>IF(MRes!A77="","",MRes!A77)</f>
        <v/>
      </c>
      <c r="B77" s="404" t="str">
        <f>IF(MRes!I77="","",MRes!I77)</f>
        <v/>
      </c>
      <c r="C77" s="123" t="str">
        <f>MRes!L77</f>
        <v/>
      </c>
      <c r="D77" s="3" t="str">
        <f t="shared" si="18"/>
        <v/>
      </c>
      <c r="E77" s="136" t="str">
        <f t="shared" si="16"/>
        <v/>
      </c>
      <c r="F77" s="3" t="str">
        <f t="shared" si="18"/>
        <v/>
      </c>
      <c r="G77" s="223" t="str">
        <f t="shared" si="17"/>
        <v/>
      </c>
      <c r="H77" s="3" t="str">
        <f t="shared" si="19"/>
        <v/>
      </c>
      <c r="I77" s="136" t="str">
        <f t="shared" si="24"/>
        <v/>
      </c>
      <c r="J77" s="223" t="str">
        <f t="shared" si="21"/>
        <v/>
      </c>
      <c r="K77" s="3" t="str">
        <f t="shared" si="20"/>
        <v/>
      </c>
      <c r="L77" s="136" t="str">
        <f t="shared" si="22"/>
        <v/>
      </c>
      <c r="M77" s="223" t="str">
        <f t="shared" si="23"/>
        <v/>
      </c>
      <c r="N77" s="122"/>
    </row>
    <row r="78" spans="1:14" x14ac:dyDescent="0.2">
      <c r="A78" s="137" t="str">
        <f>IF(MRes!A78="","",MRes!A78)</f>
        <v/>
      </c>
      <c r="B78" s="404" t="str">
        <f>IF(MRes!I78="","",MRes!I78)</f>
        <v/>
      </c>
      <c r="C78" s="123" t="str">
        <f>MRes!L78</f>
        <v/>
      </c>
      <c r="D78" s="3" t="str">
        <f t="shared" si="18"/>
        <v/>
      </c>
      <c r="E78" s="136" t="str">
        <f t="shared" si="16"/>
        <v/>
      </c>
      <c r="F78" s="3" t="str">
        <f t="shared" si="18"/>
        <v/>
      </c>
      <c r="G78" s="223" t="str">
        <f t="shared" si="17"/>
        <v/>
      </c>
      <c r="H78" s="3" t="str">
        <f t="shared" si="19"/>
        <v/>
      </c>
      <c r="I78" s="136" t="str">
        <f t="shared" si="24"/>
        <v/>
      </c>
      <c r="J78" s="223" t="str">
        <f t="shared" si="21"/>
        <v/>
      </c>
      <c r="K78" s="3" t="str">
        <f t="shared" si="20"/>
        <v/>
      </c>
      <c r="L78" s="136" t="str">
        <f t="shared" si="22"/>
        <v/>
      </c>
      <c r="M78" s="223" t="str">
        <f t="shared" si="23"/>
        <v/>
      </c>
      <c r="N78" s="122"/>
    </row>
    <row r="79" spans="1:14" x14ac:dyDescent="0.2">
      <c r="A79" s="137" t="str">
        <f>IF(MRes!A79="","",MRes!A79)</f>
        <v/>
      </c>
      <c r="B79" s="404" t="str">
        <f>IF(MRes!I79="","",MRes!I79)</f>
        <v/>
      </c>
      <c r="C79" s="123" t="str">
        <f>MRes!L79</f>
        <v/>
      </c>
      <c r="D79" s="3" t="str">
        <f t="shared" si="18"/>
        <v/>
      </c>
      <c r="E79" s="136" t="str">
        <f t="shared" si="16"/>
        <v/>
      </c>
      <c r="F79" s="3" t="str">
        <f t="shared" si="18"/>
        <v/>
      </c>
      <c r="G79" s="223" t="str">
        <f t="shared" si="17"/>
        <v/>
      </c>
      <c r="H79" s="3" t="str">
        <f t="shared" si="19"/>
        <v/>
      </c>
      <c r="I79" s="136" t="str">
        <f t="shared" si="24"/>
        <v/>
      </c>
      <c r="J79" s="223" t="str">
        <f t="shared" si="21"/>
        <v/>
      </c>
      <c r="K79" s="3" t="str">
        <f t="shared" si="20"/>
        <v/>
      </c>
      <c r="L79" s="136" t="str">
        <f t="shared" si="22"/>
        <v/>
      </c>
      <c r="M79" s="223" t="str">
        <f t="shared" si="23"/>
        <v/>
      </c>
      <c r="N79" s="122"/>
    </row>
    <row r="80" spans="1:14" x14ac:dyDescent="0.2">
      <c r="A80" s="137" t="str">
        <f>IF(MRes!A80="","",MRes!A80)</f>
        <v/>
      </c>
      <c r="B80" s="404" t="str">
        <f>IF(MRes!I80="","",MRes!I80)</f>
        <v/>
      </c>
      <c r="C80" s="123" t="str">
        <f>MRes!L80</f>
        <v/>
      </c>
      <c r="D80" s="3" t="str">
        <f t="shared" si="18"/>
        <v/>
      </c>
      <c r="E80" s="136" t="str">
        <f t="shared" si="16"/>
        <v/>
      </c>
      <c r="F80" s="3" t="str">
        <f t="shared" si="18"/>
        <v/>
      </c>
      <c r="G80" s="223" t="str">
        <f t="shared" si="17"/>
        <v/>
      </c>
      <c r="H80" s="3" t="str">
        <f t="shared" si="19"/>
        <v/>
      </c>
      <c r="I80" s="136" t="str">
        <f t="shared" si="24"/>
        <v/>
      </c>
      <c r="J80" s="223" t="str">
        <f t="shared" si="21"/>
        <v/>
      </c>
      <c r="K80" s="3" t="str">
        <f t="shared" si="20"/>
        <v/>
      </c>
      <c r="L80" s="136" t="str">
        <f t="shared" si="22"/>
        <v/>
      </c>
      <c r="M80" s="223" t="str">
        <f t="shared" si="23"/>
        <v/>
      </c>
      <c r="N80" s="122"/>
    </row>
    <row r="81" spans="1:14" x14ac:dyDescent="0.2">
      <c r="A81" s="137" t="str">
        <f>IF(MRes!A81="","",MRes!A81)</f>
        <v/>
      </c>
      <c r="B81" s="404" t="str">
        <f>IF(MRes!I81="","",MRes!I81)</f>
        <v/>
      </c>
      <c r="C81" s="123" t="str">
        <f>MRes!L81</f>
        <v/>
      </c>
      <c r="D81" s="3" t="str">
        <f t="shared" si="18"/>
        <v/>
      </c>
      <c r="E81" s="136" t="str">
        <f t="shared" si="16"/>
        <v/>
      </c>
      <c r="F81" s="3" t="str">
        <f t="shared" si="18"/>
        <v/>
      </c>
      <c r="G81" s="223" t="str">
        <f t="shared" si="17"/>
        <v/>
      </c>
      <c r="H81" s="3" t="str">
        <f t="shared" si="19"/>
        <v/>
      </c>
      <c r="I81" s="136" t="str">
        <f t="shared" si="24"/>
        <v/>
      </c>
      <c r="J81" s="223" t="str">
        <f t="shared" si="21"/>
        <v/>
      </c>
      <c r="K81" s="3" t="str">
        <f t="shared" si="20"/>
        <v/>
      </c>
      <c r="L81" s="136" t="str">
        <f t="shared" si="22"/>
        <v/>
      </c>
      <c r="M81" s="223" t="str">
        <f t="shared" si="23"/>
        <v/>
      </c>
      <c r="N81" s="122"/>
    </row>
    <row r="82" spans="1:14" x14ac:dyDescent="0.2">
      <c r="A82" s="137" t="str">
        <f>IF(MRes!A82="","",MRes!A82)</f>
        <v/>
      </c>
      <c r="B82" s="404" t="str">
        <f>IF(MRes!I82="","",MRes!I82)</f>
        <v/>
      </c>
      <c r="C82" s="123" t="str">
        <f>MRes!L82</f>
        <v/>
      </c>
      <c r="D82" s="3" t="str">
        <f t="shared" si="18"/>
        <v/>
      </c>
      <c r="E82" s="136" t="str">
        <f t="shared" si="16"/>
        <v/>
      </c>
      <c r="F82" s="3" t="str">
        <f t="shared" si="18"/>
        <v/>
      </c>
      <c r="G82" s="223" t="str">
        <f t="shared" si="17"/>
        <v/>
      </c>
      <c r="H82" s="3" t="str">
        <f t="shared" si="19"/>
        <v/>
      </c>
      <c r="I82" s="136" t="str">
        <f t="shared" si="24"/>
        <v/>
      </c>
      <c r="J82" s="223" t="str">
        <f t="shared" si="21"/>
        <v/>
      </c>
      <c r="K82" s="3" t="str">
        <f t="shared" si="20"/>
        <v/>
      </c>
      <c r="L82" s="136" t="str">
        <f t="shared" si="22"/>
        <v/>
      </c>
      <c r="M82" s="223" t="str">
        <f t="shared" si="23"/>
        <v/>
      </c>
      <c r="N82" s="122"/>
    </row>
    <row r="83" spans="1:14" x14ac:dyDescent="0.2">
      <c r="A83" s="137" t="str">
        <f>IF(MRes!A83="","",MRes!A83)</f>
        <v/>
      </c>
      <c r="B83" s="404" t="str">
        <f>IF(MRes!I83="","",MRes!I83)</f>
        <v/>
      </c>
      <c r="C83" s="123" t="str">
        <f>MRes!L83</f>
        <v/>
      </c>
      <c r="D83" s="3" t="str">
        <f t="shared" si="18"/>
        <v/>
      </c>
      <c r="E83" s="136" t="str">
        <f t="shared" si="16"/>
        <v/>
      </c>
      <c r="F83" s="3" t="str">
        <f t="shared" si="18"/>
        <v/>
      </c>
      <c r="G83" s="223" t="str">
        <f t="shared" si="17"/>
        <v/>
      </c>
      <c r="H83" s="3" t="str">
        <f t="shared" si="19"/>
        <v/>
      </c>
      <c r="I83" s="136" t="str">
        <f t="shared" si="24"/>
        <v/>
      </c>
      <c r="J83" s="223" t="str">
        <f t="shared" si="21"/>
        <v/>
      </c>
      <c r="K83" s="3" t="str">
        <f t="shared" si="20"/>
        <v/>
      </c>
      <c r="L83" s="136" t="str">
        <f t="shared" si="22"/>
        <v/>
      </c>
      <c r="M83" s="223" t="str">
        <f t="shared" si="23"/>
        <v/>
      </c>
      <c r="N83" s="122"/>
    </row>
    <row r="84" spans="1:14" x14ac:dyDescent="0.2">
      <c r="A84" s="137" t="str">
        <f>IF(MRes!A84="","",MRes!A84)</f>
        <v/>
      </c>
      <c r="B84" s="404" t="str">
        <f>IF(MRes!I84="","",MRes!I84)</f>
        <v/>
      </c>
      <c r="C84" s="123" t="str">
        <f>MRes!L84</f>
        <v/>
      </c>
      <c r="D84" s="3" t="str">
        <f t="shared" ref="D84:F99" si="25">IF(C84="","",D83+1)</f>
        <v/>
      </c>
      <c r="E84" s="136" t="str">
        <f t="shared" si="16"/>
        <v/>
      </c>
      <c r="F84" s="3" t="str">
        <f t="shared" si="25"/>
        <v/>
      </c>
      <c r="G84" s="223" t="str">
        <f t="shared" si="17"/>
        <v/>
      </c>
      <c r="H84" s="3" t="str">
        <f t="shared" si="19"/>
        <v/>
      </c>
      <c r="I84" s="136" t="str">
        <f t="shared" si="24"/>
        <v/>
      </c>
      <c r="J84" s="223" t="str">
        <f t="shared" si="21"/>
        <v/>
      </c>
      <c r="K84" s="3" t="str">
        <f t="shared" si="20"/>
        <v/>
      </c>
      <c r="L84" s="136" t="str">
        <f t="shared" si="22"/>
        <v/>
      </c>
      <c r="M84" s="223" t="str">
        <f t="shared" si="23"/>
        <v/>
      </c>
      <c r="N84" s="122"/>
    </row>
    <row r="85" spans="1:14" x14ac:dyDescent="0.2">
      <c r="A85" s="137" t="str">
        <f>IF(MRes!A85="","",MRes!A85)</f>
        <v/>
      </c>
      <c r="B85" s="404" t="str">
        <f>IF(MRes!I85="","",MRes!I85)</f>
        <v/>
      </c>
      <c r="C85" s="123" t="str">
        <f>MRes!L85</f>
        <v/>
      </c>
      <c r="D85" s="3" t="str">
        <f t="shared" si="25"/>
        <v/>
      </c>
      <c r="E85" s="136" t="str">
        <f t="shared" si="16"/>
        <v/>
      </c>
      <c r="F85" s="3" t="str">
        <f t="shared" si="25"/>
        <v/>
      </c>
      <c r="G85" s="223" t="str">
        <f t="shared" si="17"/>
        <v/>
      </c>
      <c r="H85" s="3" t="str">
        <f t="shared" si="19"/>
        <v/>
      </c>
      <c r="I85" s="136" t="str">
        <f t="shared" si="24"/>
        <v/>
      </c>
      <c r="J85" s="223" t="str">
        <f t="shared" si="21"/>
        <v/>
      </c>
      <c r="K85" s="3" t="str">
        <f t="shared" si="20"/>
        <v/>
      </c>
      <c r="L85" s="136" t="str">
        <f t="shared" si="22"/>
        <v/>
      </c>
      <c r="M85" s="223" t="str">
        <f t="shared" si="23"/>
        <v/>
      </c>
      <c r="N85" s="122"/>
    </row>
    <row r="86" spans="1:14" x14ac:dyDescent="0.2">
      <c r="A86" s="137" t="str">
        <f>IF(MRes!A86="","",MRes!A86)</f>
        <v/>
      </c>
      <c r="B86" s="404" t="str">
        <f>IF(MRes!I86="","",MRes!I86)</f>
        <v/>
      </c>
      <c r="C86" s="123" t="str">
        <f>MRes!L86</f>
        <v/>
      </c>
      <c r="D86" s="3" t="str">
        <f t="shared" si="25"/>
        <v/>
      </c>
      <c r="E86" s="136" t="str">
        <f t="shared" si="16"/>
        <v/>
      </c>
      <c r="F86" s="3" t="str">
        <f t="shared" si="25"/>
        <v/>
      </c>
      <c r="G86" s="223" t="str">
        <f t="shared" si="17"/>
        <v/>
      </c>
      <c r="H86" s="3" t="str">
        <f t="shared" si="19"/>
        <v/>
      </c>
      <c r="I86" s="136" t="str">
        <f t="shared" si="24"/>
        <v/>
      </c>
      <c r="J86" s="223" t="str">
        <f t="shared" si="21"/>
        <v/>
      </c>
      <c r="K86" s="3" t="str">
        <f t="shared" si="20"/>
        <v/>
      </c>
      <c r="L86" s="136" t="str">
        <f t="shared" si="22"/>
        <v/>
      </c>
      <c r="M86" s="223" t="str">
        <f t="shared" si="23"/>
        <v/>
      </c>
      <c r="N86" s="122"/>
    </row>
    <row r="87" spans="1:14" x14ac:dyDescent="0.2">
      <c r="A87" s="137" t="str">
        <f>IF(MRes!A87="","",MRes!A87)</f>
        <v/>
      </c>
      <c r="B87" s="404" t="str">
        <f>IF(MRes!I87="","",MRes!I87)</f>
        <v/>
      </c>
      <c r="C87" s="123" t="str">
        <f>MRes!L87</f>
        <v/>
      </c>
      <c r="D87" s="3" t="str">
        <f t="shared" si="25"/>
        <v/>
      </c>
      <c r="E87" s="136" t="str">
        <f t="shared" si="16"/>
        <v/>
      </c>
      <c r="F87" s="3" t="str">
        <f t="shared" si="25"/>
        <v/>
      </c>
      <c r="G87" s="223" t="str">
        <f t="shared" si="17"/>
        <v/>
      </c>
      <c r="H87" s="3" t="str">
        <f t="shared" si="19"/>
        <v/>
      </c>
      <c r="I87" s="136" t="str">
        <f t="shared" si="24"/>
        <v/>
      </c>
      <c r="J87" s="223" t="str">
        <f t="shared" si="21"/>
        <v/>
      </c>
      <c r="K87" s="3" t="str">
        <f t="shared" si="20"/>
        <v/>
      </c>
      <c r="L87" s="136" t="str">
        <f t="shared" si="22"/>
        <v/>
      </c>
      <c r="M87" s="223" t="str">
        <f t="shared" si="23"/>
        <v/>
      </c>
      <c r="N87" s="122"/>
    </row>
    <row r="88" spans="1:14" x14ac:dyDescent="0.2">
      <c r="A88" s="137" t="str">
        <f>IF(MRes!A88="","",MRes!A88)</f>
        <v/>
      </c>
      <c r="B88" s="404" t="str">
        <f>IF(MRes!I88="","",MRes!I88)</f>
        <v/>
      </c>
      <c r="C88" s="123" t="str">
        <f>MRes!L88</f>
        <v/>
      </c>
      <c r="D88" s="3" t="str">
        <f t="shared" si="25"/>
        <v/>
      </c>
      <c r="E88" s="136" t="str">
        <f t="shared" si="16"/>
        <v/>
      </c>
      <c r="F88" s="3" t="str">
        <f t="shared" si="25"/>
        <v/>
      </c>
      <c r="G88" s="223" t="str">
        <f t="shared" si="17"/>
        <v/>
      </c>
      <c r="H88" s="3" t="str">
        <f t="shared" si="19"/>
        <v/>
      </c>
      <c r="I88" s="136" t="str">
        <f t="shared" si="24"/>
        <v/>
      </c>
      <c r="J88" s="223" t="str">
        <f t="shared" si="21"/>
        <v/>
      </c>
      <c r="K88" s="3" t="str">
        <f t="shared" si="20"/>
        <v/>
      </c>
      <c r="L88" s="136" t="str">
        <f t="shared" si="22"/>
        <v/>
      </c>
      <c r="M88" s="223" t="str">
        <f t="shared" si="23"/>
        <v/>
      </c>
      <c r="N88" s="122"/>
    </row>
    <row r="89" spans="1:14" x14ac:dyDescent="0.2">
      <c r="A89" s="137" t="str">
        <f>IF(MRes!A89="","",MRes!A89)</f>
        <v/>
      </c>
      <c r="B89" s="404" t="str">
        <f>IF(MRes!I89="","",MRes!I89)</f>
        <v/>
      </c>
      <c r="C89" s="123" t="str">
        <f>MRes!L89</f>
        <v/>
      </c>
      <c r="D89" s="3" t="str">
        <f t="shared" si="25"/>
        <v/>
      </c>
      <c r="E89" s="136" t="str">
        <f t="shared" si="16"/>
        <v/>
      </c>
      <c r="F89" s="3" t="str">
        <f t="shared" si="25"/>
        <v/>
      </c>
      <c r="G89" s="223" t="str">
        <f t="shared" si="17"/>
        <v/>
      </c>
      <c r="H89" s="3" t="str">
        <f t="shared" si="19"/>
        <v/>
      </c>
      <c r="I89" s="136" t="str">
        <f t="shared" si="24"/>
        <v/>
      </c>
      <c r="J89" s="223" t="str">
        <f t="shared" si="21"/>
        <v/>
      </c>
      <c r="K89" s="3" t="str">
        <f t="shared" si="20"/>
        <v/>
      </c>
      <c r="L89" s="136" t="str">
        <f t="shared" si="22"/>
        <v/>
      </c>
      <c r="M89" s="223" t="str">
        <f t="shared" si="23"/>
        <v/>
      </c>
      <c r="N89" s="122"/>
    </row>
    <row r="90" spans="1:14" x14ac:dyDescent="0.2">
      <c r="A90" s="137" t="str">
        <f>IF(MRes!A90="","",MRes!A90)</f>
        <v/>
      </c>
      <c r="B90" s="404" t="str">
        <f>IF(MRes!I90="","",MRes!I90)</f>
        <v/>
      </c>
      <c r="C90" s="123" t="str">
        <f>MRes!L90</f>
        <v/>
      </c>
      <c r="D90" s="3" t="str">
        <f t="shared" si="25"/>
        <v/>
      </c>
      <c r="E90" s="136" t="str">
        <f t="shared" si="16"/>
        <v/>
      </c>
      <c r="F90" s="3" t="str">
        <f t="shared" si="25"/>
        <v/>
      </c>
      <c r="G90" s="223" t="str">
        <f t="shared" si="17"/>
        <v/>
      </c>
      <c r="H90" s="3" t="str">
        <f t="shared" si="19"/>
        <v/>
      </c>
      <c r="I90" s="136" t="str">
        <f t="shared" si="24"/>
        <v/>
      </c>
      <c r="J90" s="223" t="str">
        <f t="shared" si="21"/>
        <v/>
      </c>
      <c r="K90" s="3" t="str">
        <f t="shared" si="20"/>
        <v/>
      </c>
      <c r="L90" s="136" t="str">
        <f t="shared" si="22"/>
        <v/>
      </c>
      <c r="M90" s="223" t="str">
        <f t="shared" si="23"/>
        <v/>
      </c>
      <c r="N90" s="122"/>
    </row>
    <row r="91" spans="1:14" x14ac:dyDescent="0.2">
      <c r="A91" s="137" t="str">
        <f>IF(MRes!A91="","",MRes!A91)</f>
        <v/>
      </c>
      <c r="B91" s="404" t="str">
        <f>IF(MRes!I91="","",MRes!I91)</f>
        <v/>
      </c>
      <c r="C91" s="123" t="str">
        <f>MRes!L91</f>
        <v/>
      </c>
      <c r="D91" s="3" t="str">
        <f t="shared" si="25"/>
        <v/>
      </c>
      <c r="E91" s="136" t="str">
        <f t="shared" si="16"/>
        <v/>
      </c>
      <c r="F91" s="3" t="str">
        <f t="shared" si="25"/>
        <v/>
      </c>
      <c r="G91" s="223" t="str">
        <f t="shared" si="17"/>
        <v/>
      </c>
      <c r="H91" s="3" t="str">
        <f t="shared" si="19"/>
        <v/>
      </c>
      <c r="I91" s="136" t="str">
        <f t="shared" si="24"/>
        <v/>
      </c>
      <c r="J91" s="223" t="str">
        <f t="shared" si="21"/>
        <v/>
      </c>
      <c r="K91" s="3" t="str">
        <f t="shared" si="20"/>
        <v/>
      </c>
      <c r="L91" s="136" t="str">
        <f t="shared" si="22"/>
        <v/>
      </c>
      <c r="M91" s="223" t="str">
        <f t="shared" si="23"/>
        <v/>
      </c>
      <c r="N91" s="122"/>
    </row>
    <row r="92" spans="1:14" x14ac:dyDescent="0.2">
      <c r="A92" s="137" t="str">
        <f>IF(MRes!A92="","",MRes!A92)</f>
        <v/>
      </c>
      <c r="B92" s="404" t="str">
        <f>IF(MRes!I92="","",MRes!I92)</f>
        <v/>
      </c>
      <c r="C92" s="123" t="str">
        <f>MRes!L92</f>
        <v/>
      </c>
      <c r="D92" s="3" t="str">
        <f t="shared" si="25"/>
        <v/>
      </c>
      <c r="E92" s="136" t="str">
        <f t="shared" si="16"/>
        <v/>
      </c>
      <c r="F92" s="3" t="str">
        <f t="shared" si="25"/>
        <v/>
      </c>
      <c r="G92" s="223" t="str">
        <f t="shared" si="17"/>
        <v/>
      </c>
      <c r="H92" s="3" t="str">
        <f t="shared" si="19"/>
        <v/>
      </c>
      <c r="I92" s="136" t="str">
        <f t="shared" si="24"/>
        <v/>
      </c>
      <c r="J92" s="223" t="str">
        <f t="shared" si="21"/>
        <v/>
      </c>
      <c r="K92" s="3" t="str">
        <f t="shared" si="20"/>
        <v/>
      </c>
      <c r="L92" s="136" t="str">
        <f t="shared" si="22"/>
        <v/>
      </c>
      <c r="M92" s="223" t="str">
        <f t="shared" si="23"/>
        <v/>
      </c>
      <c r="N92" s="122"/>
    </row>
    <row r="93" spans="1:14" x14ac:dyDescent="0.2">
      <c r="A93" s="137" t="str">
        <f>IF(MRes!A93="","",MRes!A93)</f>
        <v/>
      </c>
      <c r="B93" s="404" t="str">
        <f>IF(MRes!I93="","",MRes!I93)</f>
        <v/>
      </c>
      <c r="C93" s="123" t="str">
        <f>MRes!L93</f>
        <v/>
      </c>
      <c r="D93" s="3" t="str">
        <f t="shared" si="25"/>
        <v/>
      </c>
      <c r="E93" s="136" t="str">
        <f t="shared" si="16"/>
        <v/>
      </c>
      <c r="F93" s="3" t="str">
        <f t="shared" si="25"/>
        <v/>
      </c>
      <c r="G93" s="223" t="str">
        <f t="shared" si="17"/>
        <v/>
      </c>
      <c r="H93" s="3" t="str">
        <f t="shared" si="19"/>
        <v/>
      </c>
      <c r="I93" s="136" t="str">
        <f t="shared" si="24"/>
        <v/>
      </c>
      <c r="J93" s="223" t="str">
        <f t="shared" si="21"/>
        <v/>
      </c>
      <c r="K93" s="3" t="str">
        <f t="shared" si="20"/>
        <v/>
      </c>
      <c r="L93" s="136" t="str">
        <f t="shared" si="22"/>
        <v/>
      </c>
      <c r="M93" s="223" t="str">
        <f t="shared" si="23"/>
        <v/>
      </c>
      <c r="N93" s="122"/>
    </row>
    <row r="94" spans="1:14" x14ac:dyDescent="0.2">
      <c r="A94" s="137" t="str">
        <f>IF(MRes!A94="","",MRes!A94)</f>
        <v/>
      </c>
      <c r="B94" s="404" t="str">
        <f>IF(MRes!I94="","",MRes!I94)</f>
        <v/>
      </c>
      <c r="C94" s="123" t="str">
        <f>MRes!L94</f>
        <v/>
      </c>
      <c r="D94" s="3" t="str">
        <f t="shared" si="25"/>
        <v/>
      </c>
      <c r="E94" s="136" t="str">
        <f t="shared" si="16"/>
        <v/>
      </c>
      <c r="F94" s="3" t="str">
        <f t="shared" si="25"/>
        <v/>
      </c>
      <c r="G94" s="223" t="str">
        <f t="shared" si="17"/>
        <v/>
      </c>
      <c r="H94" s="3" t="str">
        <f t="shared" si="19"/>
        <v/>
      </c>
      <c r="I94" s="136" t="str">
        <f t="shared" si="24"/>
        <v/>
      </c>
      <c r="J94" s="223" t="str">
        <f t="shared" si="21"/>
        <v/>
      </c>
      <c r="K94" s="3" t="str">
        <f t="shared" si="20"/>
        <v/>
      </c>
      <c r="L94" s="136" t="str">
        <f t="shared" si="22"/>
        <v/>
      </c>
      <c r="M94" s="223" t="str">
        <f t="shared" si="23"/>
        <v/>
      </c>
      <c r="N94" s="122"/>
    </row>
    <row r="95" spans="1:14" x14ac:dyDescent="0.2">
      <c r="A95" s="137" t="str">
        <f>IF(MRes!A95="","",MRes!A95)</f>
        <v/>
      </c>
      <c r="B95" s="404" t="str">
        <f>IF(MRes!I95="","",MRes!I95)</f>
        <v/>
      </c>
      <c r="C95" s="123" t="str">
        <f>MRes!L95</f>
        <v/>
      </c>
      <c r="D95" s="3" t="str">
        <f t="shared" si="25"/>
        <v/>
      </c>
      <c r="E95" s="136" t="str">
        <f t="shared" si="16"/>
        <v/>
      </c>
      <c r="F95" s="3" t="str">
        <f t="shared" si="25"/>
        <v/>
      </c>
      <c r="G95" s="223" t="str">
        <f t="shared" si="17"/>
        <v/>
      </c>
      <c r="H95" s="3" t="str">
        <f t="shared" si="19"/>
        <v/>
      </c>
      <c r="I95" s="136" t="str">
        <f t="shared" si="24"/>
        <v/>
      </c>
      <c r="J95" s="223" t="str">
        <f t="shared" si="21"/>
        <v/>
      </c>
      <c r="K95" s="3" t="str">
        <f t="shared" si="20"/>
        <v/>
      </c>
      <c r="L95" s="136" t="str">
        <f t="shared" si="22"/>
        <v/>
      </c>
      <c r="M95" s="223" t="str">
        <f t="shared" si="23"/>
        <v/>
      </c>
      <c r="N95" s="122"/>
    </row>
    <row r="96" spans="1:14" x14ac:dyDescent="0.2">
      <c r="A96" s="137" t="str">
        <f>IF(MRes!A96="","",MRes!A96)</f>
        <v/>
      </c>
      <c r="B96" s="404" t="str">
        <f>IF(MRes!I96="","",MRes!I96)</f>
        <v/>
      </c>
      <c r="C96" s="123" t="str">
        <f>MRes!L96</f>
        <v/>
      </c>
      <c r="D96" s="3" t="str">
        <f t="shared" si="25"/>
        <v/>
      </c>
      <c r="E96" s="136" t="str">
        <f t="shared" si="16"/>
        <v/>
      </c>
      <c r="F96" s="3" t="str">
        <f t="shared" si="25"/>
        <v/>
      </c>
      <c r="G96" s="223" t="str">
        <f t="shared" si="17"/>
        <v/>
      </c>
      <c r="H96" s="3" t="str">
        <f t="shared" si="19"/>
        <v/>
      </c>
      <c r="I96" s="136" t="str">
        <f t="shared" si="24"/>
        <v/>
      </c>
      <c r="J96" s="223" t="str">
        <f t="shared" si="21"/>
        <v/>
      </c>
      <c r="K96" s="3" t="str">
        <f t="shared" si="20"/>
        <v/>
      </c>
      <c r="L96" s="136" t="str">
        <f t="shared" si="22"/>
        <v/>
      </c>
      <c r="M96" s="223" t="str">
        <f t="shared" si="23"/>
        <v/>
      </c>
      <c r="N96" s="122"/>
    </row>
    <row r="97" spans="1:14" x14ac:dyDescent="0.2">
      <c r="A97" s="137" t="str">
        <f>IF(MRes!A97="","",MRes!A97)</f>
        <v/>
      </c>
      <c r="B97" s="404" t="str">
        <f>IF(MRes!I97="","",MRes!I97)</f>
        <v/>
      </c>
      <c r="C97" s="123" t="str">
        <f>MRes!L97</f>
        <v/>
      </c>
      <c r="D97" s="3" t="str">
        <f t="shared" si="25"/>
        <v/>
      </c>
      <c r="E97" s="136" t="str">
        <f t="shared" si="16"/>
        <v/>
      </c>
      <c r="F97" s="3" t="str">
        <f t="shared" si="25"/>
        <v/>
      </c>
      <c r="G97" s="223" t="str">
        <f t="shared" si="17"/>
        <v/>
      </c>
      <c r="H97" s="3" t="str">
        <f t="shared" si="19"/>
        <v/>
      </c>
      <c r="I97" s="136" t="str">
        <f t="shared" si="24"/>
        <v/>
      </c>
      <c r="J97" s="223" t="str">
        <f t="shared" si="21"/>
        <v/>
      </c>
      <c r="K97" s="3" t="str">
        <f t="shared" si="20"/>
        <v/>
      </c>
      <c r="L97" s="136" t="str">
        <f t="shared" si="22"/>
        <v/>
      </c>
      <c r="M97" s="223" t="str">
        <f t="shared" si="23"/>
        <v/>
      </c>
      <c r="N97" s="122"/>
    </row>
    <row r="98" spans="1:14" x14ac:dyDescent="0.2">
      <c r="A98" s="137" t="str">
        <f>IF(MRes!A98="","",MRes!A98)</f>
        <v/>
      </c>
      <c r="B98" s="404" t="str">
        <f>IF(MRes!I98="","",MRes!I98)</f>
        <v/>
      </c>
      <c r="C98" s="123" t="str">
        <f>MRes!L98</f>
        <v/>
      </c>
      <c r="D98" s="3" t="str">
        <f t="shared" si="25"/>
        <v/>
      </c>
      <c r="E98" s="136" t="str">
        <f t="shared" si="16"/>
        <v/>
      </c>
      <c r="F98" s="3" t="str">
        <f t="shared" si="25"/>
        <v/>
      </c>
      <c r="G98" s="223" t="str">
        <f t="shared" si="17"/>
        <v/>
      </c>
      <c r="H98" s="3" t="str">
        <f t="shared" si="19"/>
        <v/>
      </c>
      <c r="I98" s="136" t="str">
        <f t="shared" si="24"/>
        <v/>
      </c>
      <c r="J98" s="223" t="str">
        <f t="shared" si="21"/>
        <v/>
      </c>
      <c r="K98" s="3" t="str">
        <f t="shared" si="20"/>
        <v/>
      </c>
      <c r="L98" s="136" t="str">
        <f t="shared" si="22"/>
        <v/>
      </c>
      <c r="M98" s="223" t="str">
        <f t="shared" si="23"/>
        <v/>
      </c>
      <c r="N98" s="122"/>
    </row>
    <row r="99" spans="1:14" x14ac:dyDescent="0.2">
      <c r="A99" s="137" t="str">
        <f>IF(MRes!A99="","",MRes!A99)</f>
        <v/>
      </c>
      <c r="B99" s="404" t="str">
        <f>IF(MRes!I99="","",MRes!I99)</f>
        <v/>
      </c>
      <c r="C99" s="123" t="str">
        <f>MRes!L99</f>
        <v/>
      </c>
      <c r="D99" s="3" t="str">
        <f t="shared" si="25"/>
        <v/>
      </c>
      <c r="E99" s="136" t="str">
        <f t="shared" si="16"/>
        <v/>
      </c>
      <c r="F99" s="3" t="str">
        <f t="shared" si="25"/>
        <v/>
      </c>
      <c r="G99" s="223" t="str">
        <f t="shared" si="17"/>
        <v/>
      </c>
      <c r="H99" s="3" t="str">
        <f t="shared" si="19"/>
        <v/>
      </c>
      <c r="I99" s="136" t="str">
        <f t="shared" si="24"/>
        <v/>
      </c>
      <c r="J99" s="223" t="str">
        <f t="shared" si="21"/>
        <v/>
      </c>
      <c r="K99" s="3" t="str">
        <f t="shared" si="20"/>
        <v/>
      </c>
      <c r="L99" s="136" t="str">
        <f t="shared" si="22"/>
        <v/>
      </c>
      <c r="M99" s="223" t="str">
        <f t="shared" si="23"/>
        <v/>
      </c>
      <c r="N99" s="122"/>
    </row>
    <row r="100" spans="1:14" x14ac:dyDescent="0.2">
      <c r="A100" s="137" t="str">
        <f>IF(MRes!A100="","",MRes!A100)</f>
        <v/>
      </c>
      <c r="B100" s="404" t="str">
        <f>IF(MRes!I100="","",MRes!I100)</f>
        <v/>
      </c>
      <c r="C100" s="123" t="str">
        <f>MRes!L100</f>
        <v/>
      </c>
      <c r="D100" s="3" t="str">
        <f t="shared" ref="D100:F102" si="26">IF(C100="","",D99+1)</f>
        <v/>
      </c>
      <c r="E100" s="136" t="str">
        <f t="shared" si="16"/>
        <v/>
      </c>
      <c r="F100" s="3" t="str">
        <f t="shared" si="26"/>
        <v/>
      </c>
      <c r="G100" s="223" t="str">
        <f t="shared" si="17"/>
        <v/>
      </c>
      <c r="H100" s="3" t="str">
        <f t="shared" si="19"/>
        <v/>
      </c>
      <c r="I100" s="136" t="str">
        <f t="shared" si="24"/>
        <v/>
      </c>
      <c r="J100" s="223" t="str">
        <f t="shared" si="21"/>
        <v/>
      </c>
      <c r="K100" s="3" t="str">
        <f t="shared" si="20"/>
        <v/>
      </c>
      <c r="L100" s="136" t="str">
        <f t="shared" si="22"/>
        <v/>
      </c>
      <c r="M100" s="223" t="str">
        <f t="shared" si="23"/>
        <v/>
      </c>
      <c r="N100" s="122"/>
    </row>
    <row r="101" spans="1:14" x14ac:dyDescent="0.2">
      <c r="A101" s="137" t="str">
        <f>IF(MRes!A101="","",MRes!A101)</f>
        <v/>
      </c>
      <c r="B101" s="404" t="str">
        <f>IF(MRes!I101="","",MRes!I101)</f>
        <v/>
      </c>
      <c r="C101" s="123" t="str">
        <f>MRes!L101</f>
        <v/>
      </c>
      <c r="D101" s="3" t="str">
        <f t="shared" si="26"/>
        <v/>
      </c>
      <c r="E101" s="136" t="str">
        <f t="shared" si="16"/>
        <v/>
      </c>
      <c r="F101" s="3" t="str">
        <f t="shared" si="26"/>
        <v/>
      </c>
      <c r="G101" s="223" t="str">
        <f t="shared" si="17"/>
        <v/>
      </c>
      <c r="H101" s="3" t="str">
        <f t="shared" si="19"/>
        <v/>
      </c>
      <c r="I101" s="136" t="str">
        <f t="shared" si="24"/>
        <v/>
      </c>
      <c r="J101" s="223" t="str">
        <f t="shared" si="21"/>
        <v/>
      </c>
      <c r="K101" s="3" t="str">
        <f t="shared" si="20"/>
        <v/>
      </c>
      <c r="L101" s="136" t="str">
        <f t="shared" si="22"/>
        <v/>
      </c>
      <c r="M101" s="223" t="str">
        <f t="shared" si="23"/>
        <v/>
      </c>
      <c r="N101" s="122"/>
    </row>
    <row r="102" spans="1:14" x14ac:dyDescent="0.2">
      <c r="A102" s="137" t="str">
        <f>IF(MRes!A102="","",MRes!A102)</f>
        <v/>
      </c>
      <c r="B102" s="404" t="str">
        <f>IF(MRes!I102="","",MRes!I102)</f>
        <v/>
      </c>
      <c r="C102" s="123" t="str">
        <f>MRes!L102</f>
        <v/>
      </c>
      <c r="D102" s="3" t="str">
        <f t="shared" si="26"/>
        <v/>
      </c>
      <c r="E102" s="136" t="str">
        <f t="shared" si="16"/>
        <v/>
      </c>
      <c r="F102" s="3" t="str">
        <f t="shared" si="26"/>
        <v/>
      </c>
      <c r="G102" s="223" t="str">
        <f t="shared" si="17"/>
        <v/>
      </c>
      <c r="H102" s="3" t="str">
        <f t="shared" si="19"/>
        <v/>
      </c>
      <c r="I102" s="136" t="str">
        <f t="shared" si="24"/>
        <v/>
      </c>
      <c r="J102" s="223" t="str">
        <f t="shared" si="21"/>
        <v/>
      </c>
      <c r="K102" s="3" t="str">
        <f t="shared" si="20"/>
        <v/>
      </c>
      <c r="L102" s="136" t="str">
        <f t="shared" si="22"/>
        <v/>
      </c>
      <c r="M102" s="223" t="str">
        <f t="shared" si="23"/>
        <v/>
      </c>
      <c r="N102" s="394"/>
    </row>
  </sheetData>
  <mergeCells count="4">
    <mergeCell ref="Q6:R6"/>
    <mergeCell ref="Q4:T5"/>
    <mergeCell ref="Q8:T9"/>
    <mergeCell ref="Q10:R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G4" sqref="G4"/>
    </sheetView>
  </sheetViews>
  <sheetFormatPr defaultColWidth="7.28515625" defaultRowHeight="12.75" x14ac:dyDescent="0.2"/>
  <cols>
    <col min="1" max="1" width="7.42578125" bestFit="1" customWidth="1"/>
    <col min="2" max="2" width="6" style="114" customWidth="1"/>
    <col min="3" max="3" width="13.85546875" style="115" bestFit="1" customWidth="1"/>
    <col min="4" max="4" width="15" style="115" bestFit="1" customWidth="1"/>
    <col min="5" max="5" width="13.42578125" style="115" bestFit="1" customWidth="1"/>
    <col min="6" max="6" width="25.7109375" style="116" bestFit="1" customWidth="1"/>
    <col min="7" max="7" width="9.42578125" style="116" customWidth="1"/>
    <col min="8" max="8" width="5.7109375" customWidth="1"/>
    <col min="9" max="9" width="15.7109375" customWidth="1"/>
    <col min="10" max="10" width="19.140625" bestFit="1" customWidth="1"/>
  </cols>
  <sheetData>
    <row r="1" spans="1:10" s="84" customFormat="1" ht="13.5" thickBot="1" x14ac:dyDescent="0.25">
      <c r="A1" s="518" t="s">
        <v>73</v>
      </c>
      <c r="B1" s="519"/>
      <c r="C1" s="520" t="s">
        <v>74</v>
      </c>
      <c r="D1" s="521"/>
      <c r="E1" s="522"/>
      <c r="G1" s="85"/>
    </row>
    <row r="2" spans="1:10" s="84" customFormat="1" ht="13.5" thickBot="1" x14ac:dyDescent="0.25">
      <c r="A2" s="86" t="s">
        <v>75</v>
      </c>
      <c r="B2" s="83" t="s">
        <v>76</v>
      </c>
      <c r="C2" s="87" t="s">
        <v>35</v>
      </c>
      <c r="D2" s="87" t="s">
        <v>8</v>
      </c>
      <c r="E2" s="88" t="s">
        <v>77</v>
      </c>
    </row>
    <row r="3" spans="1:10" s="84" customFormat="1" ht="13.5" thickBot="1" x14ac:dyDescent="0.25">
      <c r="A3" s="523">
        <v>2017</v>
      </c>
      <c r="B3" s="89">
        <v>40179</v>
      </c>
      <c r="C3" s="90">
        <f>E3</f>
        <v>33112.58</v>
      </c>
      <c r="D3" s="91">
        <f>C3*$G$5</f>
        <v>506.59735603278966</v>
      </c>
      <c r="E3" s="92">
        <v>33112.58</v>
      </c>
    </row>
    <row r="4" spans="1:10" s="84" customFormat="1" ht="13.5" thickBot="1" x14ac:dyDescent="0.25">
      <c r="A4" s="524"/>
      <c r="B4" s="89">
        <f>DATE(YEAR(B3),MONTH(B3)+1,DAY(B3))</f>
        <v>40210</v>
      </c>
      <c r="C4" s="91">
        <f>C3+D3+E4</f>
        <v>33619.177356032793</v>
      </c>
      <c r="D4" s="91">
        <f t="shared" ref="D4:D62" si="0">C4*$G$5</f>
        <v>514.34791129424661</v>
      </c>
      <c r="E4" s="93">
        <v>0</v>
      </c>
      <c r="F4" s="82" t="s">
        <v>78</v>
      </c>
      <c r="G4" s="382">
        <f>Cy!$Z$9</f>
        <v>0.35490736786663035</v>
      </c>
    </row>
    <row r="5" spans="1:10" s="84" customFormat="1" ht="13.5" thickBot="1" x14ac:dyDescent="0.25">
      <c r="A5" s="524"/>
      <c r="B5" s="89">
        <f>DATE(YEAR(B4),MONTH(B4)+1,DAY(B4))</f>
        <v>40238</v>
      </c>
      <c r="C5" s="91">
        <f>C4+D4+E5</f>
        <v>34133.525267327037</v>
      </c>
      <c r="D5" s="91">
        <f t="shared" si="0"/>
        <v>522.21704417192188</v>
      </c>
      <c r="E5" s="93">
        <v>0</v>
      </c>
      <c r="F5" s="82" t="s">
        <v>79</v>
      </c>
      <c r="G5" s="94">
        <f>(1+G4/100)^(30/7)-1</f>
        <v>1.5299241437326527E-2</v>
      </c>
    </row>
    <row r="6" spans="1:10" s="84" customFormat="1" ht="13.5" thickBot="1" x14ac:dyDescent="0.25">
      <c r="A6" s="524"/>
      <c r="B6" s="89">
        <f t="shared" ref="B6:B62" si="1">DATE(YEAR(B5),MONTH(B5)+1,DAY(B5))</f>
        <v>40269</v>
      </c>
      <c r="C6" s="91">
        <f t="shared" ref="C6:C62" si="2">C5+D5+E6</f>
        <v>34655.742311498958</v>
      </c>
      <c r="D6" s="91">
        <f t="shared" si="0"/>
        <v>530.20656881339505</v>
      </c>
      <c r="E6" s="93">
        <v>0</v>
      </c>
      <c r="F6" s="82" t="s">
        <v>80</v>
      </c>
      <c r="G6" s="95">
        <v>3.2</v>
      </c>
    </row>
    <row r="7" spans="1:10" s="84" customFormat="1" ht="13.5" thickBot="1" x14ac:dyDescent="0.25">
      <c r="A7" s="524"/>
      <c r="B7" s="89">
        <f t="shared" si="1"/>
        <v>40299</v>
      </c>
      <c r="C7" s="91">
        <f t="shared" si="2"/>
        <v>35185.948880312353</v>
      </c>
      <c r="D7" s="91">
        <f t="shared" si="0"/>
        <v>538.31832712132768</v>
      </c>
      <c r="E7" s="93">
        <v>0</v>
      </c>
      <c r="F7" s="82" t="s">
        <v>81</v>
      </c>
      <c r="G7" s="96">
        <v>25</v>
      </c>
    </row>
    <row r="8" spans="1:10" s="84" customFormat="1" ht="13.5" thickBot="1" x14ac:dyDescent="0.25">
      <c r="A8" s="524"/>
      <c r="B8" s="89">
        <f t="shared" si="1"/>
        <v>40330</v>
      </c>
      <c r="C8" s="91">
        <f t="shared" si="2"/>
        <v>35724.267207433681</v>
      </c>
      <c r="D8" s="91">
        <f t="shared" si="0"/>
        <v>546.55418917809459</v>
      </c>
      <c r="E8" s="93">
        <v>0</v>
      </c>
      <c r="F8" s="82" t="s">
        <v>82</v>
      </c>
      <c r="G8" s="97">
        <v>0.15</v>
      </c>
    </row>
    <row r="9" spans="1:10" s="84" customFormat="1" x14ac:dyDescent="0.2">
      <c r="A9" s="524"/>
      <c r="B9" s="89">
        <f t="shared" si="1"/>
        <v>40360</v>
      </c>
      <c r="C9" s="91">
        <f t="shared" si="2"/>
        <v>36270.821396611776</v>
      </c>
      <c r="D9" s="91">
        <f t="shared" si="0"/>
        <v>554.9160536769125</v>
      </c>
      <c r="E9" s="93">
        <v>0</v>
      </c>
      <c r="F9" s="85"/>
      <c r="G9" s="85"/>
      <c r="I9" s="98" t="s">
        <v>83</v>
      </c>
      <c r="J9" s="98"/>
    </row>
    <row r="10" spans="1:10" s="84" customFormat="1" x14ac:dyDescent="0.2">
      <c r="A10" s="524"/>
      <c r="B10" s="89">
        <f t="shared" si="1"/>
        <v>40391</v>
      </c>
      <c r="C10" s="91">
        <f t="shared" si="2"/>
        <v>36825.737450288689</v>
      </c>
      <c r="D10" s="91">
        <f t="shared" si="0"/>
        <v>563.40584835956406</v>
      </c>
      <c r="E10" s="93">
        <v>0</v>
      </c>
      <c r="F10" s="85"/>
      <c r="G10" s="85"/>
      <c r="I10" s="98" t="s">
        <v>84</v>
      </c>
      <c r="J10" s="98"/>
    </row>
    <row r="11" spans="1:10" s="84" customFormat="1" x14ac:dyDescent="0.2">
      <c r="A11" s="524"/>
      <c r="B11" s="89">
        <f t="shared" si="1"/>
        <v>40422</v>
      </c>
      <c r="C11" s="91">
        <f t="shared" si="2"/>
        <v>37389.143298648254</v>
      </c>
      <c r="D11" s="91">
        <f t="shared" si="0"/>
        <v>572.0255304608188</v>
      </c>
      <c r="E11" s="93">
        <v>0</v>
      </c>
      <c r="F11" s="85"/>
      <c r="G11" s="85"/>
      <c r="I11" s="98" t="s">
        <v>85</v>
      </c>
      <c r="J11" s="98"/>
    </row>
    <row r="12" spans="1:10" s="84" customFormat="1" ht="13.5" thickBot="1" x14ac:dyDescent="0.25">
      <c r="A12" s="524"/>
      <c r="B12" s="89">
        <f t="shared" si="1"/>
        <v>40452</v>
      </c>
      <c r="C12" s="91">
        <f t="shared" si="2"/>
        <v>37961.168829109076</v>
      </c>
      <c r="D12" s="91">
        <f t="shared" si="0"/>
        <v>580.77708715965366</v>
      </c>
      <c r="E12" s="93">
        <v>0</v>
      </c>
      <c r="F12" s="85"/>
      <c r="G12" s="85"/>
    </row>
    <row r="13" spans="1:10" s="84" customFormat="1" ht="13.5" thickBot="1" x14ac:dyDescent="0.25">
      <c r="A13" s="524"/>
      <c r="B13" s="89">
        <f t="shared" si="1"/>
        <v>40483</v>
      </c>
      <c r="C13" s="91">
        <f t="shared" si="2"/>
        <v>38541.945916268727</v>
      </c>
      <c r="D13" s="91">
        <f t="shared" si="0"/>
        <v>589.66253603737641</v>
      </c>
      <c r="E13" s="93">
        <v>0</v>
      </c>
      <c r="F13" s="513" t="s">
        <v>86</v>
      </c>
      <c r="G13" s="514"/>
    </row>
    <row r="14" spans="1:10" s="84" customFormat="1" ht="12.75" customHeight="1" thickBot="1" x14ac:dyDescent="0.25">
      <c r="A14" s="525"/>
      <c r="B14" s="89">
        <f t="shared" si="1"/>
        <v>40513</v>
      </c>
      <c r="C14" s="91">
        <f t="shared" si="2"/>
        <v>39131.6084523061</v>
      </c>
      <c r="D14" s="91">
        <f t="shared" si="0"/>
        <v>598.68392554275852</v>
      </c>
      <c r="E14" s="99">
        <v>0</v>
      </c>
      <c r="F14" s="100" t="s">
        <v>74</v>
      </c>
      <c r="G14" s="101" t="s">
        <v>87</v>
      </c>
    </row>
    <row r="15" spans="1:10" s="84" customFormat="1" ht="12.75" customHeight="1" x14ac:dyDescent="0.2">
      <c r="A15" s="515">
        <f>A3+1</f>
        <v>2018</v>
      </c>
      <c r="B15" s="102">
        <f t="shared" si="1"/>
        <v>40544</v>
      </c>
      <c r="C15" s="103">
        <f t="shared" si="2"/>
        <v>39580.621396463175</v>
      </c>
      <c r="D15" s="103">
        <f t="shared" si="0"/>
        <v>605.55348298390231</v>
      </c>
      <c r="E15" s="104">
        <f t="shared" ref="E15:E62" si="3">-D14*$G$7/100</f>
        <v>-149.67098138568963</v>
      </c>
      <c r="F15" s="105">
        <f>-(E15-$G$8*E15)*$G$6</f>
        <v>407.10506936907581</v>
      </c>
      <c r="G15" s="106"/>
    </row>
    <row r="16" spans="1:10" s="84" customFormat="1" x14ac:dyDescent="0.2">
      <c r="A16" s="516"/>
      <c r="B16" s="89">
        <f t="shared" si="1"/>
        <v>40575</v>
      </c>
      <c r="C16" s="91">
        <f t="shared" si="2"/>
        <v>40034.786508701101</v>
      </c>
      <c r="D16" s="91">
        <f t="shared" si="0"/>
        <v>612.50186468844095</v>
      </c>
      <c r="E16" s="107">
        <f t="shared" si="3"/>
        <v>-151.38837074597558</v>
      </c>
      <c r="F16" s="105">
        <f t="shared" ref="F16:F62" si="4">-(E16-$G$8*E16)*$G$6</f>
        <v>411.7763684290536</v>
      </c>
      <c r="G16" s="108"/>
    </row>
    <row r="17" spans="1:7" s="84" customFormat="1" x14ac:dyDescent="0.2">
      <c r="A17" s="516"/>
      <c r="B17" s="89">
        <f t="shared" si="1"/>
        <v>40603</v>
      </c>
      <c r="C17" s="91">
        <f t="shared" si="2"/>
        <v>40494.162907217433</v>
      </c>
      <c r="D17" s="91">
        <f t="shared" si="0"/>
        <v>619.52997511995181</v>
      </c>
      <c r="E17" s="107">
        <f t="shared" si="3"/>
        <v>-153.12546617211024</v>
      </c>
      <c r="F17" s="105">
        <f t="shared" si="4"/>
        <v>416.50126798813983</v>
      </c>
      <c r="G17" s="108"/>
    </row>
    <row r="18" spans="1:7" s="84" customFormat="1" x14ac:dyDescent="0.2">
      <c r="A18" s="516"/>
      <c r="B18" s="89">
        <f t="shared" si="1"/>
        <v>40634</v>
      </c>
      <c r="C18" s="91">
        <f t="shared" si="2"/>
        <v>40958.810388557395</v>
      </c>
      <c r="D18" s="91">
        <f t="shared" si="0"/>
        <v>626.63872912021748</v>
      </c>
      <c r="E18" s="107">
        <f t="shared" si="3"/>
        <v>-154.88249377998795</v>
      </c>
      <c r="F18" s="105">
        <f t="shared" si="4"/>
        <v>421.28038308156721</v>
      </c>
      <c r="G18" s="108"/>
    </row>
    <row r="19" spans="1:7" s="84" customFormat="1" x14ac:dyDescent="0.2">
      <c r="A19" s="516"/>
      <c r="B19" s="89">
        <f t="shared" si="1"/>
        <v>40664</v>
      </c>
      <c r="C19" s="91">
        <f t="shared" si="2"/>
        <v>41428.789435397557</v>
      </c>
      <c r="D19" s="91">
        <f t="shared" si="0"/>
        <v>633.82905202830977</v>
      </c>
      <c r="E19" s="107">
        <f t="shared" si="3"/>
        <v>-156.65968228005437</v>
      </c>
      <c r="F19" s="105">
        <f t="shared" si="4"/>
        <v>426.11433580174793</v>
      </c>
      <c r="G19" s="108"/>
    </row>
    <row r="20" spans="1:7" s="84" customFormat="1" x14ac:dyDescent="0.2">
      <c r="A20" s="516"/>
      <c r="B20" s="89">
        <f t="shared" si="1"/>
        <v>40695</v>
      </c>
      <c r="C20" s="91">
        <f t="shared" si="2"/>
        <v>41904.161224418793</v>
      </c>
      <c r="D20" s="91">
        <f t="shared" si="0"/>
        <v>641.10187980103956</v>
      </c>
      <c r="E20" s="107">
        <f t="shared" si="3"/>
        <v>-158.45726300707744</v>
      </c>
      <c r="F20" s="105">
        <f t="shared" si="4"/>
        <v>431.00375537925066</v>
      </c>
      <c r="G20" s="108"/>
    </row>
    <row r="21" spans="1:7" s="84" customFormat="1" x14ac:dyDescent="0.2">
      <c r="A21" s="516"/>
      <c r="B21" s="89">
        <f t="shared" si="1"/>
        <v>40725</v>
      </c>
      <c r="C21" s="91">
        <f t="shared" si="2"/>
        <v>42384.987634269572</v>
      </c>
      <c r="D21" s="91">
        <f t="shared" si="0"/>
        <v>648.45815913478953</v>
      </c>
      <c r="E21" s="107">
        <f t="shared" si="3"/>
        <v>-160.27546995025989</v>
      </c>
      <c r="F21" s="105">
        <f t="shared" si="4"/>
        <v>435.94927826470695</v>
      </c>
      <c r="G21" s="108"/>
    </row>
    <row r="22" spans="1:7" s="84" customFormat="1" x14ac:dyDescent="0.2">
      <c r="A22" s="516"/>
      <c r="B22" s="89">
        <f t="shared" si="1"/>
        <v>40756</v>
      </c>
      <c r="C22" s="91">
        <f t="shared" si="2"/>
        <v>42871.331253620665</v>
      </c>
      <c r="D22" s="91">
        <f t="shared" si="0"/>
        <v>655.89884758874507</v>
      </c>
      <c r="E22" s="107">
        <f t="shared" si="3"/>
        <v>-162.11453978369738</v>
      </c>
      <c r="F22" s="105">
        <f t="shared" si="4"/>
        <v>440.95154821165693</v>
      </c>
      <c r="G22" s="108"/>
    </row>
    <row r="23" spans="1:7" s="84" customFormat="1" x14ac:dyDescent="0.2">
      <c r="A23" s="516"/>
      <c r="B23" s="89">
        <f t="shared" si="1"/>
        <v>40787</v>
      </c>
      <c r="C23" s="91">
        <f t="shared" si="2"/>
        <v>43363.255389312224</v>
      </c>
      <c r="D23" s="91">
        <f t="shared" si="0"/>
        <v>663.42491370953849</v>
      </c>
      <c r="E23" s="107">
        <f t="shared" si="3"/>
        <v>-163.97471189718627</v>
      </c>
      <c r="F23" s="105">
        <f t="shared" si="4"/>
        <v>446.01121636034668</v>
      </c>
      <c r="G23" s="108"/>
    </row>
    <row r="24" spans="1:7" s="84" customFormat="1" x14ac:dyDescent="0.2">
      <c r="A24" s="516"/>
      <c r="B24" s="89">
        <f t="shared" si="1"/>
        <v>40817</v>
      </c>
      <c r="C24" s="91">
        <f t="shared" si="2"/>
        <v>43860.824074594377</v>
      </c>
      <c r="D24" s="91">
        <f t="shared" si="0"/>
        <v>671.03733715732324</v>
      </c>
      <c r="E24" s="107">
        <f t="shared" si="3"/>
        <v>-165.85622842738462</v>
      </c>
      <c r="F24" s="105">
        <f t="shared" si="4"/>
        <v>451.12894132248624</v>
      </c>
      <c r="G24" s="108"/>
    </row>
    <row r="25" spans="1:7" s="84" customFormat="1" x14ac:dyDescent="0.2">
      <c r="A25" s="516"/>
      <c r="B25" s="89">
        <f t="shared" si="1"/>
        <v>40848</v>
      </c>
      <c r="C25" s="91">
        <f t="shared" si="2"/>
        <v>44364.102077462368</v>
      </c>
      <c r="D25" s="91">
        <f t="shared" si="0"/>
        <v>678.73710883329613</v>
      </c>
      <c r="E25" s="107">
        <f t="shared" si="3"/>
        <v>-167.75933428933081</v>
      </c>
      <c r="F25" s="105">
        <f t="shared" si="4"/>
        <v>456.30538926697983</v>
      </c>
      <c r="G25" s="108"/>
    </row>
    <row r="26" spans="1:7" s="84" customFormat="1" ht="12.75" customHeight="1" thickBot="1" x14ac:dyDescent="0.25">
      <c r="A26" s="517"/>
      <c r="B26" s="109">
        <f t="shared" si="1"/>
        <v>40878</v>
      </c>
      <c r="C26" s="110">
        <f t="shared" si="2"/>
        <v>44873.154909087338</v>
      </c>
      <c r="D26" s="110">
        <f t="shared" si="0"/>
        <v>686.52523100868132</v>
      </c>
      <c r="E26" s="111">
        <f t="shared" si="3"/>
        <v>-169.68427720832403</v>
      </c>
      <c r="F26" s="112">
        <f t="shared" si="4"/>
        <v>461.54123400664139</v>
      </c>
      <c r="G26" s="113"/>
    </row>
    <row r="27" spans="1:7" s="84" customFormat="1" x14ac:dyDescent="0.2">
      <c r="A27" s="515">
        <f>A15+1</f>
        <v>2019</v>
      </c>
      <c r="B27" s="102">
        <f t="shared" si="1"/>
        <v>40909</v>
      </c>
      <c r="C27" s="103">
        <f t="shared" si="2"/>
        <v>45388.048832343848</v>
      </c>
      <c r="D27" s="103">
        <f t="shared" si="0"/>
        <v>694.40271745519487</v>
      </c>
      <c r="E27" s="104">
        <f t="shared" si="3"/>
        <v>-171.63130775217033</v>
      </c>
      <c r="F27" s="105">
        <f t="shared" si="4"/>
        <v>466.83715708590336</v>
      </c>
      <c r="G27" s="108"/>
    </row>
    <row r="28" spans="1:7" s="84" customFormat="1" x14ac:dyDescent="0.2">
      <c r="A28" s="516"/>
      <c r="B28" s="89">
        <f t="shared" si="1"/>
        <v>40940</v>
      </c>
      <c r="C28" s="91">
        <f t="shared" si="2"/>
        <v>45908.850870435243</v>
      </c>
      <c r="D28" s="91">
        <f t="shared" si="0"/>
        <v>702.37059357700684</v>
      </c>
      <c r="E28" s="107">
        <f t="shared" si="3"/>
        <v>-173.60067936379875</v>
      </c>
      <c r="F28" s="105">
        <f t="shared" si="4"/>
        <v>472.19384786953265</v>
      </c>
      <c r="G28" s="108"/>
    </row>
    <row r="29" spans="1:7" s="84" customFormat="1" x14ac:dyDescent="0.2">
      <c r="A29" s="516"/>
      <c r="B29" s="89">
        <f t="shared" si="1"/>
        <v>40969</v>
      </c>
      <c r="C29" s="91">
        <f t="shared" si="2"/>
        <v>46435.628815617994</v>
      </c>
      <c r="D29" s="91">
        <f t="shared" si="0"/>
        <v>710.4298965442166</v>
      </c>
      <c r="E29" s="107">
        <f t="shared" si="3"/>
        <v>-175.59264839425171</v>
      </c>
      <c r="F29" s="105">
        <f t="shared" si="4"/>
        <v>477.61200363236469</v>
      </c>
      <c r="G29" s="108"/>
    </row>
    <row r="30" spans="1:7" s="84" customFormat="1" x14ac:dyDescent="0.2">
      <c r="A30" s="516"/>
      <c r="B30" s="89">
        <f t="shared" si="1"/>
        <v>41000</v>
      </c>
      <c r="C30" s="91">
        <f t="shared" si="2"/>
        <v>46968.451238026151</v>
      </c>
      <c r="D30" s="91">
        <f t="shared" si="0"/>
        <v>718.58167542786009</v>
      </c>
      <c r="E30" s="107">
        <f t="shared" si="3"/>
        <v>-177.60747413605415</v>
      </c>
      <c r="F30" s="105">
        <f t="shared" si="4"/>
        <v>483.09232965006731</v>
      </c>
      <c r="G30" s="108"/>
    </row>
    <row r="31" spans="1:7" s="84" customFormat="1" x14ac:dyDescent="0.2">
      <c r="A31" s="516"/>
      <c r="B31" s="89">
        <f t="shared" si="1"/>
        <v>41030</v>
      </c>
      <c r="C31" s="91">
        <f t="shared" si="2"/>
        <v>47507.387494597046</v>
      </c>
      <c r="D31" s="91">
        <f t="shared" si="0"/>
        <v>726.82699133646724</v>
      </c>
      <c r="E31" s="107">
        <f t="shared" si="3"/>
        <v>-179.64541885696499</v>
      </c>
      <c r="F31" s="105">
        <f t="shared" si="4"/>
        <v>488.63553929094479</v>
      </c>
      <c r="G31" s="108"/>
    </row>
    <row r="32" spans="1:7" s="84" customFormat="1" x14ac:dyDescent="0.2">
      <c r="A32" s="516"/>
      <c r="B32" s="89">
        <f t="shared" si="1"/>
        <v>41061</v>
      </c>
      <c r="C32" s="91">
        <f t="shared" si="2"/>
        <v>48052.50773809939</v>
      </c>
      <c r="D32" s="91">
        <f t="shared" si="0"/>
        <v>735.16691755418378</v>
      </c>
      <c r="E32" s="107">
        <f t="shared" si="3"/>
        <v>-181.70674783411678</v>
      </c>
      <c r="F32" s="105">
        <f t="shared" si="4"/>
        <v>494.24235410879766</v>
      </c>
      <c r="G32" s="108"/>
    </row>
    <row r="33" spans="1:7" s="84" customFormat="1" x14ac:dyDescent="0.2">
      <c r="A33" s="516"/>
      <c r="B33" s="89">
        <f t="shared" si="1"/>
        <v>41091</v>
      </c>
      <c r="C33" s="91">
        <f t="shared" si="2"/>
        <v>48603.882926265025</v>
      </c>
      <c r="D33" s="91">
        <f t="shared" si="0"/>
        <v>743.60253968048119</v>
      </c>
      <c r="E33" s="107">
        <f t="shared" si="3"/>
        <v>-183.79172938854595</v>
      </c>
      <c r="F33" s="105">
        <f t="shared" si="4"/>
        <v>499.91350393684502</v>
      </c>
      <c r="G33" s="108"/>
    </row>
    <row r="34" spans="1:7" s="84" customFormat="1" x14ac:dyDescent="0.2">
      <c r="A34" s="516"/>
      <c r="B34" s="89">
        <f t="shared" si="1"/>
        <v>41122</v>
      </c>
      <c r="C34" s="91">
        <f t="shared" si="2"/>
        <v>49161.584831025386</v>
      </c>
      <c r="D34" s="91">
        <f t="shared" si="0"/>
        <v>752.13495577146682</v>
      </c>
      <c r="E34" s="107">
        <f t="shared" si="3"/>
        <v>-185.9006349201203</v>
      </c>
      <c r="F34" s="105">
        <f t="shared" si="4"/>
        <v>505.64972698272726</v>
      </c>
      <c r="G34" s="108"/>
    </row>
    <row r="35" spans="1:7" s="84" customFormat="1" x14ac:dyDescent="0.2">
      <c r="A35" s="516"/>
      <c r="B35" s="89">
        <f t="shared" si="1"/>
        <v>41153</v>
      </c>
      <c r="C35" s="91">
        <f t="shared" si="2"/>
        <v>49725.686047853982</v>
      </c>
      <c r="D35" s="91">
        <f t="shared" si="0"/>
        <v>760.76527648281717</v>
      </c>
      <c r="E35" s="107">
        <f t="shared" si="3"/>
        <v>-188.03373894286671</v>
      </c>
      <c r="F35" s="105">
        <f t="shared" si="4"/>
        <v>511.4517699245975</v>
      </c>
      <c r="G35" s="108"/>
    </row>
    <row r="36" spans="1:7" s="84" customFormat="1" x14ac:dyDescent="0.2">
      <c r="A36" s="516"/>
      <c r="B36" s="89">
        <f t="shared" si="1"/>
        <v>41183</v>
      </c>
      <c r="C36" s="91">
        <f t="shared" si="2"/>
        <v>50296.260005216092</v>
      </c>
      <c r="D36" s="91">
        <f t="shared" si="0"/>
        <v>769.494625214351</v>
      </c>
      <c r="E36" s="107">
        <f t="shared" si="3"/>
        <v>-190.19131912070429</v>
      </c>
      <c r="F36" s="105">
        <f t="shared" si="4"/>
        <v>517.32038800831572</v>
      </c>
      <c r="G36" s="108"/>
    </row>
    <row r="37" spans="1:7" s="84" customFormat="1" x14ac:dyDescent="0.2">
      <c r="A37" s="516"/>
      <c r="B37" s="89">
        <f t="shared" si="1"/>
        <v>41214</v>
      </c>
      <c r="C37" s="91">
        <f t="shared" si="2"/>
        <v>50873.380974126856</v>
      </c>
      <c r="D37" s="91">
        <f t="shared" si="0"/>
        <v>778.32413825626054</v>
      </c>
      <c r="E37" s="107">
        <f t="shared" si="3"/>
        <v>-192.37365630358775</v>
      </c>
      <c r="F37" s="105">
        <f t="shared" si="4"/>
        <v>523.2563451457587</v>
      </c>
      <c r="G37" s="108"/>
    </row>
    <row r="38" spans="1:7" s="84" customFormat="1" ht="13.5" thickBot="1" x14ac:dyDescent="0.25">
      <c r="A38" s="517"/>
      <c r="B38" s="109">
        <f t="shared" si="1"/>
        <v>41244</v>
      </c>
      <c r="C38" s="110">
        <f t="shared" si="2"/>
        <v>51457.124077819055</v>
      </c>
      <c r="D38" s="110">
        <f t="shared" si="0"/>
        <v>787.2549649370219</v>
      </c>
      <c r="E38" s="111">
        <f t="shared" si="3"/>
        <v>-194.58103456406513</v>
      </c>
      <c r="F38" s="112">
        <f t="shared" si="4"/>
        <v>529.26041401425721</v>
      </c>
      <c r="G38" s="113"/>
    </row>
    <row r="39" spans="1:7" s="84" customFormat="1" x14ac:dyDescent="0.2">
      <c r="A39" s="515">
        <f>A27+1</f>
        <v>2020</v>
      </c>
      <c r="B39" s="89">
        <f t="shared" si="1"/>
        <v>41275</v>
      </c>
      <c r="C39" s="91">
        <f t="shared" si="2"/>
        <v>52047.565301521819</v>
      </c>
      <c r="D39" s="91">
        <f t="shared" si="0"/>
        <v>796.28826777300094</v>
      </c>
      <c r="E39" s="104">
        <f t="shared" si="3"/>
        <v>-196.81374123425547</v>
      </c>
      <c r="F39" s="105">
        <f t="shared" si="4"/>
        <v>535.33337615717494</v>
      </c>
      <c r="G39" s="108"/>
    </row>
    <row r="40" spans="1:7" s="84" customFormat="1" ht="12.75" customHeight="1" x14ac:dyDescent="0.2">
      <c r="A40" s="516"/>
      <c r="B40" s="89">
        <f t="shared" si="1"/>
        <v>41306</v>
      </c>
      <c r="C40" s="91">
        <f t="shared" si="2"/>
        <v>52644.781502351572</v>
      </c>
      <c r="D40" s="91">
        <f t="shared" si="0"/>
        <v>805.4252226197782</v>
      </c>
      <c r="E40" s="107">
        <f t="shared" si="3"/>
        <v>-199.07206694325023</v>
      </c>
      <c r="F40" s="105">
        <f t="shared" si="4"/>
        <v>541.47602208564069</v>
      </c>
      <c r="G40" s="108"/>
    </row>
    <row r="41" spans="1:7" s="84" customFormat="1" x14ac:dyDescent="0.2">
      <c r="A41" s="516"/>
      <c r="B41" s="89">
        <f t="shared" si="1"/>
        <v>41334</v>
      </c>
      <c r="C41" s="91">
        <f t="shared" si="2"/>
        <v>53248.850419316404</v>
      </c>
      <c r="D41" s="91">
        <f t="shared" si="0"/>
        <v>814.66701882520761</v>
      </c>
      <c r="E41" s="107">
        <f t="shared" si="3"/>
        <v>-201.35630565494455</v>
      </c>
      <c r="F41" s="105">
        <f t="shared" si="4"/>
        <v>547.68915138144928</v>
      </c>
      <c r="G41" s="108"/>
    </row>
    <row r="42" spans="1:7" s="84" customFormat="1" x14ac:dyDescent="0.2">
      <c r="A42" s="516"/>
      <c r="B42" s="89">
        <f t="shared" si="1"/>
        <v>41365</v>
      </c>
      <c r="C42" s="91">
        <f t="shared" si="2"/>
        <v>53859.85068343531</v>
      </c>
      <c r="D42" s="91">
        <f t="shared" si="0"/>
        <v>824.01485938423298</v>
      </c>
      <c r="E42" s="107">
        <f t="shared" si="3"/>
        <v>-203.6667547063019</v>
      </c>
      <c r="F42" s="105">
        <f t="shared" si="4"/>
        <v>553.97357280114124</v>
      </c>
      <c r="G42" s="108"/>
    </row>
    <row r="43" spans="1:7" s="84" customFormat="1" x14ac:dyDescent="0.2">
      <c r="A43" s="516"/>
      <c r="B43" s="89">
        <f t="shared" si="1"/>
        <v>41395</v>
      </c>
      <c r="C43" s="91">
        <f t="shared" si="2"/>
        <v>54477.86182797348</v>
      </c>
      <c r="D43" s="91">
        <f t="shared" si="0"/>
        <v>833.46996109548093</v>
      </c>
      <c r="E43" s="107">
        <f t="shared" si="3"/>
        <v>-206.00371484605824</v>
      </c>
      <c r="F43" s="105">
        <f t="shared" si="4"/>
        <v>560.33010438127837</v>
      </c>
      <c r="G43" s="108"/>
    </row>
    <row r="44" spans="1:7" s="84" customFormat="1" x14ac:dyDescent="0.2">
      <c r="A44" s="516"/>
      <c r="B44" s="89">
        <f t="shared" si="1"/>
        <v>41426</v>
      </c>
      <c r="C44" s="91">
        <f t="shared" si="2"/>
        <v>55102.964298795087</v>
      </c>
      <c r="D44" s="91">
        <f t="shared" si="0"/>
        <v>843.03355471965006</v>
      </c>
      <c r="E44" s="107">
        <f t="shared" si="3"/>
        <v>-208.36749027387023</v>
      </c>
      <c r="F44" s="105">
        <f t="shared" si="4"/>
        <v>566.75957354492709</v>
      </c>
      <c r="G44" s="108"/>
    </row>
    <row r="45" spans="1:7" s="84" customFormat="1" x14ac:dyDescent="0.2">
      <c r="A45" s="516"/>
      <c r="B45" s="89">
        <f t="shared" si="1"/>
        <v>41456</v>
      </c>
      <c r="C45" s="91">
        <f t="shared" si="2"/>
        <v>55735.239464834827</v>
      </c>
      <c r="D45" s="91">
        <f t="shared" si="0"/>
        <v>852.70688513971777</v>
      </c>
      <c r="E45" s="107">
        <f t="shared" si="3"/>
        <v>-210.75838867991254</v>
      </c>
      <c r="F45" s="105">
        <f t="shared" si="4"/>
        <v>573.2628172093622</v>
      </c>
      <c r="G45" s="108"/>
    </row>
    <row r="46" spans="1:7" s="84" customFormat="1" x14ac:dyDescent="0.2">
      <c r="A46" s="516"/>
      <c r="B46" s="89">
        <f t="shared" si="1"/>
        <v>41487</v>
      </c>
      <c r="C46" s="91">
        <f t="shared" si="2"/>
        <v>56374.769628689617</v>
      </c>
      <c r="D46" s="91">
        <f t="shared" si="0"/>
        <v>862.49121152298517</v>
      </c>
      <c r="E46" s="107">
        <f t="shared" si="3"/>
        <v>-213.17672128492944</v>
      </c>
      <c r="F46" s="105">
        <f t="shared" si="4"/>
        <v>579.84068189500817</v>
      </c>
      <c r="G46" s="108"/>
    </row>
    <row r="47" spans="1:7" s="84" customFormat="1" x14ac:dyDescent="0.2">
      <c r="A47" s="516"/>
      <c r="B47" s="89">
        <f t="shared" si="1"/>
        <v>41518</v>
      </c>
      <c r="C47" s="91">
        <f t="shared" si="2"/>
        <v>57021.638037331853</v>
      </c>
      <c r="D47" s="91">
        <f t="shared" si="0"/>
        <v>872.38780748498198</v>
      </c>
      <c r="E47" s="107">
        <f t="shared" si="3"/>
        <v>-215.62280288074626</v>
      </c>
      <c r="F47" s="105">
        <f t="shared" si="4"/>
        <v>586.49402383562983</v>
      </c>
      <c r="G47" s="108"/>
    </row>
    <row r="48" spans="1:7" s="84" customFormat="1" x14ac:dyDescent="0.2">
      <c r="A48" s="516"/>
      <c r="B48" s="89">
        <f t="shared" si="1"/>
        <v>41548</v>
      </c>
      <c r="C48" s="91">
        <f t="shared" si="2"/>
        <v>57675.928892945594</v>
      </c>
      <c r="D48" s="91">
        <f t="shared" si="0"/>
        <v>882.39796125525152</v>
      </c>
      <c r="E48" s="107">
        <f t="shared" si="3"/>
        <v>-218.09695187124552</v>
      </c>
      <c r="F48" s="105">
        <f t="shared" si="4"/>
        <v>593.2237090897878</v>
      </c>
      <c r="G48" s="108"/>
    </row>
    <row r="49" spans="1:7" s="84" customFormat="1" x14ac:dyDescent="0.2">
      <c r="A49" s="516"/>
      <c r="B49" s="89">
        <f t="shared" si="1"/>
        <v>41579</v>
      </c>
      <c r="C49" s="91">
        <f t="shared" si="2"/>
        <v>58337.727363887032</v>
      </c>
      <c r="D49" s="91">
        <f t="shared" si="0"/>
        <v>892.5229758450381</v>
      </c>
      <c r="E49" s="107">
        <f t="shared" si="3"/>
        <v>-220.59949031381291</v>
      </c>
      <c r="F49" s="105">
        <f t="shared" si="4"/>
        <v>600.03061365357121</v>
      </c>
      <c r="G49" s="108"/>
    </row>
    <row r="50" spans="1:7" s="84" customFormat="1" ht="13.5" thickBot="1" x14ac:dyDescent="0.25">
      <c r="A50" s="517"/>
      <c r="B50" s="89">
        <f t="shared" si="1"/>
        <v>41609</v>
      </c>
      <c r="C50" s="91">
        <f t="shared" si="2"/>
        <v>59007.119595770811</v>
      </c>
      <c r="D50" s="91">
        <f t="shared" si="0"/>
        <v>902.76416921689895</v>
      </c>
      <c r="E50" s="111">
        <f t="shared" si="3"/>
        <v>-223.13074396125955</v>
      </c>
      <c r="F50" s="112">
        <f t="shared" si="4"/>
        <v>606.91562357462601</v>
      </c>
      <c r="G50" s="113"/>
    </row>
    <row r="51" spans="1:7" s="84" customFormat="1" x14ac:dyDescent="0.2">
      <c r="A51" s="515">
        <f>A39+1</f>
        <v>2021</v>
      </c>
      <c r="B51" s="102">
        <f t="shared" si="1"/>
        <v>41640</v>
      </c>
      <c r="C51" s="103">
        <f t="shared" si="2"/>
        <v>59684.192722683481</v>
      </c>
      <c r="D51" s="103">
        <f t="shared" si="0"/>
        <v>913.12287445626146</v>
      </c>
      <c r="E51" s="104">
        <f t="shared" si="3"/>
        <v>-225.69104230422471</v>
      </c>
      <c r="F51" s="105">
        <f t="shared" si="4"/>
        <v>613.87963506749122</v>
      </c>
      <c r="G51" s="108"/>
    </row>
    <row r="52" spans="1:7" s="84" customFormat="1" x14ac:dyDescent="0.2">
      <c r="A52" s="516"/>
      <c r="B52" s="89">
        <f t="shared" si="1"/>
        <v>41671</v>
      </c>
      <c r="C52" s="91">
        <f t="shared" si="2"/>
        <v>60369.034878525679</v>
      </c>
      <c r="D52" s="91">
        <f t="shared" si="0"/>
        <v>923.60043994495049</v>
      </c>
      <c r="E52" s="107">
        <f t="shared" si="3"/>
        <v>-228.28071861406536</v>
      </c>
      <c r="F52" s="105">
        <f t="shared" si="4"/>
        <v>620.92355463025785</v>
      </c>
      <c r="G52" s="108"/>
    </row>
    <row r="53" spans="1:7" s="84" customFormat="1" x14ac:dyDescent="0.2">
      <c r="A53" s="516"/>
      <c r="B53" s="89">
        <f t="shared" si="1"/>
        <v>41699</v>
      </c>
      <c r="C53" s="91">
        <f t="shared" si="2"/>
        <v>61061.735208484395</v>
      </c>
      <c r="D53" s="91">
        <f t="shared" si="0"/>
        <v>934.19822953670462</v>
      </c>
      <c r="E53" s="107">
        <f t="shared" si="3"/>
        <v>-230.90010998623762</v>
      </c>
      <c r="F53" s="105">
        <f t="shared" si="4"/>
        <v>628.04829916256631</v>
      </c>
      <c r="G53" s="108"/>
    </row>
    <row r="54" spans="1:7" s="84" customFormat="1" x14ac:dyDescent="0.2">
      <c r="A54" s="516"/>
      <c r="B54" s="89">
        <f t="shared" si="1"/>
        <v>41730</v>
      </c>
      <c r="C54" s="91">
        <f t="shared" si="2"/>
        <v>61762.383880636924</v>
      </c>
      <c r="D54" s="91">
        <f t="shared" si="0"/>
        <v>944.9176227347084</v>
      </c>
      <c r="E54" s="107">
        <f t="shared" si="3"/>
        <v>-233.54955738417615</v>
      </c>
      <c r="F54" s="105">
        <f t="shared" si="4"/>
        <v>635.25479608495925</v>
      </c>
      <c r="G54" s="108"/>
    </row>
    <row r="55" spans="1:7" s="84" customFormat="1" x14ac:dyDescent="0.2">
      <c r="A55" s="516"/>
      <c r="B55" s="89">
        <f t="shared" si="1"/>
        <v>41760</v>
      </c>
      <c r="C55" s="91">
        <f t="shared" si="2"/>
        <v>62471.072097687953</v>
      </c>
      <c r="D55" s="91">
        <f t="shared" si="0"/>
        <v>955.76001487116059</v>
      </c>
      <c r="E55" s="107">
        <f t="shared" si="3"/>
        <v>-236.2294056836771</v>
      </c>
      <c r="F55" s="105">
        <f t="shared" si="4"/>
        <v>642.5439834596018</v>
      </c>
      <c r="G55" s="108"/>
    </row>
    <row r="56" spans="1:7" s="84" customFormat="1" x14ac:dyDescent="0.2">
      <c r="A56" s="516"/>
      <c r="B56" s="89">
        <f t="shared" si="1"/>
        <v>41791</v>
      </c>
      <c r="C56" s="91">
        <f t="shared" si="2"/>
        <v>63187.892108841319</v>
      </c>
      <c r="D56" s="91">
        <f t="shared" si="0"/>
        <v>966.72681728890302</v>
      </c>
      <c r="E56" s="107">
        <f t="shared" si="3"/>
        <v>-238.94000371779012</v>
      </c>
      <c r="F56" s="105">
        <f t="shared" si="4"/>
        <v>649.91681011238916</v>
      </c>
      <c r="G56" s="108"/>
    </row>
    <row r="57" spans="1:7" s="84" customFormat="1" x14ac:dyDescent="0.2">
      <c r="A57" s="516"/>
      <c r="B57" s="89">
        <f t="shared" si="1"/>
        <v>41821</v>
      </c>
      <c r="C57" s="91">
        <f t="shared" si="2"/>
        <v>63912.937221807995</v>
      </c>
      <c r="D57" s="91">
        <f t="shared" si="0"/>
        <v>977.81945752513388</v>
      </c>
      <c r="E57" s="107">
        <f t="shared" si="3"/>
        <v>-241.68170432222576</v>
      </c>
      <c r="F57" s="105">
        <f t="shared" si="4"/>
        <v>657.37423575645414</v>
      </c>
      <c r="G57" s="108"/>
    </row>
    <row r="58" spans="1:7" s="84" customFormat="1" x14ac:dyDescent="0.2">
      <c r="A58" s="516"/>
      <c r="B58" s="89">
        <f t="shared" si="1"/>
        <v>41852</v>
      </c>
      <c r="C58" s="91">
        <f t="shared" si="2"/>
        <v>64646.301814951847</v>
      </c>
      <c r="D58" s="91">
        <f t="shared" si="0"/>
        <v>989.03937949722842</v>
      </c>
      <c r="E58" s="107">
        <f t="shared" si="3"/>
        <v>-244.45486438128347</v>
      </c>
      <c r="F58" s="105">
        <f t="shared" si="4"/>
        <v>664.91723111709109</v>
      </c>
      <c r="G58" s="108"/>
    </row>
    <row r="59" spans="1:7" s="84" customFormat="1" x14ac:dyDescent="0.2">
      <c r="A59" s="516"/>
      <c r="B59" s="89">
        <f t="shared" si="1"/>
        <v>41883</v>
      </c>
      <c r="C59" s="91">
        <f t="shared" si="2"/>
        <v>65388.081349574772</v>
      </c>
      <c r="D59" s="91">
        <f t="shared" si="0"/>
        <v>1000.3880436906923</v>
      </c>
      <c r="E59" s="107">
        <f t="shared" si="3"/>
        <v>-247.25984487430708</v>
      </c>
      <c r="F59" s="105">
        <f t="shared" si="4"/>
        <v>672.54677805811525</v>
      </c>
      <c r="G59" s="108"/>
    </row>
    <row r="60" spans="1:7" s="84" customFormat="1" x14ac:dyDescent="0.2">
      <c r="A60" s="516"/>
      <c r="B60" s="89">
        <f t="shared" si="1"/>
        <v>41913</v>
      </c>
      <c r="C60" s="91">
        <f t="shared" si="2"/>
        <v>66138.372382342786</v>
      </c>
      <c r="D60" s="91">
        <f t="shared" si="0"/>
        <v>1011.8669273492711</v>
      </c>
      <c r="E60" s="107">
        <f t="shared" si="3"/>
        <v>-250.09701092267306</v>
      </c>
      <c r="F60" s="105">
        <f t="shared" si="4"/>
        <v>680.26386970967076</v>
      </c>
      <c r="G60" s="108"/>
    </row>
    <row r="61" spans="1:7" s="84" customFormat="1" x14ac:dyDescent="0.2">
      <c r="A61" s="516"/>
      <c r="B61" s="89">
        <f t="shared" si="1"/>
        <v>41944</v>
      </c>
      <c r="C61" s="91">
        <f t="shared" si="2"/>
        <v>66897.272577854732</v>
      </c>
      <c r="D61" s="91">
        <f t="shared" si="0"/>
        <v>1023.4775246672427</v>
      </c>
      <c r="E61" s="107">
        <f t="shared" si="3"/>
        <v>-252.96673183731778</v>
      </c>
      <c r="F61" s="105">
        <f t="shared" si="4"/>
        <v>688.0695105975044</v>
      </c>
      <c r="G61" s="108"/>
    </row>
    <row r="62" spans="1:7" ht="13.5" thickBot="1" x14ac:dyDescent="0.25">
      <c r="A62" s="517"/>
      <c r="B62" s="109">
        <f t="shared" si="1"/>
        <v>41974</v>
      </c>
      <c r="C62" s="110">
        <f t="shared" si="2"/>
        <v>67664.880721355163</v>
      </c>
      <c r="D62" s="110">
        <f t="shared" si="0"/>
        <v>1035.2213469839137</v>
      </c>
      <c r="E62" s="111">
        <f t="shared" si="3"/>
        <v>-255.86938116681068</v>
      </c>
      <c r="F62" s="112">
        <f t="shared" si="4"/>
        <v>695.96471677372506</v>
      </c>
      <c r="G62" s="113"/>
    </row>
  </sheetData>
  <mergeCells count="8">
    <mergeCell ref="A1:B1"/>
    <mergeCell ref="C1:E1"/>
    <mergeCell ref="A3:A14"/>
    <mergeCell ref="F13:G13"/>
    <mergeCell ref="A15:A26"/>
    <mergeCell ref="A27:A38"/>
    <mergeCell ref="A39:A50"/>
    <mergeCell ref="A51:A62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21" sqref="C21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81" t="s">
        <v>118</v>
      </c>
      <c r="C2" s="504"/>
      <c r="F2" s="507" t="s">
        <v>119</v>
      </c>
      <c r="G2" s="483"/>
      <c r="I2" s="481" t="s">
        <v>120</v>
      </c>
      <c r="J2" s="504"/>
    </row>
    <row r="3" spans="2:10" x14ac:dyDescent="0.2">
      <c r="B3" s="154" t="s">
        <v>63</v>
      </c>
      <c r="C3" s="155">
        <v>50000</v>
      </c>
      <c r="F3" s="15" t="s">
        <v>121</v>
      </c>
      <c r="G3" s="156">
        <v>50000</v>
      </c>
      <c r="I3" s="157" t="s">
        <v>55</v>
      </c>
      <c r="J3" s="158">
        <f>Open!$E$6</f>
        <v>1.0742</v>
      </c>
    </row>
    <row r="4" spans="2:10" x14ac:dyDescent="0.2">
      <c r="B4" s="9" t="s">
        <v>54</v>
      </c>
      <c r="C4" s="46">
        <v>2</v>
      </c>
      <c r="F4" s="159" t="s">
        <v>122</v>
      </c>
      <c r="G4" s="60">
        <f>CLog!$X$6</f>
        <v>34386.120000000003</v>
      </c>
      <c r="I4" s="11" t="s">
        <v>123</v>
      </c>
      <c r="J4" s="160">
        <f>G4*G6/J3/G5</f>
        <v>160.05455222491156</v>
      </c>
    </row>
    <row r="5" spans="2:10" x14ac:dyDescent="0.2">
      <c r="B5" s="9" t="s">
        <v>43</v>
      </c>
      <c r="C5" s="161">
        <v>100000</v>
      </c>
      <c r="F5" s="9" t="s">
        <v>43</v>
      </c>
      <c r="G5" s="161">
        <v>100000</v>
      </c>
      <c r="I5" s="11" t="s">
        <v>124</v>
      </c>
      <c r="J5" s="160">
        <f>G4/G5/(G7*J3/100/G6+J12/10000)</f>
        <v>178.1959703163219</v>
      </c>
    </row>
    <row r="6" spans="2:10" ht="13.5" thickBot="1" x14ac:dyDescent="0.25">
      <c r="B6" s="162" t="s">
        <v>125</v>
      </c>
      <c r="C6" s="163">
        <f>IF(C3="","",IF(C4="","",IF(C5="","",C3*C4/C5)))</f>
        <v>1</v>
      </c>
      <c r="F6" s="9" t="s">
        <v>54</v>
      </c>
      <c r="G6" s="46">
        <v>500</v>
      </c>
      <c r="I6" s="11" t="s">
        <v>126</v>
      </c>
      <c r="J6" s="160">
        <f>IF(G13="","",IF(J12="","",G13/J12/10))</f>
        <v>174.81181775347062</v>
      </c>
    </row>
    <row r="7" spans="2:10" x14ac:dyDescent="0.2">
      <c r="F7" s="9" t="s">
        <v>127</v>
      </c>
      <c r="G7" s="46">
        <v>20</v>
      </c>
      <c r="I7" s="11" t="s">
        <v>128</v>
      </c>
      <c r="J7" s="160">
        <f>IF(J4&lt;J5,IF(J4&lt;J6,J4,J6),IF(J5&lt;J6,J5,J6))</f>
        <v>160.05455222491156</v>
      </c>
    </row>
    <row r="8" spans="2:10" x14ac:dyDescent="0.2">
      <c r="F8" s="9" t="s">
        <v>129</v>
      </c>
      <c r="G8" s="161">
        <v>0.01</v>
      </c>
      <c r="I8" s="11" t="s">
        <v>130</v>
      </c>
      <c r="J8" s="160" t="str">
        <f>IF(J7=J4,"MaxLev",IF(J7=J5,"Margin","Ideal"))</f>
        <v>MaxLev</v>
      </c>
    </row>
    <row r="9" spans="2:10" ht="13.5" thickBot="1" x14ac:dyDescent="0.25">
      <c r="F9" s="10" t="s">
        <v>131</v>
      </c>
      <c r="G9" s="164">
        <f>IF(G8="","",G8*G5*J3/G6)</f>
        <v>2.1484000000000001</v>
      </c>
      <c r="I9" s="11" t="s">
        <v>132</v>
      </c>
      <c r="J9" s="165">
        <v>100</v>
      </c>
    </row>
    <row r="10" spans="2:10" ht="13.5" thickBot="1" x14ac:dyDescent="0.25">
      <c r="I10" s="12" t="s">
        <v>133</v>
      </c>
      <c r="J10" s="166">
        <f>IF(J7="","",IF(J9="","",INT(J7*J9)/100))</f>
        <v>160.05000000000001</v>
      </c>
    </row>
    <row r="11" spans="2:10" ht="13.5" thickBot="1" x14ac:dyDescent="0.25">
      <c r="F11" s="492" t="s">
        <v>13</v>
      </c>
      <c r="G11" s="493"/>
      <c r="I11" s="12" t="s">
        <v>134</v>
      </c>
      <c r="J11" s="167">
        <f>IF(J10="","",INT(G6*J10/J4))</f>
        <v>499</v>
      </c>
    </row>
    <row r="12" spans="2:10" x14ac:dyDescent="0.2">
      <c r="F12" s="490" t="s">
        <v>16</v>
      </c>
      <c r="G12" s="168">
        <f>Risk!I25</f>
        <v>0.76256852075839299</v>
      </c>
      <c r="I12" s="169" t="s">
        <v>135</v>
      </c>
      <c r="J12" s="170">
        <v>15</v>
      </c>
    </row>
    <row r="13" spans="2:10" x14ac:dyDescent="0.2">
      <c r="F13" s="491"/>
      <c r="G13" s="19">
        <f>Risk!I26</f>
        <v>26221.772663020594</v>
      </c>
      <c r="I13" s="11" t="s">
        <v>136</v>
      </c>
      <c r="J13" s="31">
        <f>IF(J12="","",J12*J10*G5/10000)</f>
        <v>24007.5</v>
      </c>
    </row>
    <row r="14" spans="2:10" x14ac:dyDescent="0.2">
      <c r="F14" s="488" t="s">
        <v>14</v>
      </c>
      <c r="G14" s="18">
        <f>Risk!I27</f>
        <v>0.97650496976773038</v>
      </c>
      <c r="I14" s="11" t="s">
        <v>137</v>
      </c>
      <c r="J14" s="171">
        <f>J13/G4</f>
        <v>0.69817414701047975</v>
      </c>
    </row>
    <row r="15" spans="2:10" ht="13.5" thickBot="1" x14ac:dyDescent="0.25">
      <c r="F15" s="489"/>
      <c r="G15" s="153">
        <f>Risk!I28</f>
        <v>33578.217071029554</v>
      </c>
      <c r="I15" s="11" t="s">
        <v>138</v>
      </c>
      <c r="J15" s="171">
        <f>J14/J12</f>
        <v>4.6544943134031985E-2</v>
      </c>
    </row>
    <row r="16" spans="2:10" ht="13.5" thickBot="1" x14ac:dyDescent="0.25">
      <c r="I16" s="162" t="s">
        <v>139</v>
      </c>
      <c r="J16" s="166">
        <f>(G4-G9)/J13</f>
        <v>1.4322179152348227</v>
      </c>
    </row>
    <row r="17" spans="3:10" x14ac:dyDescent="0.2">
      <c r="I17" s="47" t="s">
        <v>140</v>
      </c>
      <c r="J17" s="170">
        <v>2</v>
      </c>
    </row>
    <row r="18" spans="3:10" x14ac:dyDescent="0.2">
      <c r="I18" s="11" t="s">
        <v>44</v>
      </c>
      <c r="J18" s="31">
        <f>IF(J17="","",J17*J10*G5/10000)</f>
        <v>3201.0000000000005</v>
      </c>
    </row>
    <row r="19" spans="3:10" x14ac:dyDescent="0.2">
      <c r="C19" t="s">
        <v>208</v>
      </c>
      <c r="I19" s="11" t="s">
        <v>141</v>
      </c>
      <c r="J19" s="171">
        <f>J18/G4</f>
        <v>9.3089886268063984E-2</v>
      </c>
    </row>
    <row r="20" spans="3:10" x14ac:dyDescent="0.2">
      <c r="I20" s="11" t="s">
        <v>10</v>
      </c>
      <c r="J20" s="171">
        <v>0.2</v>
      </c>
    </row>
    <row r="21" spans="3:10" x14ac:dyDescent="0.2">
      <c r="I21" s="526" t="s">
        <v>14</v>
      </c>
      <c r="J21" s="31">
        <f>IF(J20="","",J20*J18-(1-J20)*J13)</f>
        <v>-18565.8</v>
      </c>
    </row>
    <row r="22" spans="3:10" ht="13.5" thickBot="1" x14ac:dyDescent="0.25">
      <c r="I22" s="467"/>
      <c r="J22" s="172">
        <f>IF(J21="","",J21/G4)</f>
        <v>-0.53992134035477102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2017-02-04T22:00:20Z</dcterms:modified>
</cp:coreProperties>
</file>