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2"/>
  </bookViews>
  <sheets>
    <sheet name="Use" sheetId="24" r:id="rId1"/>
    <sheet name="Plan" sheetId="39" r:id="rId2"/>
    <sheet name="DLog" sheetId="31" r:id="rId3"/>
    <sheet name="Open" sheetId="40" r:id="rId4"/>
    <sheet name="Cy" sheetId="48" r:id="rId5"/>
    <sheet name="DDCy" sheetId="49" r:id="rId6"/>
    <sheet name="Risk" sheetId="23" r:id="rId7"/>
    <sheet name="CRes" sheetId="42" r:id="rId8"/>
    <sheet name="CCh" sheetId="43" r:id="rId9"/>
    <sheet name="CLog" sheetId="22" r:id="rId10"/>
    <sheet name="$Aj" sheetId="26" r:id="rId11"/>
    <sheet name="GM" sheetId="27" r:id="rId12"/>
    <sheet name="PM" sheetId="28" r:id="rId13"/>
    <sheet name="FL" sheetId="29" r:id="rId14"/>
    <sheet name="WRes" sheetId="51" r:id="rId15"/>
    <sheet name="WMéd" sheetId="52" r:id="rId16"/>
    <sheet name="MRes" sheetId="50" r:id="rId17"/>
    <sheet name="MMéd" sheetId="53" r:id="rId18"/>
    <sheet name="Cap" sheetId="41" r:id="rId19"/>
    <sheet name="Stop" sheetId="44" r:id="rId20"/>
  </sheets>
  <externalReferences>
    <externalReference r:id="rId21"/>
    <externalReference r:id="rId22"/>
  </externalReferences>
  <calcPr calcId="144525" iterate="1" iterateCount="1"/>
</workbook>
</file>

<file path=xl/calcChain.xml><?xml version="1.0" encoding="utf-8"?>
<calcChain xmlns="http://schemas.openxmlformats.org/spreadsheetml/2006/main">
  <c r="F33" i="31" l="1"/>
  <c r="F32" i="31"/>
  <c r="F31" i="31"/>
  <c r="F30" i="31"/>
  <c r="F29" i="31"/>
  <c r="F28" i="31"/>
  <c r="F26" i="31"/>
  <c r="F27" i="31" s="1"/>
  <c r="F25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M11" i="48" l="1"/>
  <c r="M7" i="48"/>
  <c r="M5" i="49" l="1"/>
  <c r="C8" i="31" l="1"/>
  <c r="L18" i="43"/>
  <c r="L19" i="43"/>
  <c r="L20" i="43"/>
  <c r="L21" i="43"/>
  <c r="L102" i="42"/>
  <c r="L101" i="42"/>
  <c r="B101" i="43"/>
  <c r="L100" i="42"/>
  <c r="L99" i="42"/>
  <c r="B99" i="43"/>
  <c r="L98" i="42"/>
  <c r="L97" i="42"/>
  <c r="B97" i="43"/>
  <c r="L96" i="42"/>
  <c r="L95" i="42"/>
  <c r="B95" i="43"/>
  <c r="L94" i="42"/>
  <c r="L93" i="42"/>
  <c r="B93" i="43"/>
  <c r="L92" i="42"/>
  <c r="L91" i="42"/>
  <c r="B91" i="43"/>
  <c r="K91" i="43"/>
  <c r="L90" i="42"/>
  <c r="L89" i="42"/>
  <c r="B89" i="43"/>
  <c r="L88" i="42"/>
  <c r="L87" i="42"/>
  <c r="L86" i="42"/>
  <c r="L85" i="42"/>
  <c r="B85" i="43"/>
  <c r="L84" i="42"/>
  <c r="L83" i="42"/>
  <c r="L82" i="42"/>
  <c r="L81" i="42"/>
  <c r="B81" i="43"/>
  <c r="L80" i="42"/>
  <c r="L79" i="42"/>
  <c r="B79" i="43"/>
  <c r="L78" i="42"/>
  <c r="L77" i="42"/>
  <c r="L76" i="42"/>
  <c r="L75" i="42"/>
  <c r="B75" i="43"/>
  <c r="L74" i="42"/>
  <c r="L73" i="42"/>
  <c r="B73" i="43"/>
  <c r="L72" i="42"/>
  <c r="L71" i="42"/>
  <c r="L70" i="42"/>
  <c r="L69" i="42"/>
  <c r="B69" i="43"/>
  <c r="L68" i="42"/>
  <c r="L67" i="42"/>
  <c r="B67" i="43"/>
  <c r="L66" i="42"/>
  <c r="L65" i="42"/>
  <c r="L64" i="42"/>
  <c r="L63" i="42"/>
  <c r="B63" i="43"/>
  <c r="L62" i="42"/>
  <c r="L61" i="42"/>
  <c r="B61" i="43"/>
  <c r="L60" i="42"/>
  <c r="L59" i="42"/>
  <c r="B59" i="43"/>
  <c r="L58" i="42"/>
  <c r="L57" i="42"/>
  <c r="L56" i="42"/>
  <c r="L55" i="42"/>
  <c r="B55" i="43"/>
  <c r="L54" i="42"/>
  <c r="L53" i="42"/>
  <c r="B53" i="43"/>
  <c r="L52" i="42"/>
  <c r="L51" i="42"/>
  <c r="B51" i="43"/>
  <c r="L50" i="42"/>
  <c r="L49" i="42"/>
  <c r="B49" i="43"/>
  <c r="L48" i="42"/>
  <c r="L47" i="42"/>
  <c r="B47" i="43"/>
  <c r="L46" i="42"/>
  <c r="L45" i="42"/>
  <c r="B45" i="43"/>
  <c r="L44" i="42"/>
  <c r="L43" i="42"/>
  <c r="B43" i="43"/>
  <c r="L42" i="42"/>
  <c r="L41" i="42"/>
  <c r="L40" i="42"/>
  <c r="L39" i="42"/>
  <c r="B39" i="43"/>
  <c r="L38" i="42"/>
  <c r="L37" i="42"/>
  <c r="B37" i="43"/>
  <c r="L36" i="42"/>
  <c r="L35" i="42"/>
  <c r="B35" i="43"/>
  <c r="L34" i="42"/>
  <c r="L33" i="42"/>
  <c r="B33" i="43"/>
  <c r="L32" i="42"/>
  <c r="L31" i="42"/>
  <c r="L30" i="42"/>
  <c r="L29" i="42"/>
  <c r="B29" i="43"/>
  <c r="L28" i="42"/>
  <c r="L27" i="42"/>
  <c r="B27" i="43"/>
  <c r="L26" i="42"/>
  <c r="L25" i="42"/>
  <c r="L24" i="42"/>
  <c r="L23" i="42"/>
  <c r="B23" i="43"/>
  <c r="L22" i="42"/>
  <c r="L21" i="42"/>
  <c r="B21" i="43"/>
  <c r="L20" i="42"/>
  <c r="L19" i="42"/>
  <c r="B19" i="43"/>
  <c r="L18" i="42"/>
  <c r="L9" i="42"/>
  <c r="L8" i="42"/>
  <c r="L7" i="42"/>
  <c r="L6" i="42"/>
  <c r="L5" i="42"/>
  <c r="L4" i="42"/>
  <c r="L3" i="42"/>
  <c r="L3" i="51"/>
  <c r="N7" i="48"/>
  <c r="R6" i="53"/>
  <c r="R6" i="52"/>
  <c r="S6" i="53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/>
  <c r="M102" i="51"/>
  <c r="L102" i="51"/>
  <c r="B102" i="52"/>
  <c r="L102" i="52"/>
  <c r="E102" i="51"/>
  <c r="F102" i="51"/>
  <c r="H102" i="51" s="1"/>
  <c r="G102" i="51"/>
  <c r="C102" i="51"/>
  <c r="N101" i="51"/>
  <c r="K101" i="51"/>
  <c r="M101" i="51"/>
  <c r="J101" i="51"/>
  <c r="L101" i="51"/>
  <c r="B101" i="52"/>
  <c r="L101" i="52"/>
  <c r="E101" i="51"/>
  <c r="F101" i="51"/>
  <c r="H101" i="51" s="1"/>
  <c r="G101" i="51"/>
  <c r="C101" i="51"/>
  <c r="N100" i="51"/>
  <c r="J100" i="51"/>
  <c r="K100" i="51"/>
  <c r="M100" i="51"/>
  <c r="L100" i="51"/>
  <c r="B100" i="52"/>
  <c r="L100" i="52"/>
  <c r="E100" i="51"/>
  <c r="F100" i="51"/>
  <c r="H100" i="51" s="1"/>
  <c r="G100" i="51"/>
  <c r="C100" i="51"/>
  <c r="N99" i="51"/>
  <c r="K99" i="51"/>
  <c r="M99" i="51"/>
  <c r="J99" i="51"/>
  <c r="L99" i="51"/>
  <c r="B99" i="52"/>
  <c r="L99" i="52"/>
  <c r="E99" i="51"/>
  <c r="F99" i="51"/>
  <c r="H99" i="51" s="1"/>
  <c r="G99" i="51"/>
  <c r="C99" i="51"/>
  <c r="N98" i="51"/>
  <c r="J98" i="51"/>
  <c r="K98" i="51"/>
  <c r="M98" i="51"/>
  <c r="L98" i="51"/>
  <c r="B98" i="52"/>
  <c r="L98" i="52"/>
  <c r="E98" i="51"/>
  <c r="F98" i="51"/>
  <c r="H98" i="51" s="1"/>
  <c r="G98" i="51"/>
  <c r="C98" i="51"/>
  <c r="N97" i="51"/>
  <c r="K97" i="51"/>
  <c r="M97" i="51"/>
  <c r="J97" i="51"/>
  <c r="L97" i="51"/>
  <c r="B97" i="52"/>
  <c r="L97" i="52"/>
  <c r="E97" i="51"/>
  <c r="F97" i="51"/>
  <c r="H97" i="51" s="1"/>
  <c r="G97" i="51"/>
  <c r="C97" i="51"/>
  <c r="N96" i="51"/>
  <c r="J96" i="51"/>
  <c r="K96" i="51"/>
  <c r="M96" i="51"/>
  <c r="L96" i="51"/>
  <c r="B96" i="52"/>
  <c r="L96" i="52"/>
  <c r="E96" i="51"/>
  <c r="F96" i="51"/>
  <c r="H96" i="51" s="1"/>
  <c r="G96" i="51"/>
  <c r="C96" i="51"/>
  <c r="N95" i="51"/>
  <c r="K95" i="51"/>
  <c r="M95" i="51"/>
  <c r="J95" i="51"/>
  <c r="L95" i="51"/>
  <c r="B95" i="52"/>
  <c r="L95" i="52"/>
  <c r="E95" i="51"/>
  <c r="F95" i="51"/>
  <c r="H95" i="51" s="1"/>
  <c r="G95" i="51"/>
  <c r="C95" i="51"/>
  <c r="N94" i="51"/>
  <c r="J94" i="51"/>
  <c r="K94" i="51"/>
  <c r="M94" i="51"/>
  <c r="L94" i="51"/>
  <c r="B94" i="52"/>
  <c r="L94" i="52"/>
  <c r="E94" i="51"/>
  <c r="F94" i="51"/>
  <c r="H94" i="51" s="1"/>
  <c r="G94" i="51"/>
  <c r="C94" i="51"/>
  <c r="N93" i="51"/>
  <c r="K93" i="51"/>
  <c r="M93" i="51"/>
  <c r="J93" i="51"/>
  <c r="L93" i="51"/>
  <c r="B93" i="52"/>
  <c r="L93" i="52"/>
  <c r="E93" i="51"/>
  <c r="F93" i="51"/>
  <c r="H93" i="51" s="1"/>
  <c r="G93" i="51"/>
  <c r="C93" i="51"/>
  <c r="N92" i="51"/>
  <c r="J92" i="51"/>
  <c r="K92" i="51"/>
  <c r="M92" i="51"/>
  <c r="L92" i="51"/>
  <c r="B92" i="52"/>
  <c r="L92" i="52"/>
  <c r="E92" i="51"/>
  <c r="F92" i="51"/>
  <c r="H92" i="51" s="1"/>
  <c r="G92" i="51"/>
  <c r="C92" i="51"/>
  <c r="N91" i="51"/>
  <c r="K91" i="51"/>
  <c r="M91" i="51"/>
  <c r="J91" i="51"/>
  <c r="L91" i="51"/>
  <c r="B91" i="52"/>
  <c r="L91" i="52"/>
  <c r="E91" i="51"/>
  <c r="F91" i="51"/>
  <c r="H91" i="51" s="1"/>
  <c r="G91" i="51"/>
  <c r="C91" i="51"/>
  <c r="N90" i="51"/>
  <c r="J90" i="51"/>
  <c r="K90" i="51"/>
  <c r="M90" i="51"/>
  <c r="L90" i="51"/>
  <c r="B90" i="52"/>
  <c r="L90" i="52"/>
  <c r="E90" i="51"/>
  <c r="F90" i="51"/>
  <c r="H90" i="51" s="1"/>
  <c r="G90" i="51"/>
  <c r="C90" i="51"/>
  <c r="N89" i="51"/>
  <c r="K89" i="51"/>
  <c r="M89" i="51"/>
  <c r="J89" i="51"/>
  <c r="L89" i="51"/>
  <c r="B89" i="52"/>
  <c r="L89" i="52"/>
  <c r="E89" i="51"/>
  <c r="F89" i="51"/>
  <c r="H89" i="51" s="1"/>
  <c r="G89" i="51"/>
  <c r="C89" i="51"/>
  <c r="N88" i="51"/>
  <c r="J88" i="51"/>
  <c r="K88" i="51"/>
  <c r="M88" i="51"/>
  <c r="L88" i="51"/>
  <c r="B88" i="52"/>
  <c r="L88" i="52"/>
  <c r="E88" i="51"/>
  <c r="F88" i="51"/>
  <c r="H88" i="51" s="1"/>
  <c r="G88" i="51"/>
  <c r="C88" i="51"/>
  <c r="N87" i="51"/>
  <c r="K87" i="51"/>
  <c r="M87" i="51"/>
  <c r="J87" i="51"/>
  <c r="L87" i="51"/>
  <c r="B87" i="52"/>
  <c r="L87" i="52"/>
  <c r="E87" i="51"/>
  <c r="F87" i="51"/>
  <c r="H87" i="51" s="1"/>
  <c r="G87" i="51"/>
  <c r="C87" i="51"/>
  <c r="N86" i="51"/>
  <c r="J86" i="51"/>
  <c r="K86" i="51"/>
  <c r="M86" i="51"/>
  <c r="L86" i="51"/>
  <c r="B86" i="52"/>
  <c r="E86" i="51"/>
  <c r="F86" i="51"/>
  <c r="H86" i="51"/>
  <c r="G86" i="51"/>
  <c r="C86" i="51"/>
  <c r="N85" i="51"/>
  <c r="K85" i="51"/>
  <c r="M85" i="51"/>
  <c r="J85" i="51"/>
  <c r="L85" i="51"/>
  <c r="B85" i="52"/>
  <c r="L85" i="52"/>
  <c r="E85" i="51"/>
  <c r="F85" i="51"/>
  <c r="H85" i="51"/>
  <c r="G85" i="51"/>
  <c r="C85" i="51"/>
  <c r="N84" i="51"/>
  <c r="J84" i="51"/>
  <c r="K84" i="51"/>
  <c r="M84" i="51" s="1"/>
  <c r="L84" i="51"/>
  <c r="B84" i="52"/>
  <c r="L84" i="52"/>
  <c r="E84" i="51"/>
  <c r="F84" i="51"/>
  <c r="H84" i="51"/>
  <c r="G84" i="51"/>
  <c r="C84" i="51"/>
  <c r="N83" i="51"/>
  <c r="K83" i="51"/>
  <c r="M83" i="51"/>
  <c r="J83" i="51"/>
  <c r="L83" i="51"/>
  <c r="B83" i="52"/>
  <c r="L83" i="52"/>
  <c r="E83" i="51"/>
  <c r="F83" i="51"/>
  <c r="H83" i="51"/>
  <c r="G83" i="51"/>
  <c r="C83" i="51"/>
  <c r="N82" i="51"/>
  <c r="J82" i="51"/>
  <c r="K82" i="51"/>
  <c r="M82" i="51" s="1"/>
  <c r="L82" i="51"/>
  <c r="B82" i="52"/>
  <c r="L82" i="52"/>
  <c r="E82" i="51"/>
  <c r="F82" i="51"/>
  <c r="H82" i="51"/>
  <c r="C82" i="51"/>
  <c r="N81" i="51"/>
  <c r="J81" i="51"/>
  <c r="K81" i="51"/>
  <c r="M81" i="51"/>
  <c r="E81" i="51"/>
  <c r="G81" i="51"/>
  <c r="C81" i="51"/>
  <c r="N80" i="51"/>
  <c r="J80" i="51"/>
  <c r="L80" i="51"/>
  <c r="B80" i="52"/>
  <c r="L80" i="52"/>
  <c r="E80" i="51"/>
  <c r="G80" i="51"/>
  <c r="C80" i="51"/>
  <c r="N79" i="51"/>
  <c r="J79" i="51"/>
  <c r="K79" i="51"/>
  <c r="M79" i="51" s="1"/>
  <c r="E79" i="51"/>
  <c r="G79" i="51"/>
  <c r="C79" i="51"/>
  <c r="N78" i="51"/>
  <c r="J78" i="51"/>
  <c r="L78" i="51"/>
  <c r="B78" i="52"/>
  <c r="L78" i="52"/>
  <c r="E78" i="51"/>
  <c r="G78" i="51"/>
  <c r="C78" i="51"/>
  <c r="N77" i="51"/>
  <c r="J77" i="51"/>
  <c r="K77" i="51"/>
  <c r="M77" i="51"/>
  <c r="E77" i="51"/>
  <c r="G77" i="51"/>
  <c r="C77" i="51"/>
  <c r="N76" i="51"/>
  <c r="J76" i="51"/>
  <c r="L76" i="51"/>
  <c r="B76" i="52"/>
  <c r="L76" i="52"/>
  <c r="E76" i="51"/>
  <c r="G76" i="51"/>
  <c r="C76" i="51"/>
  <c r="N75" i="51"/>
  <c r="J75" i="51"/>
  <c r="K75" i="51"/>
  <c r="M75" i="51" s="1"/>
  <c r="E75" i="51"/>
  <c r="G75" i="51"/>
  <c r="C75" i="51"/>
  <c r="N74" i="51"/>
  <c r="J74" i="51"/>
  <c r="L74" i="51"/>
  <c r="B74" i="52"/>
  <c r="L74" i="52"/>
  <c r="E74" i="51"/>
  <c r="G74" i="51"/>
  <c r="C74" i="51"/>
  <c r="N73" i="51"/>
  <c r="J73" i="51"/>
  <c r="K73" i="51"/>
  <c r="M73" i="51"/>
  <c r="E73" i="51"/>
  <c r="G73" i="51"/>
  <c r="C73" i="51"/>
  <c r="N72" i="51"/>
  <c r="J72" i="51"/>
  <c r="L72" i="51"/>
  <c r="B72" i="52"/>
  <c r="L72" i="52"/>
  <c r="E72" i="51"/>
  <c r="G72" i="51"/>
  <c r="C72" i="51"/>
  <c r="N71" i="51"/>
  <c r="J71" i="51"/>
  <c r="K71" i="51"/>
  <c r="M71" i="51" s="1"/>
  <c r="E71" i="51"/>
  <c r="G71" i="51"/>
  <c r="C71" i="51"/>
  <c r="N70" i="51"/>
  <c r="J70" i="51"/>
  <c r="L70" i="51"/>
  <c r="B70" i="52"/>
  <c r="L70" i="52"/>
  <c r="E70" i="51"/>
  <c r="G70" i="51"/>
  <c r="C70" i="51"/>
  <c r="N69" i="51"/>
  <c r="J69" i="51"/>
  <c r="K69" i="51"/>
  <c r="M69" i="51"/>
  <c r="E69" i="51"/>
  <c r="G69" i="51"/>
  <c r="C69" i="51"/>
  <c r="N68" i="51"/>
  <c r="J68" i="51"/>
  <c r="L68" i="51"/>
  <c r="B68" i="52"/>
  <c r="L68" i="52"/>
  <c r="E68" i="51"/>
  <c r="G68" i="51"/>
  <c r="C68" i="51"/>
  <c r="N67" i="51"/>
  <c r="J67" i="51"/>
  <c r="K67" i="51"/>
  <c r="M67" i="51" s="1"/>
  <c r="E67" i="51"/>
  <c r="G67" i="51"/>
  <c r="C67" i="51"/>
  <c r="N66" i="51"/>
  <c r="J66" i="51"/>
  <c r="L66" i="51"/>
  <c r="B66" i="52"/>
  <c r="L66" i="52"/>
  <c r="E66" i="51"/>
  <c r="G66" i="51"/>
  <c r="C66" i="51"/>
  <c r="N65" i="51"/>
  <c r="J65" i="51"/>
  <c r="K65" i="51"/>
  <c r="M65" i="51"/>
  <c r="E65" i="51"/>
  <c r="G65" i="51"/>
  <c r="C65" i="51"/>
  <c r="N64" i="51"/>
  <c r="J64" i="51"/>
  <c r="L64" i="51"/>
  <c r="B64" i="52"/>
  <c r="L64" i="52"/>
  <c r="E64" i="51"/>
  <c r="G64" i="51"/>
  <c r="C64" i="51"/>
  <c r="N63" i="51"/>
  <c r="J63" i="51"/>
  <c r="K63" i="51"/>
  <c r="M63" i="51" s="1"/>
  <c r="E63" i="51"/>
  <c r="G63" i="51"/>
  <c r="C63" i="51"/>
  <c r="N62" i="51"/>
  <c r="J62" i="51"/>
  <c r="L62" i="51"/>
  <c r="B62" i="52"/>
  <c r="L62" i="52"/>
  <c r="E62" i="51"/>
  <c r="G62" i="51"/>
  <c r="C62" i="51"/>
  <c r="N61" i="51"/>
  <c r="J61" i="51"/>
  <c r="K61" i="51"/>
  <c r="M61" i="51"/>
  <c r="E61" i="51"/>
  <c r="G61" i="5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L39" i="51"/>
  <c r="B39" i="52"/>
  <c r="L39" i="52"/>
  <c r="K39" i="51"/>
  <c r="M39" i="51"/>
  <c r="G39" i="51"/>
  <c r="E39" i="51"/>
  <c r="F39" i="51"/>
  <c r="H39" i="51" s="1"/>
  <c r="C39" i="51"/>
  <c r="N38" i="51"/>
  <c r="L38" i="51"/>
  <c r="B38" i="52"/>
  <c r="L38" i="52"/>
  <c r="J38" i="51"/>
  <c r="K38" i="51"/>
  <c r="M38" i="51" s="1"/>
  <c r="G38" i="51"/>
  <c r="E38" i="51"/>
  <c r="F38" i="51"/>
  <c r="H38" i="51" s="1"/>
  <c r="C38" i="51"/>
  <c r="N37" i="51"/>
  <c r="L37" i="51"/>
  <c r="B37" i="52"/>
  <c r="L37" i="52"/>
  <c r="J37" i="51"/>
  <c r="K37" i="51"/>
  <c r="M37" i="51"/>
  <c r="G37" i="51"/>
  <c r="E37" i="51"/>
  <c r="F37" i="51"/>
  <c r="H37" i="51" s="1"/>
  <c r="C37" i="51"/>
  <c r="N36" i="51"/>
  <c r="L36" i="51"/>
  <c r="B36" i="52"/>
  <c r="L36" i="52"/>
  <c r="J36" i="51"/>
  <c r="K36" i="51"/>
  <c r="M36" i="51" s="1"/>
  <c r="G36" i="51"/>
  <c r="E36" i="51"/>
  <c r="F36" i="51"/>
  <c r="H36" i="51" s="1"/>
  <c r="C36" i="51"/>
  <c r="N35" i="51"/>
  <c r="L35" i="51"/>
  <c r="B35" i="52"/>
  <c r="L35" i="52"/>
  <c r="J35" i="51"/>
  <c r="K35" i="51"/>
  <c r="M35" i="51"/>
  <c r="G35" i="51"/>
  <c r="E35" i="51"/>
  <c r="F35" i="51"/>
  <c r="H35" i="51" s="1"/>
  <c r="C35" i="51"/>
  <c r="N34" i="51"/>
  <c r="L34" i="51"/>
  <c r="B34" i="52"/>
  <c r="L34" i="52"/>
  <c r="J34" i="51"/>
  <c r="K34" i="51"/>
  <c r="M34" i="51" s="1"/>
  <c r="G34" i="51"/>
  <c r="E34" i="51"/>
  <c r="F34" i="51"/>
  <c r="H34" i="51" s="1"/>
  <c r="C34" i="51"/>
  <c r="N33" i="51"/>
  <c r="L33" i="51"/>
  <c r="B33" i="52"/>
  <c r="L33" i="52"/>
  <c r="J33" i="51"/>
  <c r="K33" i="51"/>
  <c r="M33" i="51"/>
  <c r="G33" i="51"/>
  <c r="E33" i="51"/>
  <c r="F33" i="51"/>
  <c r="H33" i="51" s="1"/>
  <c r="C33" i="51"/>
  <c r="N32" i="51"/>
  <c r="L32" i="51"/>
  <c r="B32" i="52"/>
  <c r="L32" i="52"/>
  <c r="J32" i="51"/>
  <c r="K32" i="51"/>
  <c r="M32" i="51" s="1"/>
  <c r="G32" i="51"/>
  <c r="E32" i="51"/>
  <c r="F32" i="51"/>
  <c r="H32" i="51" s="1"/>
  <c r="C32" i="51"/>
  <c r="N31" i="51"/>
  <c r="L31" i="51"/>
  <c r="B31" i="52"/>
  <c r="L31" i="52"/>
  <c r="J31" i="51"/>
  <c r="K31" i="51"/>
  <c r="M31" i="51"/>
  <c r="G31" i="51"/>
  <c r="E31" i="51"/>
  <c r="F31" i="51"/>
  <c r="H31" i="51" s="1"/>
  <c r="C31" i="51"/>
  <c r="N30" i="51"/>
  <c r="L30" i="51"/>
  <c r="B30" i="52"/>
  <c r="L30" i="52"/>
  <c r="J30" i="51"/>
  <c r="K30" i="51"/>
  <c r="M30" i="51" s="1"/>
  <c r="G30" i="51"/>
  <c r="E30" i="51"/>
  <c r="F30" i="51"/>
  <c r="H30" i="51" s="1"/>
  <c r="C30" i="51"/>
  <c r="N29" i="51"/>
  <c r="L29" i="51"/>
  <c r="B29" i="52"/>
  <c r="L29" i="52"/>
  <c r="J29" i="51"/>
  <c r="K29" i="51"/>
  <c r="M29" i="51"/>
  <c r="G29" i="51"/>
  <c r="E29" i="51"/>
  <c r="F29" i="51"/>
  <c r="H29" i="51" s="1"/>
  <c r="C29" i="51"/>
  <c r="N28" i="51"/>
  <c r="J28" i="51"/>
  <c r="K28" i="51"/>
  <c r="M28" i="51"/>
  <c r="E28" i="51"/>
  <c r="F28" i="51"/>
  <c r="H28" i="51" s="1"/>
  <c r="C28" i="51"/>
  <c r="N27" i="51"/>
  <c r="J27" i="51"/>
  <c r="K27" i="51"/>
  <c r="M27" i="51" s="1"/>
  <c r="E27" i="51"/>
  <c r="F27" i="51"/>
  <c r="H27" i="51" s="1"/>
  <c r="C27" i="51"/>
  <c r="N26" i="51"/>
  <c r="J26" i="51"/>
  <c r="K26" i="51"/>
  <c r="M26" i="51"/>
  <c r="E26" i="51"/>
  <c r="F26" i="51"/>
  <c r="H26" i="51" s="1"/>
  <c r="C26" i="51"/>
  <c r="N25" i="51"/>
  <c r="J25" i="51"/>
  <c r="K25" i="51"/>
  <c r="M25" i="51" s="1"/>
  <c r="E25" i="51"/>
  <c r="F25" i="51"/>
  <c r="H25" i="51" s="1"/>
  <c r="C25" i="51"/>
  <c r="N24" i="51"/>
  <c r="J24" i="51"/>
  <c r="K24" i="51"/>
  <c r="M24" i="51"/>
  <c r="E24" i="51"/>
  <c r="F24" i="51"/>
  <c r="H24" i="51" s="1"/>
  <c r="C24" i="51"/>
  <c r="N23" i="51"/>
  <c r="J23" i="51"/>
  <c r="K23" i="51"/>
  <c r="M23" i="51" s="1"/>
  <c r="E23" i="51"/>
  <c r="F23" i="51"/>
  <c r="H23" i="51" s="1"/>
  <c r="C23" i="51"/>
  <c r="N22" i="51"/>
  <c r="J22" i="51"/>
  <c r="K22" i="51"/>
  <c r="M22" i="51"/>
  <c r="E22" i="51"/>
  <c r="F22" i="51"/>
  <c r="H22" i="51" s="1"/>
  <c r="C22" i="51"/>
  <c r="N21" i="51"/>
  <c r="J21" i="51"/>
  <c r="K21" i="51"/>
  <c r="M21" i="51" s="1"/>
  <c r="E21" i="51"/>
  <c r="F21" i="51"/>
  <c r="H21" i="51" s="1"/>
  <c r="C21" i="51"/>
  <c r="N20" i="51"/>
  <c r="J20" i="51"/>
  <c r="K20" i="51"/>
  <c r="M20" i="51"/>
  <c r="E20" i="51"/>
  <c r="F20" i="51"/>
  <c r="H20" i="51" s="1"/>
  <c r="C20" i="51"/>
  <c r="N19" i="51"/>
  <c r="J19" i="51"/>
  <c r="K19" i="51"/>
  <c r="M19" i="51" s="1"/>
  <c r="E19" i="51"/>
  <c r="F19" i="51"/>
  <c r="H19" i="51" s="1"/>
  <c r="C19" i="51"/>
  <c r="N18" i="51"/>
  <c r="J18" i="51"/>
  <c r="K18" i="51"/>
  <c r="M18" i="51"/>
  <c r="E18" i="51"/>
  <c r="F18" i="51"/>
  <c r="H18" i="51" s="1"/>
  <c r="C18" i="51"/>
  <c r="N17" i="51"/>
  <c r="J17" i="51"/>
  <c r="K17" i="51"/>
  <c r="M17" i="51" s="1"/>
  <c r="E17" i="51"/>
  <c r="F17" i="51"/>
  <c r="H17" i="51" s="1"/>
  <c r="C17" i="51"/>
  <c r="N16" i="51"/>
  <c r="J16" i="51"/>
  <c r="K16" i="51"/>
  <c r="M16" i="51"/>
  <c r="E16" i="51"/>
  <c r="F16" i="51"/>
  <c r="H16" i="51" s="1"/>
  <c r="C16" i="51"/>
  <c r="N15" i="51"/>
  <c r="J15" i="51"/>
  <c r="K15" i="51"/>
  <c r="M15" i="51" s="1"/>
  <c r="E15" i="51"/>
  <c r="F15" i="51"/>
  <c r="H15" i="51" s="1"/>
  <c r="C15" i="51"/>
  <c r="N14" i="51"/>
  <c r="J14" i="51"/>
  <c r="K14" i="51"/>
  <c r="M14" i="51"/>
  <c r="E14" i="51"/>
  <c r="F14" i="51"/>
  <c r="H14" i="51" s="1"/>
  <c r="C14" i="51"/>
  <c r="N13" i="51"/>
  <c r="J13" i="51"/>
  <c r="K13" i="51"/>
  <c r="M13" i="51" s="1"/>
  <c r="E13" i="51"/>
  <c r="F13" i="51"/>
  <c r="H13" i="51" s="1"/>
  <c r="C13" i="51"/>
  <c r="N12" i="51"/>
  <c r="J12" i="51"/>
  <c r="K12" i="51"/>
  <c r="M12" i="51"/>
  <c r="E12" i="51"/>
  <c r="F12" i="51"/>
  <c r="H12" i="51" s="1"/>
  <c r="C12" i="51"/>
  <c r="N11" i="51"/>
  <c r="J11" i="51"/>
  <c r="K11" i="51"/>
  <c r="M11" i="51" s="1"/>
  <c r="E11" i="51"/>
  <c r="F11" i="51"/>
  <c r="H11" i="51" s="1"/>
  <c r="C11" i="51"/>
  <c r="N10" i="51"/>
  <c r="J10" i="51"/>
  <c r="K10" i="51"/>
  <c r="M10" i="51"/>
  <c r="E10" i="51"/>
  <c r="F10" i="51"/>
  <c r="H10" i="51" s="1"/>
  <c r="C10" i="51"/>
  <c r="N9" i="51"/>
  <c r="J9" i="51"/>
  <c r="K9" i="51"/>
  <c r="M9" i="51" s="1"/>
  <c r="E9" i="51"/>
  <c r="F9" i="51"/>
  <c r="H9" i="51" s="1"/>
  <c r="C9" i="51"/>
  <c r="N8" i="51"/>
  <c r="J8" i="51"/>
  <c r="K8" i="51"/>
  <c r="M8" i="51"/>
  <c r="E8" i="51"/>
  <c r="F8" i="51"/>
  <c r="H8" i="51" s="1"/>
  <c r="C8" i="51"/>
  <c r="N7" i="51"/>
  <c r="J7" i="51"/>
  <c r="K7" i="51"/>
  <c r="M7" i="51" s="1"/>
  <c r="E7" i="51"/>
  <c r="F7" i="51"/>
  <c r="H7" i="51" s="1"/>
  <c r="C7" i="51"/>
  <c r="N6" i="51"/>
  <c r="J6" i="51"/>
  <c r="K6" i="51"/>
  <c r="M6" i="51"/>
  <c r="E6" i="51"/>
  <c r="F6" i="51"/>
  <c r="H6" i="51" s="1"/>
  <c r="C6" i="51"/>
  <c r="N5" i="51"/>
  <c r="J5" i="51"/>
  <c r="K5" i="51"/>
  <c r="M5" i="51" s="1"/>
  <c r="E5" i="51"/>
  <c r="F5" i="51"/>
  <c r="H5" i="51" s="1"/>
  <c r="C5" i="51"/>
  <c r="N4" i="51"/>
  <c r="J4" i="51"/>
  <c r="E4" i="51"/>
  <c r="C4" i="51"/>
  <c r="N3" i="51"/>
  <c r="J3" i="51"/>
  <c r="K3" i="51"/>
  <c r="M3" i="51"/>
  <c r="E3" i="51"/>
  <c r="F3" i="51"/>
  <c r="H3" i="51"/>
  <c r="C3" i="51"/>
  <c r="D2" i="42"/>
  <c r="D3" i="42"/>
  <c r="D4" i="42"/>
  <c r="D5" i="42"/>
  <c r="D6" i="42"/>
  <c r="D7" i="42"/>
  <c r="D8" i="42"/>
  <c r="J102" i="42"/>
  <c r="J101" i="42"/>
  <c r="J100" i="42"/>
  <c r="B100" i="43"/>
  <c r="I100" i="43"/>
  <c r="J100" i="43" s="1"/>
  <c r="J99" i="42"/>
  <c r="C100" i="22"/>
  <c r="J98" i="42"/>
  <c r="J97" i="42"/>
  <c r="J96" i="42"/>
  <c r="J95" i="42"/>
  <c r="J94" i="42"/>
  <c r="J93" i="42"/>
  <c r="J92" i="42"/>
  <c r="J91" i="42"/>
  <c r="J90" i="42"/>
  <c r="J89" i="42"/>
  <c r="J88" i="42"/>
  <c r="J87" i="42"/>
  <c r="J86" i="42"/>
  <c r="J85" i="42"/>
  <c r="C86" i="22"/>
  <c r="L86" i="22"/>
  <c r="U86" i="22" s="1"/>
  <c r="J84" i="42"/>
  <c r="J83" i="42"/>
  <c r="J82" i="42"/>
  <c r="J81" i="42"/>
  <c r="J80" i="42"/>
  <c r="B80" i="43"/>
  <c r="J79" i="42"/>
  <c r="J78" i="42"/>
  <c r="B78" i="43"/>
  <c r="J77" i="42"/>
  <c r="J76" i="42"/>
  <c r="J75" i="42"/>
  <c r="C76" i="22"/>
  <c r="J74" i="42"/>
  <c r="J73" i="42"/>
  <c r="J72" i="42"/>
  <c r="J71" i="42"/>
  <c r="C72" i="22"/>
  <c r="J70" i="42"/>
  <c r="B70" i="43"/>
  <c r="J69" i="42"/>
  <c r="J68" i="42"/>
  <c r="B68" i="43"/>
  <c r="J67" i="42"/>
  <c r="C68" i="22"/>
  <c r="E68" i="22"/>
  <c r="F68" i="22" s="1"/>
  <c r="J66" i="42"/>
  <c r="J65" i="42"/>
  <c r="C66" i="22"/>
  <c r="Q66" i="22"/>
  <c r="J64" i="42"/>
  <c r="J63" i="42"/>
  <c r="C64" i="22"/>
  <c r="J62" i="42"/>
  <c r="J61" i="42"/>
  <c r="J60" i="42"/>
  <c r="J59" i="42"/>
  <c r="J58" i="42"/>
  <c r="J57" i="42"/>
  <c r="C58" i="22"/>
  <c r="Q58" i="22"/>
  <c r="J56" i="42"/>
  <c r="J55" i="42"/>
  <c r="J54" i="42"/>
  <c r="J53" i="42"/>
  <c r="J52" i="42"/>
  <c r="J51" i="42"/>
  <c r="C52" i="22"/>
  <c r="J50" i="42"/>
  <c r="B50" i="43"/>
  <c r="J49" i="42"/>
  <c r="J48" i="42"/>
  <c r="J47" i="42"/>
  <c r="J46" i="42"/>
  <c r="B46" i="43"/>
  <c r="J45" i="42"/>
  <c r="C45" i="43"/>
  <c r="J44" i="42"/>
  <c r="J43" i="42"/>
  <c r="J42" i="42"/>
  <c r="B42" i="43"/>
  <c r="J41" i="42"/>
  <c r="B41" i="43"/>
  <c r="J40" i="42"/>
  <c r="J39" i="42"/>
  <c r="J38" i="42"/>
  <c r="B38" i="43"/>
  <c r="J37" i="42"/>
  <c r="J36" i="42"/>
  <c r="B36" i="43"/>
  <c r="J35" i="42"/>
  <c r="C36" i="22"/>
  <c r="Q36" i="22"/>
  <c r="J34" i="42"/>
  <c r="J33" i="42"/>
  <c r="J32" i="42"/>
  <c r="B32" i="43"/>
  <c r="J31" i="42"/>
  <c r="J30" i="42"/>
  <c r="J29" i="42"/>
  <c r="J28" i="42"/>
  <c r="J27" i="42"/>
  <c r="J26" i="42"/>
  <c r="J25" i="42"/>
  <c r="C26" i="22"/>
  <c r="J24" i="42"/>
  <c r="J23" i="42"/>
  <c r="J22" i="42"/>
  <c r="J21" i="42"/>
  <c r="J20" i="42"/>
  <c r="J19" i="42"/>
  <c r="J18" i="42"/>
  <c r="B18" i="43"/>
  <c r="J17" i="42"/>
  <c r="L17" i="42" s="1"/>
  <c r="B17" i="43" s="1"/>
  <c r="J15" i="42"/>
  <c r="L15" i="42" s="1"/>
  <c r="B15" i="43" s="1"/>
  <c r="J13" i="42"/>
  <c r="L13" i="42" s="1"/>
  <c r="B13" i="43" s="1"/>
  <c r="E102" i="42"/>
  <c r="G102" i="42"/>
  <c r="E101" i="42"/>
  <c r="G101" i="42"/>
  <c r="E100" i="42"/>
  <c r="G100" i="42"/>
  <c r="E99" i="42"/>
  <c r="G99" i="42"/>
  <c r="E98" i="42"/>
  <c r="G98" i="42"/>
  <c r="E97" i="42"/>
  <c r="G97" i="42"/>
  <c r="E96" i="42"/>
  <c r="G96" i="42"/>
  <c r="E95" i="42"/>
  <c r="G95" i="42"/>
  <c r="E94" i="42"/>
  <c r="G94" i="42"/>
  <c r="E93" i="42"/>
  <c r="G93" i="42"/>
  <c r="E92" i="42"/>
  <c r="G92" i="42"/>
  <c r="E91" i="42"/>
  <c r="G91" i="42"/>
  <c r="E90" i="42"/>
  <c r="G90" i="42"/>
  <c r="E89" i="42"/>
  <c r="G89" i="42"/>
  <c r="E88" i="42"/>
  <c r="G88" i="42"/>
  <c r="E87" i="42"/>
  <c r="G87" i="42"/>
  <c r="E86" i="42"/>
  <c r="G86" i="42"/>
  <c r="E85" i="42"/>
  <c r="G85" i="42"/>
  <c r="E84" i="42"/>
  <c r="G84" i="42"/>
  <c r="E83" i="42"/>
  <c r="G83" i="42"/>
  <c r="E82" i="42"/>
  <c r="G82" i="42"/>
  <c r="E81" i="42"/>
  <c r="G81" i="42"/>
  <c r="E80" i="42"/>
  <c r="G80" i="42"/>
  <c r="E79" i="42"/>
  <c r="G79" i="42"/>
  <c r="E78" i="42"/>
  <c r="G78" i="42"/>
  <c r="E77" i="42"/>
  <c r="G77" i="42"/>
  <c r="E76" i="42"/>
  <c r="G76" i="42"/>
  <c r="E75" i="42"/>
  <c r="G75" i="42"/>
  <c r="E74" i="42"/>
  <c r="G74" i="42"/>
  <c r="E73" i="42"/>
  <c r="G73" i="42"/>
  <c r="E72" i="42"/>
  <c r="G72" i="42"/>
  <c r="E71" i="42"/>
  <c r="G71" i="42"/>
  <c r="E70" i="42"/>
  <c r="G70" i="42"/>
  <c r="E69" i="42"/>
  <c r="G69" i="42"/>
  <c r="E68" i="42"/>
  <c r="G68" i="42"/>
  <c r="E67" i="42"/>
  <c r="G67" i="42"/>
  <c r="E66" i="42"/>
  <c r="G66" i="42"/>
  <c r="E65" i="42"/>
  <c r="G65" i="42"/>
  <c r="E64" i="42"/>
  <c r="G64" i="42"/>
  <c r="E63" i="42"/>
  <c r="G63" i="42"/>
  <c r="E62" i="42"/>
  <c r="G62" i="42"/>
  <c r="E61" i="42"/>
  <c r="G61" i="42"/>
  <c r="E60" i="42"/>
  <c r="G60" i="42"/>
  <c r="E59" i="42"/>
  <c r="G59" i="42"/>
  <c r="E58" i="42"/>
  <c r="G58" i="42"/>
  <c r="E57" i="42"/>
  <c r="G57" i="42"/>
  <c r="E56" i="42"/>
  <c r="G56" i="42"/>
  <c r="E55" i="42"/>
  <c r="G55" i="42"/>
  <c r="E54" i="42"/>
  <c r="G54" i="42"/>
  <c r="E53" i="42"/>
  <c r="G53" i="42"/>
  <c r="E52" i="42"/>
  <c r="G52" i="42"/>
  <c r="E51" i="42"/>
  <c r="G51" i="42"/>
  <c r="E50" i="42"/>
  <c r="G50" i="42"/>
  <c r="E49" i="42"/>
  <c r="G49" i="42"/>
  <c r="E48" i="42"/>
  <c r="G48" i="42"/>
  <c r="E47" i="42"/>
  <c r="G47" i="42"/>
  <c r="E46" i="42"/>
  <c r="G46" i="42"/>
  <c r="E45" i="42"/>
  <c r="G45" i="42"/>
  <c r="E44" i="42"/>
  <c r="G44" i="42"/>
  <c r="E43" i="42"/>
  <c r="G43" i="42"/>
  <c r="E42" i="42"/>
  <c r="G42" i="42"/>
  <c r="E41" i="42"/>
  <c r="G41" i="42"/>
  <c r="E40" i="42"/>
  <c r="G40" i="42"/>
  <c r="E39" i="42"/>
  <c r="G39" i="42"/>
  <c r="E38" i="42"/>
  <c r="G38" i="42"/>
  <c r="E37" i="42"/>
  <c r="G37" i="42"/>
  <c r="E36" i="42"/>
  <c r="G36" i="42"/>
  <c r="E35" i="42"/>
  <c r="G35" i="42"/>
  <c r="E34" i="42"/>
  <c r="G34" i="42"/>
  <c r="E33" i="42"/>
  <c r="G33" i="42"/>
  <c r="E32" i="42"/>
  <c r="G32" i="42"/>
  <c r="E31" i="42"/>
  <c r="G31" i="42"/>
  <c r="E30" i="42"/>
  <c r="G30" i="42"/>
  <c r="E29" i="42"/>
  <c r="G29" i="42"/>
  <c r="E28" i="42"/>
  <c r="G28" i="42"/>
  <c r="E27" i="42"/>
  <c r="G27" i="42"/>
  <c r="E26" i="42"/>
  <c r="G26" i="42"/>
  <c r="E25" i="42"/>
  <c r="G25" i="42"/>
  <c r="E24" i="42"/>
  <c r="G24" i="42"/>
  <c r="E23" i="42"/>
  <c r="G23" i="42"/>
  <c r="E22" i="42"/>
  <c r="G22" i="42"/>
  <c r="E21" i="42"/>
  <c r="G21" i="42"/>
  <c r="E20" i="42"/>
  <c r="G20" i="42"/>
  <c r="E19" i="42"/>
  <c r="G19" i="42"/>
  <c r="E18" i="42"/>
  <c r="G18" i="42"/>
  <c r="E17" i="42"/>
  <c r="G17" i="42" s="1"/>
  <c r="E15" i="42"/>
  <c r="G15" i="42" s="1"/>
  <c r="E13" i="42"/>
  <c r="G13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19" i="42"/>
  <c r="C18" i="42"/>
  <c r="C17" i="42"/>
  <c r="C16" i="42"/>
  <c r="C15" i="42"/>
  <c r="C14" i="42"/>
  <c r="C13" i="42"/>
  <c r="C12" i="42"/>
  <c r="C11" i="42"/>
  <c r="C10" i="42"/>
  <c r="C3" i="42"/>
  <c r="C4" i="42"/>
  <c r="C5" i="42"/>
  <c r="C6" i="42"/>
  <c r="C7" i="42"/>
  <c r="C8" i="42"/>
  <c r="C9" i="42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N50" i="42"/>
  <c r="D49" i="42"/>
  <c r="D48" i="42"/>
  <c r="N48" i="42"/>
  <c r="D47" i="42"/>
  <c r="D46" i="42"/>
  <c r="N46" i="42"/>
  <c r="D45" i="42"/>
  <c r="D44" i="42"/>
  <c r="N44" i="42"/>
  <c r="D43" i="42"/>
  <c r="D42" i="42"/>
  <c r="N42" i="42"/>
  <c r="D41" i="42"/>
  <c r="D40" i="42"/>
  <c r="N40" i="42"/>
  <c r="D39" i="42"/>
  <c r="D38" i="42"/>
  <c r="N38" i="42"/>
  <c r="D37" i="42"/>
  <c r="D36" i="42"/>
  <c r="N36" i="42"/>
  <c r="D35" i="42"/>
  <c r="D34" i="42"/>
  <c r="N34" i="42"/>
  <c r="D33" i="42"/>
  <c r="D32" i="42"/>
  <c r="N32" i="42"/>
  <c r="D31" i="42"/>
  <c r="D30" i="42"/>
  <c r="N30" i="42"/>
  <c r="D29" i="42"/>
  <c r="D28" i="42"/>
  <c r="N28" i="42"/>
  <c r="D27" i="42"/>
  <c r="N27" i="42"/>
  <c r="D26" i="42"/>
  <c r="N26" i="42"/>
  <c r="D25" i="42"/>
  <c r="N25" i="42"/>
  <c r="D24" i="42"/>
  <c r="N24" i="42"/>
  <c r="D23" i="42"/>
  <c r="N23" i="42"/>
  <c r="D22" i="42"/>
  <c r="N22" i="42"/>
  <c r="D21" i="42"/>
  <c r="N21" i="42"/>
  <c r="D20" i="42"/>
  <c r="N20" i="42"/>
  <c r="D19" i="42"/>
  <c r="N19" i="42"/>
  <c r="D18" i="42"/>
  <c r="N18" i="42"/>
  <c r="D17" i="42"/>
  <c r="N17" i="42"/>
  <c r="D16" i="42"/>
  <c r="N16" i="42" s="1"/>
  <c r="D15" i="42"/>
  <c r="N15" i="42" s="1"/>
  <c r="D14" i="42"/>
  <c r="E14" i="42" s="1"/>
  <c r="D13" i="42"/>
  <c r="N13" i="42" s="1"/>
  <c r="D12" i="42"/>
  <c r="E12" i="42" s="1"/>
  <c r="D11" i="42"/>
  <c r="E11" i="42" s="1"/>
  <c r="D10" i="42"/>
  <c r="N10" i="42"/>
  <c r="D9" i="42"/>
  <c r="I8" i="42"/>
  <c r="I2" i="42"/>
  <c r="C26" i="23"/>
  <c r="N102" i="50"/>
  <c r="J102" i="50"/>
  <c r="L102" i="50"/>
  <c r="B102" i="53"/>
  <c r="E102" i="50"/>
  <c r="G102" i="50"/>
  <c r="C102" i="50"/>
  <c r="N101" i="50"/>
  <c r="J101" i="50"/>
  <c r="L101" i="50"/>
  <c r="B101" i="53"/>
  <c r="E101" i="50"/>
  <c r="C101" i="50"/>
  <c r="N100" i="50"/>
  <c r="J100" i="50"/>
  <c r="L100" i="50"/>
  <c r="B100" i="53"/>
  <c r="E100" i="50"/>
  <c r="G100" i="50"/>
  <c r="C100" i="50"/>
  <c r="N99" i="50"/>
  <c r="J99" i="50"/>
  <c r="L99" i="50"/>
  <c r="B99" i="53"/>
  <c r="E99" i="50"/>
  <c r="G99" i="50"/>
  <c r="C99" i="50"/>
  <c r="N98" i="50"/>
  <c r="J98" i="50"/>
  <c r="L98" i="50"/>
  <c r="B98" i="53"/>
  <c r="E98" i="50"/>
  <c r="G98" i="50"/>
  <c r="C98" i="50"/>
  <c r="N97" i="50"/>
  <c r="J97" i="50"/>
  <c r="L97" i="50"/>
  <c r="B97" i="53"/>
  <c r="E97" i="50"/>
  <c r="C97" i="50"/>
  <c r="N96" i="50"/>
  <c r="J96" i="50"/>
  <c r="L96" i="50"/>
  <c r="B96" i="53"/>
  <c r="E96" i="50"/>
  <c r="G96" i="50"/>
  <c r="C96" i="50"/>
  <c r="N95" i="50"/>
  <c r="J95" i="50"/>
  <c r="L95" i="50"/>
  <c r="B95" i="53"/>
  <c r="E95" i="50"/>
  <c r="G95" i="50"/>
  <c r="C95" i="50"/>
  <c r="N94" i="50"/>
  <c r="J94" i="50"/>
  <c r="L94" i="50"/>
  <c r="B94" i="53"/>
  <c r="E94" i="50"/>
  <c r="G94" i="50"/>
  <c r="C94" i="50"/>
  <c r="N93" i="50"/>
  <c r="J93" i="50"/>
  <c r="L93" i="50"/>
  <c r="B93" i="53"/>
  <c r="E93" i="50"/>
  <c r="C93" i="50"/>
  <c r="N92" i="50"/>
  <c r="J92" i="50"/>
  <c r="L92" i="50"/>
  <c r="B92" i="53"/>
  <c r="E92" i="50"/>
  <c r="G92" i="50"/>
  <c r="C92" i="50"/>
  <c r="N91" i="50"/>
  <c r="J91" i="50"/>
  <c r="L91" i="50"/>
  <c r="B91" i="53"/>
  <c r="E91" i="50"/>
  <c r="G91" i="50"/>
  <c r="C91" i="50"/>
  <c r="N90" i="50"/>
  <c r="J90" i="50"/>
  <c r="L90" i="50"/>
  <c r="B90" i="53"/>
  <c r="E90" i="50"/>
  <c r="G90" i="50"/>
  <c r="C90" i="50"/>
  <c r="N89" i="50"/>
  <c r="J89" i="50"/>
  <c r="L89" i="50"/>
  <c r="B89" i="53"/>
  <c r="E89" i="50"/>
  <c r="C89" i="50"/>
  <c r="N88" i="50"/>
  <c r="J88" i="50"/>
  <c r="L88" i="50"/>
  <c r="B88" i="53"/>
  <c r="E88" i="50"/>
  <c r="G88" i="50"/>
  <c r="C88" i="50"/>
  <c r="N87" i="50"/>
  <c r="J87" i="50"/>
  <c r="L87" i="50"/>
  <c r="B87" i="53"/>
  <c r="E87" i="50"/>
  <c r="G87" i="50"/>
  <c r="C87" i="50"/>
  <c r="N86" i="50"/>
  <c r="J86" i="50"/>
  <c r="L86" i="50"/>
  <c r="B86" i="53"/>
  <c r="E86" i="50"/>
  <c r="G86" i="50"/>
  <c r="C86" i="50"/>
  <c r="N85" i="50"/>
  <c r="J85" i="50"/>
  <c r="L85" i="50"/>
  <c r="B85" i="53"/>
  <c r="F85" i="53"/>
  <c r="E85" i="50"/>
  <c r="C85" i="50"/>
  <c r="N84" i="50"/>
  <c r="J84" i="50"/>
  <c r="L84" i="50"/>
  <c r="B84" i="53"/>
  <c r="E84" i="50"/>
  <c r="G84" i="50"/>
  <c r="C84" i="50"/>
  <c r="N83" i="50"/>
  <c r="J83" i="50"/>
  <c r="L83" i="50"/>
  <c r="B83" i="53"/>
  <c r="F83" i="53"/>
  <c r="E83" i="50"/>
  <c r="G83" i="50"/>
  <c r="C83" i="50"/>
  <c r="N82" i="50"/>
  <c r="J82" i="50"/>
  <c r="L82" i="50"/>
  <c r="B82" i="53"/>
  <c r="E82" i="50"/>
  <c r="G82" i="50"/>
  <c r="C82" i="50"/>
  <c r="N81" i="50"/>
  <c r="J81" i="50"/>
  <c r="L81" i="50"/>
  <c r="B81" i="53"/>
  <c r="F81" i="53"/>
  <c r="E81" i="50"/>
  <c r="C81" i="50"/>
  <c r="N80" i="50"/>
  <c r="J80" i="50"/>
  <c r="L80" i="50"/>
  <c r="B80" i="53"/>
  <c r="E80" i="50"/>
  <c r="G80" i="50"/>
  <c r="C80" i="50"/>
  <c r="N79" i="50"/>
  <c r="J79" i="50"/>
  <c r="L79" i="50"/>
  <c r="B79" i="53"/>
  <c r="F79" i="53"/>
  <c r="E79" i="50"/>
  <c r="G79" i="50"/>
  <c r="C79" i="50"/>
  <c r="N78" i="50"/>
  <c r="J78" i="50"/>
  <c r="L78" i="50"/>
  <c r="B78" i="53"/>
  <c r="E78" i="50"/>
  <c r="G78" i="50"/>
  <c r="C78" i="50"/>
  <c r="N77" i="50"/>
  <c r="J77" i="50"/>
  <c r="L77" i="50"/>
  <c r="B77" i="53"/>
  <c r="F77" i="53"/>
  <c r="E77" i="50"/>
  <c r="C77" i="50"/>
  <c r="N76" i="50"/>
  <c r="J76" i="50"/>
  <c r="L76" i="50"/>
  <c r="B76" i="53"/>
  <c r="E76" i="50"/>
  <c r="G76" i="50"/>
  <c r="C76" i="50"/>
  <c r="N75" i="50"/>
  <c r="J75" i="50"/>
  <c r="L75" i="50"/>
  <c r="B75" i="53"/>
  <c r="F75" i="53"/>
  <c r="E75" i="50"/>
  <c r="G75" i="50"/>
  <c r="C75" i="50"/>
  <c r="N74" i="50"/>
  <c r="J74" i="50"/>
  <c r="L74" i="50"/>
  <c r="B74" i="53"/>
  <c r="E74" i="50"/>
  <c r="G74" i="50"/>
  <c r="C74" i="50"/>
  <c r="N73" i="50"/>
  <c r="J73" i="50"/>
  <c r="L73" i="50"/>
  <c r="B73" i="53"/>
  <c r="F73" i="53"/>
  <c r="E73" i="50"/>
  <c r="C73" i="50"/>
  <c r="N72" i="50"/>
  <c r="J72" i="50"/>
  <c r="L72" i="50"/>
  <c r="B72" i="53"/>
  <c r="E72" i="50"/>
  <c r="G72" i="50"/>
  <c r="C72" i="50"/>
  <c r="N71" i="50"/>
  <c r="J71" i="50"/>
  <c r="L71" i="50"/>
  <c r="B71" i="53"/>
  <c r="F71" i="53"/>
  <c r="E71" i="50"/>
  <c r="G71" i="50"/>
  <c r="C71" i="50"/>
  <c r="N70" i="50"/>
  <c r="J70" i="50"/>
  <c r="L70" i="50"/>
  <c r="B70" i="53"/>
  <c r="E70" i="50"/>
  <c r="G70" i="50"/>
  <c r="C70" i="50"/>
  <c r="N69" i="50"/>
  <c r="J69" i="50"/>
  <c r="L69" i="50"/>
  <c r="B69" i="53"/>
  <c r="F69" i="53"/>
  <c r="E69" i="50"/>
  <c r="C69" i="50"/>
  <c r="N68" i="50"/>
  <c r="J68" i="50"/>
  <c r="L68" i="50"/>
  <c r="B68" i="53"/>
  <c r="E68" i="50"/>
  <c r="G68" i="50"/>
  <c r="C68" i="50"/>
  <c r="N67" i="50"/>
  <c r="J67" i="50"/>
  <c r="L67" i="50"/>
  <c r="B67" i="53"/>
  <c r="F67" i="53"/>
  <c r="E67" i="50"/>
  <c r="G67" i="50"/>
  <c r="C67" i="50"/>
  <c r="N66" i="50"/>
  <c r="J66" i="50"/>
  <c r="L66" i="50"/>
  <c r="B66" i="53"/>
  <c r="E66" i="50"/>
  <c r="G66" i="50"/>
  <c r="C66" i="50"/>
  <c r="N65" i="50"/>
  <c r="J65" i="50"/>
  <c r="K65" i="50"/>
  <c r="M65" i="50"/>
  <c r="E65" i="50"/>
  <c r="F65" i="50"/>
  <c r="H65" i="50" s="1"/>
  <c r="C65" i="50"/>
  <c r="N64" i="50"/>
  <c r="J64" i="50"/>
  <c r="L64" i="50"/>
  <c r="B64" i="53"/>
  <c r="E64" i="50"/>
  <c r="G64" i="50"/>
  <c r="C64" i="50"/>
  <c r="N63" i="50"/>
  <c r="J63" i="50"/>
  <c r="L63" i="50"/>
  <c r="B63" i="53"/>
  <c r="F63" i="53"/>
  <c r="E63" i="50"/>
  <c r="G63" i="50"/>
  <c r="C63" i="50"/>
  <c r="N62" i="50"/>
  <c r="J62" i="50"/>
  <c r="L62" i="50"/>
  <c r="B62" i="53"/>
  <c r="E62" i="50"/>
  <c r="G62" i="50"/>
  <c r="C62" i="50"/>
  <c r="N61" i="50"/>
  <c r="J61" i="50"/>
  <c r="L61" i="50"/>
  <c r="B61" i="53"/>
  <c r="F61" i="53"/>
  <c r="E61" i="50"/>
  <c r="F61" i="50"/>
  <c r="H61" i="50"/>
  <c r="C61" i="50"/>
  <c r="N60" i="50"/>
  <c r="J60" i="50"/>
  <c r="L60" i="50"/>
  <c r="B60" i="53"/>
  <c r="E60" i="50"/>
  <c r="G60" i="50"/>
  <c r="C60" i="50"/>
  <c r="N59" i="50"/>
  <c r="J59" i="50"/>
  <c r="L59" i="50"/>
  <c r="B59" i="53"/>
  <c r="F59" i="53"/>
  <c r="E59" i="50"/>
  <c r="G59" i="50"/>
  <c r="C59" i="50"/>
  <c r="N58" i="50"/>
  <c r="J58" i="50"/>
  <c r="L58" i="50"/>
  <c r="B58" i="53"/>
  <c r="E58" i="50"/>
  <c r="G58" i="50"/>
  <c r="C58" i="50"/>
  <c r="N57" i="50"/>
  <c r="J57" i="50"/>
  <c r="L57" i="50"/>
  <c r="B57" i="53"/>
  <c r="J57" i="53"/>
  <c r="E57" i="50"/>
  <c r="F57" i="50"/>
  <c r="H57" i="50" s="1"/>
  <c r="C57" i="50"/>
  <c r="N56" i="50"/>
  <c r="J56" i="50"/>
  <c r="L56" i="50"/>
  <c r="B56" i="53"/>
  <c r="E56" i="50"/>
  <c r="G56" i="50"/>
  <c r="C56" i="50"/>
  <c r="N55" i="50"/>
  <c r="J55" i="50"/>
  <c r="L55" i="50"/>
  <c r="B55" i="53"/>
  <c r="L55" i="53"/>
  <c r="E55" i="50"/>
  <c r="G55" i="50"/>
  <c r="C55" i="50"/>
  <c r="N54" i="50"/>
  <c r="J54" i="50"/>
  <c r="L54" i="50"/>
  <c r="B54" i="53"/>
  <c r="E54" i="50"/>
  <c r="G54" i="50"/>
  <c r="C54" i="50"/>
  <c r="N53" i="50"/>
  <c r="J53" i="50"/>
  <c r="L53" i="50"/>
  <c r="B53" i="53"/>
  <c r="L53" i="53"/>
  <c r="E53" i="50"/>
  <c r="F53" i="50"/>
  <c r="H53" i="50"/>
  <c r="C53" i="50"/>
  <c r="N52" i="50"/>
  <c r="J52" i="50"/>
  <c r="L52" i="50"/>
  <c r="B52" i="53"/>
  <c r="E52" i="50"/>
  <c r="G52" i="50"/>
  <c r="C52" i="50"/>
  <c r="N51" i="50"/>
  <c r="J51" i="50"/>
  <c r="L51" i="50"/>
  <c r="B51" i="53"/>
  <c r="L51" i="53"/>
  <c r="E51" i="50"/>
  <c r="G51" i="50"/>
  <c r="C51" i="50"/>
  <c r="N50" i="50"/>
  <c r="J50" i="50"/>
  <c r="L50" i="50"/>
  <c r="B50" i="53"/>
  <c r="E50" i="50"/>
  <c r="G50" i="50"/>
  <c r="C50" i="50"/>
  <c r="N49" i="50"/>
  <c r="J49" i="50"/>
  <c r="L49" i="50"/>
  <c r="B49" i="53"/>
  <c r="E49" i="50"/>
  <c r="F49" i="50"/>
  <c r="H49" i="50"/>
  <c r="C49" i="50"/>
  <c r="N48" i="50"/>
  <c r="J48" i="50"/>
  <c r="L48" i="50"/>
  <c r="B48" i="53"/>
  <c r="E48" i="50"/>
  <c r="G48" i="50"/>
  <c r="C48" i="50"/>
  <c r="N47" i="50"/>
  <c r="J47" i="50"/>
  <c r="L47" i="50"/>
  <c r="B47" i="53"/>
  <c r="F47" i="53"/>
  <c r="E47" i="50"/>
  <c r="G47" i="50"/>
  <c r="C47" i="50"/>
  <c r="N46" i="50"/>
  <c r="J46" i="50"/>
  <c r="L46" i="50"/>
  <c r="B46" i="53"/>
  <c r="E46" i="50"/>
  <c r="G46" i="50"/>
  <c r="C46" i="50"/>
  <c r="N45" i="50"/>
  <c r="J45" i="50"/>
  <c r="L45" i="50"/>
  <c r="B45" i="53"/>
  <c r="F45" i="53"/>
  <c r="E45" i="50"/>
  <c r="F45" i="50"/>
  <c r="H45" i="50" s="1"/>
  <c r="C45" i="50"/>
  <c r="N44" i="50"/>
  <c r="J44" i="50"/>
  <c r="L44" i="50"/>
  <c r="B44" i="53"/>
  <c r="E44" i="50"/>
  <c r="G44" i="50"/>
  <c r="C44" i="50"/>
  <c r="N43" i="50"/>
  <c r="J43" i="50"/>
  <c r="L43" i="50"/>
  <c r="B43" i="53"/>
  <c r="F43" i="53"/>
  <c r="E43" i="50"/>
  <c r="G43" i="50"/>
  <c r="C43" i="50"/>
  <c r="N42" i="50"/>
  <c r="J42" i="50"/>
  <c r="L42" i="50"/>
  <c r="B42" i="53"/>
  <c r="E42" i="50"/>
  <c r="G42" i="50"/>
  <c r="C42" i="50"/>
  <c r="N41" i="50"/>
  <c r="J41" i="50"/>
  <c r="L41" i="50"/>
  <c r="B41" i="53"/>
  <c r="F41" i="53"/>
  <c r="E41" i="50"/>
  <c r="F41" i="50"/>
  <c r="H41" i="50"/>
  <c r="C41" i="50"/>
  <c r="N40" i="50"/>
  <c r="J40" i="50"/>
  <c r="L40" i="50"/>
  <c r="B40" i="53"/>
  <c r="E40" i="50"/>
  <c r="G40" i="50"/>
  <c r="C40" i="50"/>
  <c r="N39" i="50"/>
  <c r="J39" i="50"/>
  <c r="L39" i="50"/>
  <c r="B39" i="53"/>
  <c r="F39" i="53"/>
  <c r="E39" i="50"/>
  <c r="G39" i="50"/>
  <c r="C39" i="50"/>
  <c r="N38" i="50"/>
  <c r="J38" i="50"/>
  <c r="L38" i="50"/>
  <c r="B38" i="53"/>
  <c r="E38" i="50"/>
  <c r="G38" i="50"/>
  <c r="C38" i="50"/>
  <c r="N37" i="50"/>
  <c r="J37" i="50"/>
  <c r="L37" i="50"/>
  <c r="B37" i="53"/>
  <c r="F37" i="53"/>
  <c r="E37" i="50"/>
  <c r="G37" i="50"/>
  <c r="C37" i="50"/>
  <c r="N36" i="50"/>
  <c r="J36" i="50"/>
  <c r="L36" i="50"/>
  <c r="B36" i="53"/>
  <c r="E36" i="50"/>
  <c r="G36" i="50"/>
  <c r="C36" i="50"/>
  <c r="N35" i="50"/>
  <c r="J35" i="50"/>
  <c r="L35" i="50"/>
  <c r="B35" i="53"/>
  <c r="F35" i="53"/>
  <c r="E35" i="50"/>
  <c r="G35" i="50"/>
  <c r="C35" i="50"/>
  <c r="N34" i="50"/>
  <c r="J34" i="50"/>
  <c r="L34" i="50"/>
  <c r="B34" i="53"/>
  <c r="E34" i="50"/>
  <c r="G34" i="50"/>
  <c r="C34" i="50"/>
  <c r="N33" i="50"/>
  <c r="J33" i="50"/>
  <c r="L33" i="50"/>
  <c r="B33" i="53"/>
  <c r="L33" i="53"/>
  <c r="E33" i="50"/>
  <c r="G33" i="50"/>
  <c r="C33" i="50"/>
  <c r="N32" i="50"/>
  <c r="J32" i="50"/>
  <c r="L32" i="50"/>
  <c r="B32" i="53"/>
  <c r="E32" i="50"/>
  <c r="G32" i="50"/>
  <c r="C32" i="50"/>
  <c r="N31" i="50"/>
  <c r="J31" i="50"/>
  <c r="L31" i="50"/>
  <c r="B31" i="53"/>
  <c r="L31" i="53"/>
  <c r="E31" i="50"/>
  <c r="G31" i="50"/>
  <c r="C31" i="50"/>
  <c r="N30" i="50"/>
  <c r="J30" i="50"/>
  <c r="L30" i="50"/>
  <c r="B30" i="53"/>
  <c r="E30" i="50"/>
  <c r="G30" i="50"/>
  <c r="C30" i="50"/>
  <c r="N29" i="50"/>
  <c r="J29" i="50"/>
  <c r="L29" i="50"/>
  <c r="B29" i="53"/>
  <c r="L29" i="53"/>
  <c r="E29" i="50"/>
  <c r="G29" i="50"/>
  <c r="C29" i="50"/>
  <c r="N28" i="50"/>
  <c r="J28" i="50"/>
  <c r="L28" i="50"/>
  <c r="B28" i="53"/>
  <c r="E28" i="50"/>
  <c r="G28" i="50"/>
  <c r="C28" i="50"/>
  <c r="N27" i="50"/>
  <c r="J27" i="50"/>
  <c r="L27" i="50"/>
  <c r="B27" i="53"/>
  <c r="L27" i="53"/>
  <c r="E27" i="50"/>
  <c r="G27" i="50"/>
  <c r="C27" i="50"/>
  <c r="N26" i="50"/>
  <c r="J26" i="50"/>
  <c r="L26" i="50"/>
  <c r="B26" i="53"/>
  <c r="E26" i="50"/>
  <c r="G26" i="50"/>
  <c r="C26" i="50"/>
  <c r="N25" i="50"/>
  <c r="J25" i="50"/>
  <c r="L25" i="50"/>
  <c r="B25" i="53"/>
  <c r="L25" i="53"/>
  <c r="E25" i="50"/>
  <c r="G25" i="50"/>
  <c r="C25" i="50"/>
  <c r="N24" i="50"/>
  <c r="J24" i="50"/>
  <c r="L24" i="50"/>
  <c r="B24" i="53"/>
  <c r="E24" i="50"/>
  <c r="G24" i="50"/>
  <c r="C24" i="50"/>
  <c r="N23" i="50"/>
  <c r="J23" i="50"/>
  <c r="L23" i="50"/>
  <c r="B23" i="53"/>
  <c r="L23" i="53"/>
  <c r="E23" i="50"/>
  <c r="G23" i="50"/>
  <c r="C23" i="50"/>
  <c r="N22" i="50"/>
  <c r="J22" i="50"/>
  <c r="L22" i="50"/>
  <c r="B22" i="53"/>
  <c r="E22" i="50"/>
  <c r="G22" i="50"/>
  <c r="C22" i="50"/>
  <c r="N21" i="50"/>
  <c r="J21" i="50"/>
  <c r="L21" i="50"/>
  <c r="B21" i="53"/>
  <c r="L21" i="53"/>
  <c r="E21" i="50"/>
  <c r="G21" i="50"/>
  <c r="C21" i="50"/>
  <c r="N20" i="50"/>
  <c r="J20" i="50"/>
  <c r="L20" i="50"/>
  <c r="B20" i="53"/>
  <c r="E20" i="50"/>
  <c r="G20" i="50"/>
  <c r="C20" i="50"/>
  <c r="N19" i="50"/>
  <c r="J19" i="50"/>
  <c r="L19" i="50"/>
  <c r="B19" i="53"/>
  <c r="L19" i="53"/>
  <c r="E19" i="50"/>
  <c r="G19" i="50"/>
  <c r="C19" i="50"/>
  <c r="N18" i="50"/>
  <c r="J18" i="50"/>
  <c r="L18" i="50"/>
  <c r="B18" i="53"/>
  <c r="E18" i="50"/>
  <c r="G18" i="50"/>
  <c r="C18" i="50"/>
  <c r="N17" i="50"/>
  <c r="J17" i="50"/>
  <c r="L17" i="50"/>
  <c r="B17" i="53"/>
  <c r="L17" i="53"/>
  <c r="E17" i="50"/>
  <c r="G17" i="50"/>
  <c r="C17" i="50"/>
  <c r="N16" i="50"/>
  <c r="J16" i="50"/>
  <c r="L16" i="50"/>
  <c r="B16" i="53"/>
  <c r="E16" i="50"/>
  <c r="G16" i="50"/>
  <c r="C16" i="50"/>
  <c r="N15" i="50"/>
  <c r="J15" i="50"/>
  <c r="L15" i="50"/>
  <c r="B15" i="53"/>
  <c r="L15" i="53"/>
  <c r="E15" i="50"/>
  <c r="G15" i="50"/>
  <c r="C15" i="50"/>
  <c r="N14" i="50"/>
  <c r="J14" i="50"/>
  <c r="L14" i="50"/>
  <c r="B14" i="53"/>
  <c r="E14" i="50"/>
  <c r="G14" i="50"/>
  <c r="C14" i="50"/>
  <c r="N13" i="50"/>
  <c r="J13" i="50"/>
  <c r="L13" i="50"/>
  <c r="B13" i="53"/>
  <c r="L13" i="53"/>
  <c r="E13" i="50"/>
  <c r="G13" i="50"/>
  <c r="C13" i="50"/>
  <c r="N12" i="50"/>
  <c r="J12" i="50"/>
  <c r="L12" i="50"/>
  <c r="B12" i="53"/>
  <c r="E12" i="50"/>
  <c r="G12" i="50"/>
  <c r="C12" i="50"/>
  <c r="N11" i="50"/>
  <c r="J11" i="50"/>
  <c r="L11" i="50"/>
  <c r="B11" i="53"/>
  <c r="L11" i="53"/>
  <c r="E11" i="50"/>
  <c r="G11" i="50"/>
  <c r="C11" i="50"/>
  <c r="N10" i="50"/>
  <c r="J10" i="50"/>
  <c r="L10" i="50"/>
  <c r="B10" i="53"/>
  <c r="E10" i="50"/>
  <c r="G10" i="50"/>
  <c r="C10" i="50"/>
  <c r="N9" i="50"/>
  <c r="J9" i="50"/>
  <c r="L9" i="50"/>
  <c r="B9" i="53"/>
  <c r="L9" i="53"/>
  <c r="E9" i="50"/>
  <c r="G9" i="50"/>
  <c r="C9" i="50"/>
  <c r="N8" i="50"/>
  <c r="J8" i="50"/>
  <c r="L8" i="50"/>
  <c r="B8" i="53"/>
  <c r="E8" i="50"/>
  <c r="G8" i="50"/>
  <c r="N7" i="50"/>
  <c r="J7" i="50"/>
  <c r="L7" i="50"/>
  <c r="B7" i="53"/>
  <c r="E7" i="50"/>
  <c r="G7" i="50"/>
  <c r="N6" i="50"/>
  <c r="J6" i="50"/>
  <c r="L6" i="50"/>
  <c r="B6" i="53"/>
  <c r="F6" i="53"/>
  <c r="E6" i="50"/>
  <c r="G6" i="50"/>
  <c r="N5" i="50"/>
  <c r="J5" i="50"/>
  <c r="L5" i="50"/>
  <c r="B5" i="53"/>
  <c r="F5" i="53"/>
  <c r="E5" i="50"/>
  <c r="G5" i="50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J4" i="44"/>
  <c r="J5" i="44"/>
  <c r="C6" i="44"/>
  <c r="J6" i="44"/>
  <c r="C3" i="41"/>
  <c r="B4" i="41"/>
  <c r="B5" i="41"/>
  <c r="B6" i="41"/>
  <c r="B7" i="41"/>
  <c r="B8" i="41"/>
  <c r="B9" i="41"/>
  <c r="B10" i="41"/>
  <c r="B11" i="41"/>
  <c r="B12" i="41"/>
  <c r="B13" i="41"/>
  <c r="B14" i="41"/>
  <c r="B15" i="41"/>
  <c r="B16" i="41"/>
  <c r="B17" i="41"/>
  <c r="B18" i="41"/>
  <c r="B19" i="41"/>
  <c r="B20" i="41"/>
  <c r="B21" i="41"/>
  <c r="B22" i="41"/>
  <c r="B23" i="41"/>
  <c r="B24" i="41"/>
  <c r="B25" i="41"/>
  <c r="B26" i="41"/>
  <c r="B27" i="41"/>
  <c r="B28" i="41"/>
  <c r="B29" i="41"/>
  <c r="B30" i="41"/>
  <c r="B31" i="41"/>
  <c r="B32" i="41"/>
  <c r="B33" i="41"/>
  <c r="B34" i="41"/>
  <c r="B35" i="41"/>
  <c r="B36" i="41"/>
  <c r="B37" i="41"/>
  <c r="B38" i="41"/>
  <c r="B39" i="41"/>
  <c r="B40" i="41"/>
  <c r="B41" i="41"/>
  <c r="B42" i="41"/>
  <c r="B43" i="41"/>
  <c r="B44" i="41"/>
  <c r="B45" i="41"/>
  <c r="B46" i="41"/>
  <c r="B47" i="41"/>
  <c r="B48" i="41"/>
  <c r="B49" i="41"/>
  <c r="B50" i="41"/>
  <c r="B51" i="41"/>
  <c r="B52" i="41"/>
  <c r="B53" i="41"/>
  <c r="B54" i="41"/>
  <c r="B55" i="41"/>
  <c r="B56" i="41"/>
  <c r="B57" i="41"/>
  <c r="B58" i="41"/>
  <c r="B59" i="41"/>
  <c r="B60" i="41"/>
  <c r="B61" i="41"/>
  <c r="B62" i="41"/>
  <c r="A15" i="41"/>
  <c r="A27" i="41"/>
  <c r="A39" i="41"/>
  <c r="A51" i="41"/>
  <c r="F3" i="22"/>
  <c r="H3" i="22"/>
  <c r="B4" i="22"/>
  <c r="B5" i="22"/>
  <c r="B6" i="22"/>
  <c r="B7" i="22"/>
  <c r="B8" i="22"/>
  <c r="B9" i="22"/>
  <c r="B10" i="22"/>
  <c r="B11" i="22"/>
  <c r="B12" i="22"/>
  <c r="B13" i="22"/>
  <c r="B14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C67" i="22"/>
  <c r="E67" i="22"/>
  <c r="F67" i="22" s="1"/>
  <c r="O68" i="22"/>
  <c r="C69" i="22"/>
  <c r="D69" i="22"/>
  <c r="C71" i="22"/>
  <c r="C73" i="22"/>
  <c r="C75" i="22"/>
  <c r="C77" i="22"/>
  <c r="C79" i="22"/>
  <c r="I79" i="22"/>
  <c r="C81" i="22"/>
  <c r="D81" i="22"/>
  <c r="N81" i="22"/>
  <c r="C83" i="22"/>
  <c r="E83" i="22"/>
  <c r="F83" i="22" s="1"/>
  <c r="C84" i="22"/>
  <c r="C85" i="22"/>
  <c r="E85" i="22"/>
  <c r="F85" i="22" s="1"/>
  <c r="C87" i="22"/>
  <c r="D87" i="22"/>
  <c r="C88" i="22"/>
  <c r="S88" i="22"/>
  <c r="C89" i="22"/>
  <c r="I89" i="22"/>
  <c r="C90" i="22"/>
  <c r="L90" i="22"/>
  <c r="U90" i="22" s="1"/>
  <c r="C91" i="22"/>
  <c r="L91" i="22"/>
  <c r="U91" i="22" s="1"/>
  <c r="C93" i="22"/>
  <c r="N93" i="22"/>
  <c r="C95" i="22"/>
  <c r="I95" i="22"/>
  <c r="C97" i="22"/>
  <c r="I97" i="22"/>
  <c r="C98" i="22"/>
  <c r="C99" i="22"/>
  <c r="E99" i="22"/>
  <c r="F99" i="22" s="1"/>
  <c r="C101" i="22"/>
  <c r="N101" i="22"/>
  <c r="C102" i="22"/>
  <c r="K102" i="22"/>
  <c r="C103" i="22"/>
  <c r="Q103" i="22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B66" i="43"/>
  <c r="D66" i="43"/>
  <c r="E66" i="43" s="1"/>
  <c r="A67" i="43"/>
  <c r="A68" i="43"/>
  <c r="A69" i="43"/>
  <c r="A70" i="43"/>
  <c r="A71" i="43"/>
  <c r="A72" i="43"/>
  <c r="B72" i="43"/>
  <c r="A73" i="43"/>
  <c r="A74" i="43"/>
  <c r="B74" i="43"/>
  <c r="D74" i="43"/>
  <c r="E74" i="43" s="1"/>
  <c r="A75" i="43"/>
  <c r="A76" i="43"/>
  <c r="B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B88" i="43"/>
  <c r="L88" i="43"/>
  <c r="A89" i="43"/>
  <c r="A90" i="43"/>
  <c r="A91" i="43"/>
  <c r="A92" i="43"/>
  <c r="A93" i="43"/>
  <c r="A94" i="43"/>
  <c r="B94" i="43"/>
  <c r="L94" i="43"/>
  <c r="A95" i="43"/>
  <c r="A96" i="43"/>
  <c r="A97" i="43"/>
  <c r="A98" i="43"/>
  <c r="A99" i="43"/>
  <c r="A100" i="43"/>
  <c r="A101" i="43"/>
  <c r="A102" i="43"/>
  <c r="B102" i="43"/>
  <c r="C19" i="22"/>
  <c r="N19" i="22"/>
  <c r="C21" i="22"/>
  <c r="N21" i="22"/>
  <c r="C23" i="22"/>
  <c r="I23" i="22"/>
  <c r="C25" i="22"/>
  <c r="B25" i="43"/>
  <c r="C27" i="22"/>
  <c r="I27" i="22"/>
  <c r="C29" i="22"/>
  <c r="I29" i="22"/>
  <c r="B28" i="43"/>
  <c r="C30" i="22"/>
  <c r="C31" i="22"/>
  <c r="Q31" i="22"/>
  <c r="B30" i="43"/>
  <c r="C33" i="22"/>
  <c r="Q33" i="22"/>
  <c r="C34" i="22"/>
  <c r="Q34" i="22"/>
  <c r="C35" i="22"/>
  <c r="B34" i="43"/>
  <c r="N36" i="22"/>
  <c r="C37" i="22"/>
  <c r="C39" i="22"/>
  <c r="E39" i="22"/>
  <c r="F39" i="22" s="1"/>
  <c r="H39" i="22"/>
  <c r="C41" i="22"/>
  <c r="L41" i="22"/>
  <c r="U41" i="22" s="1"/>
  <c r="B40" i="43"/>
  <c r="K40" i="43"/>
  <c r="C42" i="22"/>
  <c r="K42" i="22"/>
  <c r="C43" i="22"/>
  <c r="C45" i="22"/>
  <c r="B44" i="43"/>
  <c r="C47" i="22"/>
  <c r="C49" i="22"/>
  <c r="K49" i="22"/>
  <c r="B48" i="43"/>
  <c r="K48" i="43"/>
  <c r="C50" i="22"/>
  <c r="C51" i="22"/>
  <c r="I51" i="22"/>
  <c r="C53" i="22"/>
  <c r="I53" i="22"/>
  <c r="B52" i="43"/>
  <c r="C54" i="22"/>
  <c r="C55" i="22"/>
  <c r="I55" i="22"/>
  <c r="B54" i="43"/>
  <c r="K54" i="43"/>
  <c r="C57" i="22"/>
  <c r="B56" i="43"/>
  <c r="K58" i="22"/>
  <c r="C59" i="22"/>
  <c r="B58" i="43"/>
  <c r="L58" i="43"/>
  <c r="C60" i="22"/>
  <c r="C61" i="22"/>
  <c r="L61" i="22"/>
  <c r="U61" i="22" s="1"/>
  <c r="B60" i="43"/>
  <c r="C63" i="22"/>
  <c r="L63" i="22"/>
  <c r="U63" i="22" s="1"/>
  <c r="B62" i="43"/>
  <c r="D62" i="43"/>
  <c r="E62" i="43" s="1"/>
  <c r="C65" i="22"/>
  <c r="N65" i="22"/>
  <c r="B64" i="43"/>
  <c r="F64" i="43"/>
  <c r="G64" i="43" s="1"/>
  <c r="C3" i="23"/>
  <c r="Q5" i="23"/>
  <c r="B6" i="23"/>
  <c r="F6" i="23"/>
  <c r="Q6" i="23"/>
  <c r="Q7" i="23"/>
  <c r="Q8" i="23"/>
  <c r="Q9" i="23"/>
  <c r="Q10" i="23"/>
  <c r="B7" i="23"/>
  <c r="F7" i="23"/>
  <c r="B8" i="23"/>
  <c r="B9" i="23"/>
  <c r="B10" i="23"/>
  <c r="Q11" i="23"/>
  <c r="B12" i="23"/>
  <c r="Q12" i="23"/>
  <c r="Q13" i="23"/>
  <c r="Q14" i="23"/>
  <c r="Q15" i="23"/>
  <c r="Q16" i="23"/>
  <c r="F14" i="23"/>
  <c r="F15" i="23"/>
  <c r="F16" i="23"/>
  <c r="Q17" i="23"/>
  <c r="Q18" i="23"/>
  <c r="Q19" i="23"/>
  <c r="C19" i="23"/>
  <c r="C20" i="23" s="1"/>
  <c r="H19" i="23"/>
  <c r="J19" i="23"/>
  <c r="L19" i="23"/>
  <c r="N19" i="23"/>
  <c r="O19" i="23"/>
  <c r="Q20" i="23"/>
  <c r="Q21" i="23"/>
  <c r="Q22" i="23"/>
  <c r="Q23" i="23"/>
  <c r="Q24" i="23"/>
  <c r="Q25" i="23"/>
  <c r="Q26" i="23"/>
  <c r="Q27" i="23"/>
  <c r="Q28" i="23"/>
  <c r="Q29" i="23"/>
  <c r="Q30" i="23"/>
  <c r="Q31" i="23"/>
  <c r="Q32" i="23"/>
  <c r="Q33" i="23"/>
  <c r="Q34" i="23"/>
  <c r="Q35" i="23"/>
  <c r="Q36" i="23"/>
  <c r="Q37" i="23"/>
  <c r="Q38" i="23"/>
  <c r="Q39" i="23"/>
  <c r="Q40" i="23"/>
  <c r="Q41" i="23"/>
  <c r="Q42" i="23"/>
  <c r="Q43" i="23"/>
  <c r="Q44" i="23"/>
  <c r="Q45" i="23"/>
  <c r="Q46" i="23"/>
  <c r="Q47" i="23"/>
  <c r="Q48" i="23"/>
  <c r="Q49" i="23"/>
  <c r="Q50" i="23"/>
  <c r="Q51" i="23"/>
  <c r="Q52" i="23"/>
  <c r="Q53" i="23"/>
  <c r="Q54" i="23"/>
  <c r="Q55" i="23"/>
  <c r="Q56" i="23"/>
  <c r="Q57" i="23"/>
  <c r="Q58" i="23"/>
  <c r="Q59" i="23"/>
  <c r="Q60" i="23"/>
  <c r="Q61" i="23"/>
  <c r="Q62" i="23"/>
  <c r="Q63" i="23"/>
  <c r="Q64" i="23"/>
  <c r="Q65" i="23"/>
  <c r="Q66" i="23"/>
  <c r="Q67" i="23"/>
  <c r="Q68" i="23"/>
  <c r="Q69" i="23"/>
  <c r="Q70" i="23"/>
  <c r="Q71" i="23"/>
  <c r="Q72" i="23"/>
  <c r="Q73" i="23"/>
  <c r="Q74" i="23"/>
  <c r="Q75" i="23"/>
  <c r="Q76" i="23"/>
  <c r="Q77" i="23"/>
  <c r="Q78" i="23"/>
  <c r="Q79" i="23"/>
  <c r="Q80" i="23"/>
  <c r="Q81" i="23"/>
  <c r="Q82" i="23"/>
  <c r="Q83" i="23"/>
  <c r="Q84" i="23"/>
  <c r="Q85" i="23"/>
  <c r="Q86" i="23"/>
  <c r="Q87" i="23"/>
  <c r="Q88" i="23"/>
  <c r="Q89" i="23"/>
  <c r="Q90" i="23"/>
  <c r="Q91" i="23"/>
  <c r="Q92" i="23"/>
  <c r="Q93" i="23"/>
  <c r="Q94" i="23"/>
  <c r="Q95" i="23"/>
  <c r="Q96" i="23"/>
  <c r="Q97" i="23"/>
  <c r="Q98" i="23"/>
  <c r="Q99" i="23"/>
  <c r="Q100" i="23"/>
  <c r="Q101" i="23"/>
  <c r="Q102" i="23"/>
  <c r="Q103" i="23"/>
  <c r="I24" i="23"/>
  <c r="C3" i="49"/>
  <c r="B4" i="49"/>
  <c r="B5" i="49"/>
  <c r="B6" i="49"/>
  <c r="B7" i="49"/>
  <c r="B8" i="49"/>
  <c r="B9" i="49"/>
  <c r="B10" i="49"/>
  <c r="B11" i="49"/>
  <c r="B12" i="49"/>
  <c r="B13" i="49"/>
  <c r="B14" i="49"/>
  <c r="B15" i="49"/>
  <c r="B16" i="49"/>
  <c r="B17" i="49"/>
  <c r="B18" i="49"/>
  <c r="B19" i="49"/>
  <c r="B20" i="49"/>
  <c r="B21" i="49"/>
  <c r="B22" i="49"/>
  <c r="B23" i="49"/>
  <c r="B24" i="49"/>
  <c r="B25" i="49"/>
  <c r="B26" i="49"/>
  <c r="B27" i="49"/>
  <c r="B28" i="49"/>
  <c r="B29" i="49"/>
  <c r="B30" i="49"/>
  <c r="B31" i="49"/>
  <c r="B32" i="49"/>
  <c r="C4" i="49"/>
  <c r="I4" i="49"/>
  <c r="I5" i="49"/>
  <c r="C5" i="49"/>
  <c r="I6" i="49"/>
  <c r="I7" i="49"/>
  <c r="C6" i="49"/>
  <c r="C7" i="49"/>
  <c r="C8" i="49"/>
  <c r="C9" i="49"/>
  <c r="C10" i="49"/>
  <c r="C11" i="49"/>
  <c r="C12" i="49"/>
  <c r="C13" i="49"/>
  <c r="K13" i="49"/>
  <c r="C14" i="49"/>
  <c r="C15" i="49"/>
  <c r="C16" i="49"/>
  <c r="J11" i="49" s="1"/>
  <c r="L11" i="49" s="1"/>
  <c r="C17" i="49"/>
  <c r="C18" i="49"/>
  <c r="I18" i="49"/>
  <c r="C19" i="49"/>
  <c r="K19" i="49"/>
  <c r="I25" i="23" s="1"/>
  <c r="I26" i="23" s="1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D4" i="48"/>
  <c r="E4" i="48"/>
  <c r="E5" i="48"/>
  <c r="B5" i="48"/>
  <c r="B6" i="48"/>
  <c r="D5" i="48"/>
  <c r="D4" i="49"/>
  <c r="F5" i="48"/>
  <c r="D6" i="48"/>
  <c r="E6" i="48"/>
  <c r="E7" i="48"/>
  <c r="B7" i="48"/>
  <c r="B8" i="48"/>
  <c r="B9" i="48"/>
  <c r="B10" i="48"/>
  <c r="B11" i="48"/>
  <c r="B12" i="48"/>
  <c r="B13" i="48"/>
  <c r="B14" i="48"/>
  <c r="B15" i="48"/>
  <c r="B16" i="48"/>
  <c r="B17" i="48"/>
  <c r="B18" i="48"/>
  <c r="B19" i="48"/>
  <c r="B20" i="48"/>
  <c r="B21" i="48"/>
  <c r="B22" i="48"/>
  <c r="B23" i="48"/>
  <c r="B24" i="48"/>
  <c r="B25" i="48"/>
  <c r="B26" i="48"/>
  <c r="B27" i="48"/>
  <c r="B28" i="48"/>
  <c r="B29" i="48"/>
  <c r="B30" i="48"/>
  <c r="B31" i="48"/>
  <c r="B32" i="48"/>
  <c r="B33" i="48"/>
  <c r="B34" i="48"/>
  <c r="B35" i="48"/>
  <c r="B36" i="48"/>
  <c r="B37" i="48"/>
  <c r="B38" i="48"/>
  <c r="B39" i="48"/>
  <c r="B40" i="48"/>
  <c r="B41" i="48"/>
  <c r="B42" i="48"/>
  <c r="B43" i="48"/>
  <c r="B44" i="48"/>
  <c r="B45" i="48"/>
  <c r="B46" i="48"/>
  <c r="B47" i="48"/>
  <c r="B48" i="48"/>
  <c r="B49" i="48"/>
  <c r="B50" i="48"/>
  <c r="B51" i="48"/>
  <c r="B52" i="48"/>
  <c r="B53" i="48"/>
  <c r="B54" i="48"/>
  <c r="B55" i="48"/>
  <c r="B56" i="48"/>
  <c r="B57" i="48"/>
  <c r="B58" i="48"/>
  <c r="B59" i="48"/>
  <c r="B60" i="48"/>
  <c r="B61" i="48"/>
  <c r="B62" i="48"/>
  <c r="B63" i="48"/>
  <c r="B64" i="48"/>
  <c r="B65" i="48"/>
  <c r="B66" i="48"/>
  <c r="B67" i="48"/>
  <c r="B68" i="48"/>
  <c r="B69" i="48"/>
  <c r="B70" i="48"/>
  <c r="B71" i="48"/>
  <c r="B72" i="48"/>
  <c r="B73" i="48"/>
  <c r="B74" i="48"/>
  <c r="B75" i="48"/>
  <c r="B76" i="48"/>
  <c r="B77" i="48"/>
  <c r="B78" i="48"/>
  <c r="B79" i="48"/>
  <c r="B80" i="48"/>
  <c r="B81" i="48"/>
  <c r="B82" i="48"/>
  <c r="B83" i="48"/>
  <c r="B84" i="48"/>
  <c r="B85" i="48"/>
  <c r="B86" i="48"/>
  <c r="B87" i="48"/>
  <c r="B88" i="48"/>
  <c r="B89" i="48"/>
  <c r="B90" i="48"/>
  <c r="B91" i="48"/>
  <c r="B92" i="48"/>
  <c r="B93" i="48"/>
  <c r="B94" i="48"/>
  <c r="B95" i="48"/>
  <c r="B96" i="48"/>
  <c r="B97" i="48"/>
  <c r="B98" i="48"/>
  <c r="B99" i="48"/>
  <c r="B100" i="48"/>
  <c r="B101" i="48"/>
  <c r="B102" i="48"/>
  <c r="B103" i="48"/>
  <c r="D7" i="48"/>
  <c r="D6" i="49"/>
  <c r="F7" i="48"/>
  <c r="D8" i="48"/>
  <c r="D7" i="49"/>
  <c r="E8" i="48"/>
  <c r="D9" i="48"/>
  <c r="D8" i="49"/>
  <c r="E9" i="48"/>
  <c r="D10" i="48"/>
  <c r="D9" i="49"/>
  <c r="E10" i="48"/>
  <c r="D11" i="48"/>
  <c r="D10" i="49"/>
  <c r="E11" i="48"/>
  <c r="D12" i="48"/>
  <c r="D11" i="49" s="1"/>
  <c r="E12" i="48"/>
  <c r="D13" i="48"/>
  <c r="D12" i="49" s="1"/>
  <c r="E13" i="48"/>
  <c r="D14" i="48"/>
  <c r="D13" i="49" s="1"/>
  <c r="E14" i="48"/>
  <c r="D15" i="48"/>
  <c r="D14" i="49" s="1"/>
  <c r="E15" i="48"/>
  <c r="D16" i="48"/>
  <c r="D15" i="49" s="1"/>
  <c r="E16" i="48"/>
  <c r="D17" i="48"/>
  <c r="D16" i="49" s="1"/>
  <c r="E17" i="48"/>
  <c r="D18" i="48"/>
  <c r="D17" i="49" s="1"/>
  <c r="E18" i="48"/>
  <c r="D19" i="48"/>
  <c r="D18" i="49"/>
  <c r="E19" i="48"/>
  <c r="F19" i="48"/>
  <c r="D20" i="48"/>
  <c r="D19" i="49"/>
  <c r="E20" i="48"/>
  <c r="F20" i="48"/>
  <c r="D21" i="48"/>
  <c r="D20" i="49"/>
  <c r="E21" i="48"/>
  <c r="F21" i="48"/>
  <c r="D22" i="48"/>
  <c r="D21" i="49"/>
  <c r="E22" i="48"/>
  <c r="F22" i="48"/>
  <c r="D23" i="48"/>
  <c r="D22" i="49"/>
  <c r="E23" i="48"/>
  <c r="F23" i="48"/>
  <c r="D24" i="48"/>
  <c r="D23" i="49"/>
  <c r="E24" i="48"/>
  <c r="F24" i="48"/>
  <c r="D25" i="48"/>
  <c r="D24" i="49"/>
  <c r="E25" i="48"/>
  <c r="F25" i="48"/>
  <c r="D26" i="48"/>
  <c r="D25" i="49"/>
  <c r="E26" i="48"/>
  <c r="F26" i="48"/>
  <c r="D27" i="48"/>
  <c r="D26" i="49"/>
  <c r="E27" i="48"/>
  <c r="F27" i="48"/>
  <c r="D28" i="48"/>
  <c r="D27" i="49"/>
  <c r="E28" i="48"/>
  <c r="F28" i="48"/>
  <c r="D29" i="48"/>
  <c r="D28" i="49"/>
  <c r="E29" i="48"/>
  <c r="F29" i="48"/>
  <c r="D30" i="48"/>
  <c r="D29" i="49"/>
  <c r="E30" i="48"/>
  <c r="F30" i="48"/>
  <c r="D31" i="48"/>
  <c r="D30" i="49"/>
  <c r="E31" i="48"/>
  <c r="F31" i="48"/>
  <c r="D32" i="48"/>
  <c r="D31" i="49"/>
  <c r="E32" i="48"/>
  <c r="F32" i="48"/>
  <c r="D33" i="48"/>
  <c r="D32" i="49"/>
  <c r="E33" i="48"/>
  <c r="F33" i="48"/>
  <c r="D34" i="48"/>
  <c r="E34" i="48"/>
  <c r="F34" i="48"/>
  <c r="D35" i="48"/>
  <c r="E35" i="48"/>
  <c r="F35" i="48"/>
  <c r="D36" i="48"/>
  <c r="E36" i="48"/>
  <c r="F36" i="48"/>
  <c r="D37" i="48"/>
  <c r="E37" i="48"/>
  <c r="F37" i="48"/>
  <c r="D38" i="48"/>
  <c r="E38" i="48"/>
  <c r="F38" i="48"/>
  <c r="D39" i="48"/>
  <c r="E39" i="48"/>
  <c r="F39" i="48"/>
  <c r="D40" i="48"/>
  <c r="E40" i="48"/>
  <c r="F40" i="48"/>
  <c r="D41" i="48"/>
  <c r="E41" i="48"/>
  <c r="F41" i="48"/>
  <c r="D42" i="48"/>
  <c r="E42" i="48"/>
  <c r="F42" i="48"/>
  <c r="D43" i="48"/>
  <c r="E43" i="48"/>
  <c r="F43" i="48"/>
  <c r="D44" i="48"/>
  <c r="E44" i="48"/>
  <c r="F44" i="48"/>
  <c r="D45" i="48"/>
  <c r="E45" i="48"/>
  <c r="F45" i="48"/>
  <c r="D46" i="48"/>
  <c r="E46" i="48"/>
  <c r="F46" i="48"/>
  <c r="D47" i="48"/>
  <c r="E47" i="48"/>
  <c r="F47" i="48"/>
  <c r="D48" i="48"/>
  <c r="E48" i="48"/>
  <c r="F48" i="48"/>
  <c r="D49" i="48"/>
  <c r="E49" i="48"/>
  <c r="F49" i="48"/>
  <c r="D50" i="48"/>
  <c r="E50" i="48"/>
  <c r="F50" i="48"/>
  <c r="D51" i="48"/>
  <c r="E51" i="48"/>
  <c r="F51" i="48"/>
  <c r="D52" i="48"/>
  <c r="E52" i="48"/>
  <c r="F52" i="48"/>
  <c r="D53" i="48"/>
  <c r="E53" i="48"/>
  <c r="F53" i="48"/>
  <c r="D54" i="48"/>
  <c r="E54" i="48"/>
  <c r="F54" i="48"/>
  <c r="D55" i="48"/>
  <c r="E55" i="48"/>
  <c r="F55" i="48"/>
  <c r="D56" i="48"/>
  <c r="E56" i="48"/>
  <c r="F56" i="48"/>
  <c r="D57" i="48"/>
  <c r="E57" i="48"/>
  <c r="F57" i="48"/>
  <c r="D58" i="48"/>
  <c r="E58" i="48"/>
  <c r="F58" i="48"/>
  <c r="D59" i="48"/>
  <c r="E59" i="48"/>
  <c r="F59" i="48"/>
  <c r="D60" i="48"/>
  <c r="E60" i="48"/>
  <c r="F60" i="48"/>
  <c r="D61" i="48"/>
  <c r="E61" i="48"/>
  <c r="F61" i="48"/>
  <c r="D62" i="48"/>
  <c r="E62" i="48"/>
  <c r="F62" i="48"/>
  <c r="D63" i="48"/>
  <c r="E63" i="48"/>
  <c r="F63" i="48"/>
  <c r="D64" i="48"/>
  <c r="E64" i="48"/>
  <c r="F64" i="48"/>
  <c r="D65" i="48"/>
  <c r="E65" i="48"/>
  <c r="F65" i="48"/>
  <c r="D66" i="48"/>
  <c r="E66" i="48"/>
  <c r="F66" i="48"/>
  <c r="D67" i="48"/>
  <c r="E67" i="48"/>
  <c r="F67" i="48"/>
  <c r="D68" i="48"/>
  <c r="E68" i="48"/>
  <c r="F68" i="48"/>
  <c r="D69" i="48"/>
  <c r="E69" i="48"/>
  <c r="F69" i="48"/>
  <c r="D70" i="48"/>
  <c r="E70" i="48"/>
  <c r="F70" i="48"/>
  <c r="D71" i="48"/>
  <c r="E71" i="48"/>
  <c r="F71" i="48"/>
  <c r="D72" i="48"/>
  <c r="E72" i="48"/>
  <c r="F72" i="48"/>
  <c r="D73" i="48"/>
  <c r="E73" i="48"/>
  <c r="F73" i="48"/>
  <c r="D74" i="48"/>
  <c r="E74" i="48"/>
  <c r="F74" i="48"/>
  <c r="D75" i="48"/>
  <c r="E75" i="48"/>
  <c r="F75" i="48"/>
  <c r="D76" i="48"/>
  <c r="E76" i="48"/>
  <c r="F76" i="48"/>
  <c r="D77" i="48"/>
  <c r="E77" i="48"/>
  <c r="F77" i="48"/>
  <c r="D78" i="48"/>
  <c r="E78" i="48"/>
  <c r="F78" i="48"/>
  <c r="D79" i="48"/>
  <c r="E79" i="48"/>
  <c r="F79" i="48"/>
  <c r="D80" i="48"/>
  <c r="E80" i="48"/>
  <c r="F80" i="48"/>
  <c r="D81" i="48"/>
  <c r="E81" i="48"/>
  <c r="F81" i="48"/>
  <c r="D82" i="48"/>
  <c r="E82" i="48"/>
  <c r="F82" i="48"/>
  <c r="D83" i="48"/>
  <c r="E83" i="48"/>
  <c r="F83" i="48"/>
  <c r="D84" i="48"/>
  <c r="E84" i="48"/>
  <c r="F84" i="48"/>
  <c r="D85" i="48"/>
  <c r="E85" i="48"/>
  <c r="F85" i="48"/>
  <c r="D86" i="48"/>
  <c r="E86" i="48"/>
  <c r="F86" i="48"/>
  <c r="D87" i="48"/>
  <c r="E87" i="48"/>
  <c r="F87" i="48"/>
  <c r="D88" i="48"/>
  <c r="E88" i="48"/>
  <c r="F88" i="48"/>
  <c r="D89" i="48"/>
  <c r="E89" i="48"/>
  <c r="F89" i="48"/>
  <c r="D90" i="48"/>
  <c r="E90" i="48"/>
  <c r="F90" i="48"/>
  <c r="D91" i="48"/>
  <c r="E91" i="48"/>
  <c r="F91" i="48"/>
  <c r="D92" i="48"/>
  <c r="E92" i="48"/>
  <c r="F92" i="48"/>
  <c r="D93" i="48"/>
  <c r="E93" i="48"/>
  <c r="F93" i="48"/>
  <c r="D94" i="48"/>
  <c r="E94" i="48"/>
  <c r="F94" i="48"/>
  <c r="D95" i="48"/>
  <c r="E95" i="48"/>
  <c r="F95" i="48"/>
  <c r="D96" i="48"/>
  <c r="E96" i="48"/>
  <c r="F96" i="48"/>
  <c r="D97" i="48"/>
  <c r="E97" i="48"/>
  <c r="F97" i="48"/>
  <c r="D98" i="48"/>
  <c r="E98" i="48"/>
  <c r="F98" i="48"/>
  <c r="D99" i="48"/>
  <c r="E99" i="48"/>
  <c r="F99" i="48"/>
  <c r="D100" i="48"/>
  <c r="E100" i="48"/>
  <c r="F100" i="48"/>
  <c r="D101" i="48"/>
  <c r="E101" i="48"/>
  <c r="F101" i="48"/>
  <c r="D102" i="48"/>
  <c r="E102" i="48"/>
  <c r="F102" i="48"/>
  <c r="D103" i="48"/>
  <c r="E103" i="48"/>
  <c r="F103" i="48"/>
  <c r="E6" i="40"/>
  <c r="K21" i="40"/>
  <c r="M21" i="40"/>
  <c r="E7" i="40"/>
  <c r="K11" i="40" s="1"/>
  <c r="D11" i="40"/>
  <c r="C11" i="40" s="1"/>
  <c r="G11" i="40"/>
  <c r="J11" i="40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J28" i="40" s="1"/>
  <c r="L11" i="40"/>
  <c r="P11" i="40"/>
  <c r="L4" i="40" s="1"/>
  <c r="G12" i="40"/>
  <c r="L12" i="40"/>
  <c r="G13" i="40"/>
  <c r="L13" i="40"/>
  <c r="G14" i="40"/>
  <c r="L14" i="40"/>
  <c r="G15" i="40"/>
  <c r="L15" i="40"/>
  <c r="G16" i="40"/>
  <c r="L16" i="40"/>
  <c r="G17" i="40"/>
  <c r="L17" i="40"/>
  <c r="G18" i="40"/>
  <c r="L18" i="40"/>
  <c r="G19" i="40"/>
  <c r="K19" i="40"/>
  <c r="L19" i="40"/>
  <c r="M19" i="40"/>
  <c r="G20" i="40"/>
  <c r="K20" i="40"/>
  <c r="L20" i="40"/>
  <c r="M20" i="40"/>
  <c r="G21" i="40"/>
  <c r="L21" i="40"/>
  <c r="G22" i="40"/>
  <c r="L22" i="40"/>
  <c r="G23" i="40"/>
  <c r="L23" i="40"/>
  <c r="D24" i="40"/>
  <c r="C24" i="40" s="1"/>
  <c r="G24" i="40"/>
  <c r="K24" i="40"/>
  <c r="L24" i="40"/>
  <c r="M24" i="40"/>
  <c r="N24" i="40"/>
  <c r="D25" i="40"/>
  <c r="C25" i="40" s="1"/>
  <c r="G25" i="40"/>
  <c r="K25" i="40"/>
  <c r="L25" i="40"/>
  <c r="M25" i="40"/>
  <c r="N25" i="40"/>
  <c r="D26" i="40"/>
  <c r="C26" i="40" s="1"/>
  <c r="G26" i="40"/>
  <c r="K26" i="40"/>
  <c r="L26" i="40"/>
  <c r="M26" i="40"/>
  <c r="N26" i="40"/>
  <c r="D27" i="40"/>
  <c r="C27" i="40" s="1"/>
  <c r="G27" i="40"/>
  <c r="K27" i="40"/>
  <c r="L27" i="40"/>
  <c r="M27" i="40"/>
  <c r="N27" i="40"/>
  <c r="D28" i="40"/>
  <c r="C28" i="40" s="1"/>
  <c r="G28" i="40"/>
  <c r="K28" i="40"/>
  <c r="L28" i="40"/>
  <c r="M28" i="40"/>
  <c r="N28" i="40"/>
  <c r="J29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/>
  <c r="J13" i="31" s="1"/>
  <c r="K13" i="31" s="1"/>
  <c r="R13" i="31"/>
  <c r="E14" i="31"/>
  <c r="E15" i="31"/>
  <c r="I15" i="31" s="1"/>
  <c r="J15" i="31" s="1"/>
  <c r="K15" i="31" s="1"/>
  <c r="E16" i="31"/>
  <c r="I16" i="31" s="1"/>
  <c r="R16" i="31"/>
  <c r="E17" i="31"/>
  <c r="R17" i="31"/>
  <c r="E18" i="31"/>
  <c r="E19" i="31"/>
  <c r="I19" i="31" s="1"/>
  <c r="J19" i="31" s="1"/>
  <c r="K19" i="31" s="1"/>
  <c r="E20" i="31"/>
  <c r="H20" i="31" s="1"/>
  <c r="I20" i="31"/>
  <c r="J20" i="31" s="1"/>
  <c r="K20" i="31" s="1"/>
  <c r="R20" i="31"/>
  <c r="E21" i="31"/>
  <c r="E22" i="31"/>
  <c r="E23" i="31"/>
  <c r="H23" i="31" s="1"/>
  <c r="E24" i="31"/>
  <c r="R24" i="31"/>
  <c r="E25" i="31"/>
  <c r="R25" i="31"/>
  <c r="E26" i="3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/>
  <c r="J30" i="31" s="1"/>
  <c r="K30" i="31" s="1"/>
  <c r="R30" i="31"/>
  <c r="E31" i="31"/>
  <c r="I31" i="31" s="1"/>
  <c r="J31" i="31"/>
  <c r="K31" i="31" s="1"/>
  <c r="E32" i="31"/>
  <c r="H32" i="31" s="1"/>
  <c r="I32" i="31"/>
  <c r="J32" i="31" s="1"/>
  <c r="K32" i="31" s="1"/>
  <c r="E33" i="31"/>
  <c r="R33" i="31"/>
  <c r="D12" i="40"/>
  <c r="C12" i="40" s="1"/>
  <c r="D19" i="40"/>
  <c r="C19" i="40" s="1"/>
  <c r="D20" i="40"/>
  <c r="C20" i="40" s="1"/>
  <c r="D21" i="40"/>
  <c r="C21" i="40" s="1"/>
  <c r="D22" i="40"/>
  <c r="C22" i="40" s="1"/>
  <c r="D23" i="40"/>
  <c r="C23" i="40" s="1"/>
  <c r="H13" i="31"/>
  <c r="C62" i="43"/>
  <c r="F52" i="43"/>
  <c r="G52" i="43" s="1"/>
  <c r="L50" i="43"/>
  <c r="H40" i="43"/>
  <c r="H28" i="43"/>
  <c r="I64" i="43"/>
  <c r="J64" i="43" s="1"/>
  <c r="L60" i="43"/>
  <c r="I64" i="22"/>
  <c r="E63" i="22"/>
  <c r="F63" i="22" s="1"/>
  <c r="D63" i="22"/>
  <c r="N63" i="22"/>
  <c r="D60" i="43"/>
  <c r="E60" i="43" s="1"/>
  <c r="K60" i="43"/>
  <c r="K61" i="22"/>
  <c r="D60" i="22"/>
  <c r="O60" i="22"/>
  <c r="L64" i="43"/>
  <c r="I21" i="22"/>
  <c r="I41" i="22"/>
  <c r="I59" i="22"/>
  <c r="O27" i="22"/>
  <c r="O53" i="22"/>
  <c r="O55" i="22"/>
  <c r="O59" i="22"/>
  <c r="K19" i="22"/>
  <c r="K21" i="22"/>
  <c r="K23" i="22"/>
  <c r="D23" i="22"/>
  <c r="M23" i="22" s="1"/>
  <c r="K26" i="22"/>
  <c r="D26" i="22"/>
  <c r="Q27" i="22"/>
  <c r="L27" i="22"/>
  <c r="U27" i="22" s="1"/>
  <c r="N27" i="22"/>
  <c r="I28" i="43"/>
  <c r="J28" i="43" s="1"/>
  <c r="I30" i="43"/>
  <c r="J30" i="43" s="1"/>
  <c r="L30" i="22"/>
  <c r="U30" i="22" s="1"/>
  <c r="N31" i="22"/>
  <c r="N33" i="22"/>
  <c r="N35" i="22"/>
  <c r="L39" i="22"/>
  <c r="U39" i="22" s="1"/>
  <c r="Q41" i="22"/>
  <c r="S42" i="22"/>
  <c r="N43" i="22"/>
  <c r="S45" i="22"/>
  <c r="D45" i="22"/>
  <c r="J45" i="22" s="1"/>
  <c r="Q49" i="22"/>
  <c r="E49" i="22"/>
  <c r="F49" i="22" s="1"/>
  <c r="H49" i="22" s="1"/>
  <c r="D49" i="22"/>
  <c r="R49" i="22" s="1"/>
  <c r="K51" i="22"/>
  <c r="K50" i="43"/>
  <c r="D51" i="22"/>
  <c r="M51" i="22" s="1"/>
  <c r="N51" i="22"/>
  <c r="K53" i="22"/>
  <c r="I52" i="43"/>
  <c r="J52" i="43" s="1"/>
  <c r="D54" i="43"/>
  <c r="E54" i="43" s="1"/>
  <c r="Q54" i="22"/>
  <c r="D53" i="22"/>
  <c r="L54" i="22"/>
  <c r="U54" i="22" s="1"/>
  <c r="K55" i="22"/>
  <c r="E54" i="22"/>
  <c r="F54" i="22" s="1"/>
  <c r="Q55" i="22"/>
  <c r="S55" i="22"/>
  <c r="E55" i="22"/>
  <c r="F55" i="22" s="1"/>
  <c r="H55" i="22" s="1"/>
  <c r="D55" i="22"/>
  <c r="J55" i="22" s="1"/>
  <c r="L55" i="22"/>
  <c r="U55" i="22" s="1"/>
  <c r="N55" i="22"/>
  <c r="K57" i="22"/>
  <c r="Q57" i="22"/>
  <c r="L57" i="22"/>
  <c r="U57" i="22" s="1"/>
  <c r="E58" i="22"/>
  <c r="F58" i="22" s="1"/>
  <c r="H58" i="22" s="1"/>
  <c r="K59" i="22"/>
  <c r="S58" i="22"/>
  <c r="Q59" i="22"/>
  <c r="S59" i="22"/>
  <c r="K58" i="43"/>
  <c r="D59" i="22"/>
  <c r="R59" i="22" s="1"/>
  <c r="L59" i="22"/>
  <c r="U59" i="22" s="1"/>
  <c r="N59" i="22"/>
  <c r="E59" i="22"/>
  <c r="F59" i="22" s="1"/>
  <c r="H59" i="22" s="1"/>
  <c r="I99" i="22"/>
  <c r="D95" i="22"/>
  <c r="T95" i="22" s="1"/>
  <c r="K95" i="22"/>
  <c r="O95" i="22"/>
  <c r="S95" i="22"/>
  <c r="L93" i="22"/>
  <c r="U93" i="22" s="1"/>
  <c r="D89" i="22"/>
  <c r="O89" i="22"/>
  <c r="I83" i="22"/>
  <c r="D79" i="22"/>
  <c r="O79" i="22"/>
  <c r="S76" i="22"/>
  <c r="S75" i="22"/>
  <c r="I72" i="22"/>
  <c r="D103" i="22"/>
  <c r="T103" i="22" s="1"/>
  <c r="O103" i="22"/>
  <c r="N99" i="22"/>
  <c r="Q95" i="22"/>
  <c r="L95" i="22"/>
  <c r="U95" i="22" s="1"/>
  <c r="E95" i="22"/>
  <c r="F95" i="22" s="1"/>
  <c r="L89" i="22"/>
  <c r="U89" i="22" s="1"/>
  <c r="N86" i="22"/>
  <c r="Q79" i="22"/>
  <c r="E79" i="22"/>
  <c r="F79" i="22" s="1"/>
  <c r="Q75" i="22"/>
  <c r="L72" i="22"/>
  <c r="U72" i="22" s="1"/>
  <c r="N100" i="22"/>
  <c r="K93" i="22"/>
  <c r="Q93" i="22"/>
  <c r="E86" i="22"/>
  <c r="F86" i="22" s="1"/>
  <c r="O86" i="22"/>
  <c r="Q85" i="22"/>
  <c r="L83" i="22"/>
  <c r="U83" i="22" s="1"/>
  <c r="Q77" i="22"/>
  <c r="D100" i="22"/>
  <c r="J100" i="22" s="1"/>
  <c r="E100" i="22"/>
  <c r="F100" i="22" s="1"/>
  <c r="K100" i="22"/>
  <c r="O100" i="22"/>
  <c r="Q100" i="22"/>
  <c r="S100" i="22"/>
  <c r="D99" i="22"/>
  <c r="O99" i="22"/>
  <c r="S99" i="22"/>
  <c r="K91" i="22"/>
  <c r="S84" i="22"/>
  <c r="K83" i="22"/>
  <c r="Q83" i="22"/>
  <c r="D73" i="22"/>
  <c r="S73" i="22"/>
  <c r="D72" i="22"/>
  <c r="R72" i="22" s="1"/>
  <c r="Q72" i="22"/>
  <c r="O71" i="22"/>
  <c r="I102" i="43"/>
  <c r="J102" i="43" s="1"/>
  <c r="L100" i="43"/>
  <c r="I88" i="43"/>
  <c r="J88" i="43" s="1"/>
  <c r="H12" i="31"/>
  <c r="I12" i="31"/>
  <c r="J12" i="31"/>
  <c r="K12" i="31" s="1"/>
  <c r="J7" i="44"/>
  <c r="J8" i="44"/>
  <c r="P28" i="40"/>
  <c r="P19" i="40" s="1"/>
  <c r="G9" i="44"/>
  <c r="K3" i="50"/>
  <c r="K4" i="50"/>
  <c r="M4" i="50" s="1"/>
  <c r="F3" i="50"/>
  <c r="H3" i="50" s="1"/>
  <c r="F4" i="50"/>
  <c r="H4" i="50" s="1"/>
  <c r="F5" i="50"/>
  <c r="K5" i="50"/>
  <c r="M3" i="50"/>
  <c r="K6" i="50"/>
  <c r="M5" i="50"/>
  <c r="F6" i="50"/>
  <c r="H5" i="50"/>
  <c r="F7" i="50"/>
  <c r="H6" i="50"/>
  <c r="K7" i="50"/>
  <c r="M6" i="50"/>
  <c r="K8" i="50"/>
  <c r="M8" i="50" s="1"/>
  <c r="M7" i="50"/>
  <c r="F8" i="50"/>
  <c r="H8" i="50" s="1"/>
  <c r="H7" i="50"/>
  <c r="K23" i="40"/>
  <c r="M23" i="40"/>
  <c r="F8" i="48"/>
  <c r="N23" i="40"/>
  <c r="N21" i="40"/>
  <c r="H15" i="31"/>
  <c r="K22" i="40"/>
  <c r="M22" i="40"/>
  <c r="N22" i="40"/>
  <c r="N19" i="40"/>
  <c r="N20" i="40"/>
  <c r="P7" i="40"/>
  <c r="O49" i="22"/>
  <c r="O36" i="22"/>
  <c r="I49" i="22"/>
  <c r="I33" i="22"/>
  <c r="E65" i="22"/>
  <c r="F65" i="22" s="1"/>
  <c r="K70" i="43"/>
  <c r="N87" i="22"/>
  <c r="I85" i="22"/>
  <c r="L84" i="22"/>
  <c r="U84" i="22" s="1"/>
  <c r="N76" i="22"/>
  <c r="I68" i="22"/>
  <c r="K71" i="22"/>
  <c r="K73" i="22"/>
  <c r="Q84" i="22"/>
  <c r="D84" i="22"/>
  <c r="Q99" i="22"/>
  <c r="K99" i="22"/>
  <c r="S85" i="22"/>
  <c r="O85" i="22"/>
  <c r="D85" i="22"/>
  <c r="S93" i="22"/>
  <c r="O93" i="22"/>
  <c r="D93" i="22"/>
  <c r="L99" i="22"/>
  <c r="U99" i="22" s="1"/>
  <c r="E89" i="22"/>
  <c r="F89" i="22" s="1"/>
  <c r="H89" i="22" s="1"/>
  <c r="Q89" i="22"/>
  <c r="I93" i="22"/>
  <c r="S103" i="22"/>
  <c r="K103" i="22"/>
  <c r="O75" i="22"/>
  <c r="D76" i="22"/>
  <c r="S89" i="22"/>
  <c r="K89" i="22"/>
  <c r="E93" i="22"/>
  <c r="F93" i="22" s="1"/>
  <c r="D58" i="22"/>
  <c r="M58" i="22" s="1"/>
  <c r="L58" i="22"/>
  <c r="U58" i="22" s="1"/>
  <c r="N57" i="22"/>
  <c r="D57" i="22"/>
  <c r="D54" i="22"/>
  <c r="L53" i="22"/>
  <c r="U53" i="22" s="1"/>
  <c r="N53" i="22"/>
  <c r="E53" i="22"/>
  <c r="F53" i="22" s="1"/>
  <c r="H53" i="22" s="1"/>
  <c r="S53" i="22"/>
  <c r="Q53" i="22"/>
  <c r="N52" i="22"/>
  <c r="L51" i="22"/>
  <c r="U51" i="22" s="1"/>
  <c r="E51" i="22"/>
  <c r="F51" i="22" s="1"/>
  <c r="S51" i="22"/>
  <c r="Q51" i="22"/>
  <c r="L49" i="22"/>
  <c r="U49" i="22" s="1"/>
  <c r="N49" i="22"/>
  <c r="S49" i="22"/>
  <c r="K45" i="22"/>
  <c r="E43" i="22"/>
  <c r="F43" i="22" s="1"/>
  <c r="Q37" i="22"/>
  <c r="E35" i="22"/>
  <c r="F35" i="22" s="1"/>
  <c r="K35" i="22"/>
  <c r="E33" i="22"/>
  <c r="F33" i="22" s="1"/>
  <c r="H33" i="22" s="1"/>
  <c r="K33" i="22"/>
  <c r="E31" i="22"/>
  <c r="F31" i="22" s="1"/>
  <c r="K31" i="22"/>
  <c r="Q30" i="22"/>
  <c r="D21" i="22"/>
  <c r="O57" i="22"/>
  <c r="O51" i="22"/>
  <c r="F74" i="43"/>
  <c r="G74" i="43" s="1"/>
  <c r="L68" i="43"/>
  <c r="N89" i="22"/>
  <c r="I87" i="22"/>
  <c r="L85" i="22"/>
  <c r="U85" i="22" s="1"/>
  <c r="Q81" i="22"/>
  <c r="L81" i="22"/>
  <c r="U81" i="22" s="1"/>
  <c r="E81" i="22"/>
  <c r="F81" i="22" s="1"/>
  <c r="G81" i="22" s="1"/>
  <c r="L71" i="22"/>
  <c r="U71" i="22" s="1"/>
  <c r="I69" i="22"/>
  <c r="S68" i="22"/>
  <c r="L68" i="22"/>
  <c r="U68" i="22" s="1"/>
  <c r="Q67" i="22"/>
  <c r="L67" i="22"/>
  <c r="U67" i="22" s="1"/>
  <c r="E91" i="22"/>
  <c r="F91" i="22" s="1"/>
  <c r="I91" i="22"/>
  <c r="S72" i="22"/>
  <c r="O72" i="22"/>
  <c r="E72" i="22"/>
  <c r="F72" i="22" s="1"/>
  <c r="S83" i="22"/>
  <c r="O83" i="22"/>
  <c r="D83" i="22"/>
  <c r="S91" i="22"/>
  <c r="O91" i="22"/>
  <c r="D91" i="22"/>
  <c r="M91" i="22" s="1"/>
  <c r="S77" i="22"/>
  <c r="O77" i="22"/>
  <c r="D77" i="22"/>
  <c r="S86" i="22"/>
  <c r="K86" i="22"/>
  <c r="D86" i="22"/>
  <c r="J86" i="22" s="1"/>
  <c r="I77" i="22"/>
  <c r="L79" i="22"/>
  <c r="U79" i="22" s="1"/>
  <c r="N83" i="22"/>
  <c r="I86" i="22"/>
  <c r="L77" i="22"/>
  <c r="U77" i="22" s="1"/>
  <c r="S79" i="22"/>
  <c r="K79" i="22"/>
  <c r="E66" i="22"/>
  <c r="F66" i="22" s="1"/>
  <c r="G66" i="22" s="1"/>
  <c r="K66" i="22"/>
  <c r="I66" i="22"/>
  <c r="O66" i="22"/>
  <c r="S66" i="22"/>
  <c r="D66" i="22"/>
  <c r="L66" i="22"/>
  <c r="U66" i="22" s="1"/>
  <c r="K65" i="22"/>
  <c r="I65" i="22"/>
  <c r="S65" i="22"/>
  <c r="L65" i="22"/>
  <c r="U65" i="22" s="1"/>
  <c r="D65" i="22"/>
  <c r="O65" i="22"/>
  <c r="Q65" i="22"/>
  <c r="F62" i="43"/>
  <c r="G62" i="43" s="1"/>
  <c r="L62" i="43"/>
  <c r="I62" i="43"/>
  <c r="J62" i="43" s="1"/>
  <c r="H62" i="43"/>
  <c r="K62" i="43"/>
  <c r="D61" i="22"/>
  <c r="N61" i="22"/>
  <c r="I61" i="22"/>
  <c r="Q61" i="22"/>
  <c r="S61" i="22"/>
  <c r="E61" i="22"/>
  <c r="F61" i="22" s="1"/>
  <c r="H61" i="22" s="1"/>
  <c r="O61" i="22"/>
  <c r="I58" i="22"/>
  <c r="O58" i="22"/>
  <c r="I54" i="22"/>
  <c r="O54" i="22"/>
  <c r="I52" i="22"/>
  <c r="O52" i="22"/>
  <c r="I50" i="22"/>
  <c r="O50" i="22"/>
  <c r="O43" i="22"/>
  <c r="I43" i="22"/>
  <c r="Q43" i="22"/>
  <c r="L43" i="22"/>
  <c r="U43" i="22" s="1"/>
  <c r="D43" i="22"/>
  <c r="I42" i="22"/>
  <c r="O42" i="22"/>
  <c r="N42" i="22"/>
  <c r="L42" i="22"/>
  <c r="U42" i="22" s="1"/>
  <c r="D42" i="22"/>
  <c r="E42" i="22"/>
  <c r="F42" i="22" s="1"/>
  <c r="G42" i="22" s="1"/>
  <c r="O41" i="22"/>
  <c r="K41" i="22"/>
  <c r="D41" i="22"/>
  <c r="J41" i="22" s="1"/>
  <c r="E41" i="22"/>
  <c r="F41" i="22" s="1"/>
  <c r="S41" i="22"/>
  <c r="N41" i="22"/>
  <c r="O39" i="22"/>
  <c r="I39" i="22"/>
  <c r="K39" i="22"/>
  <c r="Q39" i="22"/>
  <c r="S39" i="22"/>
  <c r="D39" i="22"/>
  <c r="R39" i="22" s="1"/>
  <c r="N39" i="22"/>
  <c r="O37" i="22"/>
  <c r="K37" i="22"/>
  <c r="L37" i="22"/>
  <c r="U37" i="22" s="1"/>
  <c r="S37" i="22"/>
  <c r="I36" i="22"/>
  <c r="K36" i="22"/>
  <c r="S36" i="22"/>
  <c r="E36" i="22"/>
  <c r="F36" i="22" s="1"/>
  <c r="L36" i="22"/>
  <c r="U36" i="22" s="1"/>
  <c r="O35" i="22"/>
  <c r="I35" i="22"/>
  <c r="L35" i="22"/>
  <c r="U35" i="22" s="1"/>
  <c r="S35" i="22"/>
  <c r="I34" i="22"/>
  <c r="O34" i="22"/>
  <c r="K34" i="22"/>
  <c r="S34" i="22"/>
  <c r="E34" i="22"/>
  <c r="F34" i="22" s="1"/>
  <c r="G34" i="22" s="1"/>
  <c r="N34" i="22"/>
  <c r="O33" i="22"/>
  <c r="L33" i="22"/>
  <c r="U33" i="22" s="1"/>
  <c r="D33" i="22"/>
  <c r="S33" i="22"/>
  <c r="O31" i="22"/>
  <c r="I31" i="22"/>
  <c r="L31" i="22"/>
  <c r="U31" i="22" s="1"/>
  <c r="D31" i="22"/>
  <c r="S31" i="22"/>
  <c r="I30" i="22"/>
  <c r="O30" i="22"/>
  <c r="S30" i="22"/>
  <c r="E30" i="22"/>
  <c r="F30" i="22" s="1"/>
  <c r="H30" i="22" s="1"/>
  <c r="N30" i="22"/>
  <c r="O29" i="22"/>
  <c r="Q29" i="22"/>
  <c r="K29" i="22"/>
  <c r="N29" i="22"/>
  <c r="D29" i="22"/>
  <c r="S29" i="22"/>
  <c r="O25" i="22"/>
  <c r="I25" i="22"/>
  <c r="Q25" i="22"/>
  <c r="K25" i="22"/>
  <c r="N25" i="22"/>
  <c r="E25" i="22"/>
  <c r="F25" i="22" s="1"/>
  <c r="H25" i="22" s="1"/>
  <c r="O21" i="22"/>
  <c r="L21" i="22"/>
  <c r="U21" i="22" s="1"/>
  <c r="E21" i="22"/>
  <c r="F21" i="22" s="1"/>
  <c r="O19" i="22"/>
  <c r="I19" i="22"/>
  <c r="L19" i="22"/>
  <c r="U19" i="22" s="1"/>
  <c r="D19" i="22"/>
  <c r="M19" i="22" s="1"/>
  <c r="E19" i="22"/>
  <c r="F19" i="22" s="1"/>
  <c r="H19" i="22" s="1"/>
  <c r="S19" i="22"/>
  <c r="H102" i="43"/>
  <c r="E103" i="22"/>
  <c r="F103" i="22" s="1"/>
  <c r="H103" i="22" s="1"/>
  <c r="I103" i="22"/>
  <c r="M63" i="22"/>
  <c r="R63" i="22"/>
  <c r="C94" i="43"/>
  <c r="K94" i="43"/>
  <c r="D94" i="43"/>
  <c r="E94" i="43" s="1"/>
  <c r="H94" i="43"/>
  <c r="I78" i="43"/>
  <c r="J78" i="43" s="1"/>
  <c r="L78" i="43"/>
  <c r="C76" i="43"/>
  <c r="D76" i="43"/>
  <c r="E76" i="43" s="1"/>
  <c r="H76" i="43"/>
  <c r="F76" i="43"/>
  <c r="G76" i="43" s="1"/>
  <c r="D72" i="43"/>
  <c r="E72" i="43" s="1"/>
  <c r="D101" i="22"/>
  <c r="K101" i="22"/>
  <c r="O101" i="22"/>
  <c r="S101" i="22"/>
  <c r="E101" i="22"/>
  <c r="F101" i="22" s="1"/>
  <c r="H101" i="22" s="1"/>
  <c r="L101" i="22"/>
  <c r="U101" i="22" s="1"/>
  <c r="Q101" i="22"/>
  <c r="I98" i="22"/>
  <c r="N98" i="22"/>
  <c r="L98" i="22"/>
  <c r="U98" i="22" s="1"/>
  <c r="K90" i="22"/>
  <c r="I90" i="22"/>
  <c r="N90" i="22"/>
  <c r="E90" i="22"/>
  <c r="F90" i="22" s="1"/>
  <c r="I94" i="43"/>
  <c r="J94" i="43" s="1"/>
  <c r="Q90" i="22"/>
  <c r="D90" i="22"/>
  <c r="P90" i="22" s="1"/>
  <c r="P58" i="22"/>
  <c r="J51" i="22"/>
  <c r="C64" i="43"/>
  <c r="K64" i="43"/>
  <c r="D64" i="43"/>
  <c r="E64" i="43" s="1"/>
  <c r="H64" i="43"/>
  <c r="D64" i="22"/>
  <c r="P64" i="22" s="1"/>
  <c r="L64" i="22"/>
  <c r="U64" i="22" s="1"/>
  <c r="Q64" i="22"/>
  <c r="K64" i="22"/>
  <c r="N64" i="22"/>
  <c r="I63" i="22"/>
  <c r="O63" i="22"/>
  <c r="S63" i="22"/>
  <c r="K63" i="22"/>
  <c r="C60" i="43"/>
  <c r="H60" i="43"/>
  <c r="I60" i="43"/>
  <c r="J60" i="43" s="1"/>
  <c r="F60" i="43"/>
  <c r="G60" i="43" s="1"/>
  <c r="H58" i="43"/>
  <c r="F58" i="43"/>
  <c r="G58" i="43" s="1"/>
  <c r="C58" i="43"/>
  <c r="D58" i="43"/>
  <c r="E58" i="43" s="1"/>
  <c r="I58" i="43"/>
  <c r="J58" i="43" s="1"/>
  <c r="H56" i="43"/>
  <c r="H54" i="43"/>
  <c r="F54" i="43"/>
  <c r="G54" i="43" s="1"/>
  <c r="L54" i="43"/>
  <c r="C54" i="43"/>
  <c r="I54" i="43"/>
  <c r="J54" i="43" s="1"/>
  <c r="H52" i="43"/>
  <c r="L52" i="43"/>
  <c r="C52" i="43"/>
  <c r="D52" i="43"/>
  <c r="E52" i="43" s="1"/>
  <c r="K52" i="43"/>
  <c r="H50" i="43"/>
  <c r="F50" i="43"/>
  <c r="G50" i="43" s="1"/>
  <c r="C50" i="43"/>
  <c r="D50" i="43"/>
  <c r="E50" i="43" s="1"/>
  <c r="I50" i="43"/>
  <c r="J50" i="43" s="1"/>
  <c r="H48" i="43"/>
  <c r="L48" i="43"/>
  <c r="F48" i="43"/>
  <c r="G48" i="43" s="1"/>
  <c r="C48" i="43"/>
  <c r="D48" i="43"/>
  <c r="E48" i="43" s="1"/>
  <c r="I48" i="43"/>
  <c r="J48" i="43" s="1"/>
  <c r="F46" i="43"/>
  <c r="G46" i="43" s="1"/>
  <c r="K45" i="43"/>
  <c r="F44" i="43"/>
  <c r="G44" i="43" s="1"/>
  <c r="L44" i="43"/>
  <c r="D44" i="43"/>
  <c r="E44" i="43" s="1"/>
  <c r="I44" i="43"/>
  <c r="J44" i="43" s="1"/>
  <c r="D42" i="43"/>
  <c r="E42" i="43" s="1"/>
  <c r="F40" i="43"/>
  <c r="G40" i="43" s="1"/>
  <c r="L40" i="43"/>
  <c r="C40" i="43"/>
  <c r="D40" i="43"/>
  <c r="E40" i="43" s="1"/>
  <c r="I40" i="43"/>
  <c r="J40" i="43" s="1"/>
  <c r="C36" i="43"/>
  <c r="K36" i="43"/>
  <c r="L34" i="43"/>
  <c r="H33" i="43"/>
  <c r="F32" i="43"/>
  <c r="G32" i="43" s="1"/>
  <c r="L32" i="43"/>
  <c r="C32" i="43"/>
  <c r="D32" i="43"/>
  <c r="E32" i="43" s="1"/>
  <c r="K32" i="43"/>
  <c r="H30" i="43"/>
  <c r="F28" i="43"/>
  <c r="G28" i="43" s="1"/>
  <c r="L28" i="43"/>
  <c r="C28" i="43"/>
  <c r="D28" i="43"/>
  <c r="E28" i="43" s="1"/>
  <c r="K28" i="43"/>
  <c r="H23" i="43"/>
  <c r="D21" i="43"/>
  <c r="E21" i="43" s="1"/>
  <c r="K19" i="43"/>
  <c r="C18" i="43"/>
  <c r="C100" i="43"/>
  <c r="D100" i="43"/>
  <c r="E100" i="43" s="1"/>
  <c r="H100" i="43"/>
  <c r="F100" i="43"/>
  <c r="G100" i="43" s="1"/>
  <c r="F94" i="43"/>
  <c r="G94" i="43" s="1"/>
  <c r="F78" i="43"/>
  <c r="G78" i="43" s="1"/>
  <c r="K76" i="43"/>
  <c r="I102" i="22"/>
  <c r="Q102" i="22"/>
  <c r="I101" i="22"/>
  <c r="I100" i="22"/>
  <c r="L100" i="22"/>
  <c r="U100" i="22" s="1"/>
  <c r="Q98" i="22"/>
  <c r="B98" i="43"/>
  <c r="B96" i="43"/>
  <c r="B92" i="43"/>
  <c r="B90" i="43"/>
  <c r="C90" i="43"/>
  <c r="C88" i="43"/>
  <c r="F88" i="43"/>
  <c r="G88" i="43" s="1"/>
  <c r="H80" i="43"/>
  <c r="E97" i="22"/>
  <c r="F97" i="22" s="1"/>
  <c r="L97" i="22"/>
  <c r="U97" i="22" s="1"/>
  <c r="Q97" i="22"/>
  <c r="D88" i="22"/>
  <c r="K88" i="22"/>
  <c r="D68" i="22"/>
  <c r="J68" i="22" s="1"/>
  <c r="K68" i="22"/>
  <c r="N68" i="22"/>
  <c r="Q68" i="22"/>
  <c r="D67" i="22"/>
  <c r="R67" i="22" s="1"/>
  <c r="K67" i="22"/>
  <c r="O67" i="22"/>
  <c r="S67" i="22"/>
  <c r="C94" i="22"/>
  <c r="C92" i="22"/>
  <c r="J72" i="22"/>
  <c r="F51" i="43"/>
  <c r="G51" i="43" s="1"/>
  <c r="H88" i="43"/>
  <c r="D88" i="43"/>
  <c r="E88" i="43" s="1"/>
  <c r="L76" i="43"/>
  <c r="I76" i="43"/>
  <c r="J76" i="43" s="1"/>
  <c r="F66" i="43"/>
  <c r="G66" i="43" s="1"/>
  <c r="N103" i="22"/>
  <c r="L103" i="22"/>
  <c r="U103" i="22" s="1"/>
  <c r="N91" i="22"/>
  <c r="O90" i="22"/>
  <c r="O88" i="22"/>
  <c r="E88" i="22"/>
  <c r="F88" i="22" s="1"/>
  <c r="Q87" i="22"/>
  <c r="L87" i="22"/>
  <c r="U87" i="22" s="1"/>
  <c r="E87" i="22"/>
  <c r="F87" i="22" s="1"/>
  <c r="G87" i="22" s="1"/>
  <c r="N79" i="22"/>
  <c r="Q69" i="22"/>
  <c r="L69" i="22"/>
  <c r="U69" i="22" s="1"/>
  <c r="E69" i="22"/>
  <c r="F69" i="22" s="1"/>
  <c r="P86" i="22"/>
  <c r="T86" i="22"/>
  <c r="R85" i="22"/>
  <c r="M89" i="22"/>
  <c r="M103" i="22"/>
  <c r="P103" i="22"/>
  <c r="M49" i="22"/>
  <c r="J49" i="22"/>
  <c r="P49" i="22"/>
  <c r="G39" i="22"/>
  <c r="T58" i="22"/>
  <c r="T49" i="22"/>
  <c r="P41" i="22"/>
  <c r="M41" i="22"/>
  <c r="J26" i="22"/>
  <c r="K100" i="43"/>
  <c r="K88" i="43"/>
  <c r="L74" i="43"/>
  <c r="H74" i="43"/>
  <c r="H72" i="43"/>
  <c r="L66" i="43"/>
  <c r="H66" i="43"/>
  <c r="C74" i="43"/>
  <c r="I74" i="43"/>
  <c r="J74" i="43" s="1"/>
  <c r="K74" i="43"/>
  <c r="C72" i="43"/>
  <c r="K72" i="43"/>
  <c r="C66" i="43"/>
  <c r="I66" i="43"/>
  <c r="J66" i="43" s="1"/>
  <c r="K66" i="43"/>
  <c r="D102" i="22"/>
  <c r="R102" i="22" s="1"/>
  <c r="L102" i="22"/>
  <c r="U102" i="22" s="1"/>
  <c r="N102" i="22"/>
  <c r="D98" i="22"/>
  <c r="E98" i="22"/>
  <c r="F98" i="22" s="1"/>
  <c r="G98" i="22" s="1"/>
  <c r="K98" i="22"/>
  <c r="O98" i="22"/>
  <c r="S98" i="22"/>
  <c r="D97" i="22"/>
  <c r="R97" i="22" s="1"/>
  <c r="K97" i="22"/>
  <c r="O97" i="22"/>
  <c r="S97" i="22"/>
  <c r="N95" i="22"/>
  <c r="Q88" i="22"/>
  <c r="N88" i="22"/>
  <c r="L88" i="22"/>
  <c r="U88" i="22" s="1"/>
  <c r="I88" i="22"/>
  <c r="S87" i="22"/>
  <c r="O87" i="22"/>
  <c r="K87" i="22"/>
  <c r="Q86" i="22"/>
  <c r="S81" i="22"/>
  <c r="O81" i="22"/>
  <c r="K81" i="22"/>
  <c r="I71" i="22"/>
  <c r="S69" i="22"/>
  <c r="O69" i="22"/>
  <c r="K69" i="22"/>
  <c r="J58" i="22"/>
  <c r="R58" i="22"/>
  <c r="P93" i="22"/>
  <c r="T76" i="22"/>
  <c r="J61" i="22"/>
  <c r="T61" i="22"/>
  <c r="T41" i="22"/>
  <c r="R41" i="22"/>
  <c r="M86" i="22"/>
  <c r="R86" i="22"/>
  <c r="B20" i="43"/>
  <c r="F20" i="43"/>
  <c r="G20" i="43" s="1"/>
  <c r="B22" i="43"/>
  <c r="K22" i="43"/>
  <c r="B24" i="43"/>
  <c r="F24" i="43"/>
  <c r="G24" i="43" s="1"/>
  <c r="B26" i="43"/>
  <c r="F26" i="43"/>
  <c r="G26" i="43" s="1"/>
  <c r="B57" i="43"/>
  <c r="K57" i="43"/>
  <c r="B65" i="43"/>
  <c r="B71" i="43"/>
  <c r="F71" i="43"/>
  <c r="G71" i="43" s="1"/>
  <c r="B77" i="43"/>
  <c r="C81" i="43"/>
  <c r="O94" i="22"/>
  <c r="K94" i="22"/>
  <c r="D90" i="43"/>
  <c r="E90" i="43" s="1"/>
  <c r="I90" i="43"/>
  <c r="J90" i="43" s="1"/>
  <c r="R64" i="22"/>
  <c r="D89" i="43"/>
  <c r="E89" i="43" s="1"/>
  <c r="I92" i="22"/>
  <c r="S92" i="22"/>
  <c r="D92" i="22"/>
  <c r="Q92" i="22"/>
  <c r="F95" i="43"/>
  <c r="G95" i="43" s="1"/>
  <c r="D99" i="43"/>
  <c r="E99" i="43" s="1"/>
  <c r="B87" i="43"/>
  <c r="B83" i="43"/>
  <c r="P102" i="22"/>
  <c r="B86" i="43"/>
  <c r="C86" i="43"/>
  <c r="B84" i="43"/>
  <c r="B82" i="43"/>
  <c r="R98" i="22"/>
  <c r="L57" i="43"/>
  <c r="F63" i="43"/>
  <c r="G63" i="43" s="1"/>
  <c r="I53" i="43"/>
  <c r="J53" i="43" s="1"/>
  <c r="C24" i="43"/>
  <c r="H24" i="43"/>
  <c r="C20" i="43"/>
  <c r="H20" i="43"/>
  <c r="D84" i="43"/>
  <c r="E84" i="43" s="1"/>
  <c r="H84" i="43"/>
  <c r="F9" i="48"/>
  <c r="P72" i="22"/>
  <c r="N50" i="22"/>
  <c r="L50" i="22"/>
  <c r="U50" i="22" s="1"/>
  <c r="S50" i="22"/>
  <c r="D50" i="22"/>
  <c r="R50" i="22" s="1"/>
  <c r="I47" i="22"/>
  <c r="D47" i="22"/>
  <c r="P47" i="22" s="1"/>
  <c r="E47" i="22"/>
  <c r="F47" i="22" s="1"/>
  <c r="Q47" i="22"/>
  <c r="K47" i="22"/>
  <c r="O45" i="22"/>
  <c r="L45" i="22"/>
  <c r="U45" i="22" s="1"/>
  <c r="E45" i="22"/>
  <c r="F45" i="22" s="1"/>
  <c r="G45" i="22" s="1"/>
  <c r="I45" i="22"/>
  <c r="K43" i="22"/>
  <c r="S43" i="22"/>
  <c r="I37" i="22"/>
  <c r="D37" i="22"/>
  <c r="M37" i="22" s="1"/>
  <c r="N37" i="22"/>
  <c r="Q35" i="22"/>
  <c r="D35" i="22"/>
  <c r="P35" i="22" s="1"/>
  <c r="O102" i="22"/>
  <c r="E102" i="22"/>
  <c r="F102" i="22" s="1"/>
  <c r="H102" i="22" s="1"/>
  <c r="N77" i="22"/>
  <c r="K77" i="22"/>
  <c r="I73" i="22"/>
  <c r="N73" i="22"/>
  <c r="O73" i="22"/>
  <c r="L73" i="22"/>
  <c r="U73" i="22" s="1"/>
  <c r="E73" i="22"/>
  <c r="F73" i="22" s="1"/>
  <c r="H73" i="22" s="1"/>
  <c r="Q73" i="22"/>
  <c r="O26" i="22"/>
  <c r="I26" i="22"/>
  <c r="Q26" i="22"/>
  <c r="S26" i="22"/>
  <c r="E26" i="22"/>
  <c r="F26" i="22" s="1"/>
  <c r="G26" i="22" s="1"/>
  <c r="L26" i="22"/>
  <c r="U26" i="22" s="1"/>
  <c r="N26" i="22"/>
  <c r="K52" i="22"/>
  <c r="Q52" i="22"/>
  <c r="L52" i="22"/>
  <c r="U52" i="22" s="1"/>
  <c r="E52" i="22"/>
  <c r="F52" i="22" s="1"/>
  <c r="G52" i="22" s="1"/>
  <c r="S52" i="22"/>
  <c r="D52" i="22"/>
  <c r="T52" i="22" s="1"/>
  <c r="N72" i="22"/>
  <c r="K72" i="22"/>
  <c r="I76" i="22"/>
  <c r="K76" i="22"/>
  <c r="L76" i="22"/>
  <c r="U76" i="22" s="1"/>
  <c r="E76" i="22"/>
  <c r="F76" i="22" s="1"/>
  <c r="H76" i="22" s="1"/>
  <c r="Q76" i="22"/>
  <c r="O76" i="22"/>
  <c r="T64" i="22"/>
  <c r="R77" i="22"/>
  <c r="O47" i="22"/>
  <c r="N45" i="22"/>
  <c r="N47" i="22"/>
  <c r="E50" i="22"/>
  <c r="F50" i="22" s="1"/>
  <c r="S102" i="22"/>
  <c r="S90" i="22"/>
  <c r="R103" i="22"/>
  <c r="J103" i="22"/>
  <c r="E77" i="22"/>
  <c r="F77" i="22" s="1"/>
  <c r="H77" i="22" s="1"/>
  <c r="J59" i="22"/>
  <c r="K50" i="22"/>
  <c r="Q50" i="22"/>
  <c r="L47" i="22"/>
  <c r="U47" i="22" s="1"/>
  <c r="S47" i="22"/>
  <c r="Q45" i="22"/>
  <c r="Q42" i="22"/>
  <c r="E37" i="22"/>
  <c r="F37" i="22" s="1"/>
  <c r="H37" i="22" s="1"/>
  <c r="L34" i="22"/>
  <c r="U34" i="22" s="1"/>
  <c r="D34" i="22"/>
  <c r="R34" i="22" s="1"/>
  <c r="I60" i="22"/>
  <c r="Q60" i="22"/>
  <c r="E60" i="22"/>
  <c r="F60" i="22" s="1"/>
  <c r="H60" i="22" s="1"/>
  <c r="K60" i="22"/>
  <c r="L60" i="22"/>
  <c r="U60" i="22" s="1"/>
  <c r="S60" i="22"/>
  <c r="N60" i="22"/>
  <c r="I57" i="22"/>
  <c r="S57" i="22"/>
  <c r="E57" i="22"/>
  <c r="F57" i="22" s="1"/>
  <c r="H57" i="22" s="1"/>
  <c r="N54" i="22"/>
  <c r="K54" i="22"/>
  <c r="S54" i="22"/>
  <c r="K30" i="22"/>
  <c r="D30" i="22"/>
  <c r="J30" i="22" s="1"/>
  <c r="S25" i="22"/>
  <c r="L25" i="22"/>
  <c r="U25" i="22" s="1"/>
  <c r="D25" i="22"/>
  <c r="M25" i="22" s="1"/>
  <c r="I84" i="22"/>
  <c r="N84" i="22"/>
  <c r="E84" i="22"/>
  <c r="F84" i="22" s="1"/>
  <c r="G84" i="22" s="1"/>
  <c r="O84" i="22"/>
  <c r="K84" i="22"/>
  <c r="I75" i="22"/>
  <c r="K75" i="22"/>
  <c r="E75" i="22"/>
  <c r="F75" i="22" s="1"/>
  <c r="H75" i="22" s="1"/>
  <c r="L75" i="22"/>
  <c r="U75" i="22" s="1"/>
  <c r="D75" i="22"/>
  <c r="P75" i="22" s="1"/>
  <c r="N75" i="22"/>
  <c r="E71" i="22"/>
  <c r="F71" i="22" s="1"/>
  <c r="H71" i="22" s="1"/>
  <c r="D71" i="22"/>
  <c r="P71" i="22" s="1"/>
  <c r="S71" i="22"/>
  <c r="N71" i="22"/>
  <c r="Q71" i="22"/>
  <c r="M69" i="22"/>
  <c r="T69" i="22"/>
  <c r="O64" i="22"/>
  <c r="E64" i="22"/>
  <c r="F64" i="22" s="1"/>
  <c r="N58" i="22"/>
  <c r="D36" i="22"/>
  <c r="T36" i="22" s="1"/>
  <c r="S64" i="22"/>
  <c r="N66" i="22"/>
  <c r="J87" i="22"/>
  <c r="P19" i="22"/>
  <c r="T19" i="22"/>
  <c r="R19" i="22"/>
  <c r="J29" i="22"/>
  <c r="R33" i="22"/>
  <c r="P33" i="22"/>
  <c r="M33" i="22"/>
  <c r="T85" i="22"/>
  <c r="J19" i="22"/>
  <c r="J33" i="22"/>
  <c r="T33" i="22"/>
  <c r="G58" i="22"/>
  <c r="T35" i="22"/>
  <c r="P57" i="22"/>
  <c r="M76" i="22"/>
  <c r="T55" i="22"/>
  <c r="R55" i="22"/>
  <c r="M55" i="22"/>
  <c r="P55" i="22"/>
  <c r="R26" i="22"/>
  <c r="P26" i="22"/>
  <c r="T60" i="22"/>
  <c r="R60" i="22"/>
  <c r="M81" i="22"/>
  <c r="R81" i="22"/>
  <c r="T81" i="22"/>
  <c r="T73" i="22"/>
  <c r="M45" i="22"/>
  <c r="P45" i="22"/>
  <c r="M64" i="22"/>
  <c r="J64" i="22"/>
  <c r="J54" i="22"/>
  <c r="M73" i="22"/>
  <c r="M99" i="22"/>
  <c r="P100" i="22"/>
  <c r="M100" i="22"/>
  <c r="R53" i="22"/>
  <c r="J42" i="22"/>
  <c r="M57" i="22"/>
  <c r="R93" i="22"/>
  <c r="J84" i="22"/>
  <c r="R45" i="22"/>
  <c r="T45" i="22"/>
  <c r="R30" i="22"/>
  <c r="D82" i="43"/>
  <c r="E82" i="43" s="1"/>
  <c r="I86" i="43"/>
  <c r="J86" i="43" s="1"/>
  <c r="I99" i="43"/>
  <c r="J99" i="43" s="1"/>
  <c r="K95" i="43"/>
  <c r="P92" i="22"/>
  <c r="R88" i="22"/>
  <c r="T88" i="22"/>
  <c r="K99" i="43"/>
  <c r="H92" i="43"/>
  <c r="K71" i="43"/>
  <c r="I59" i="43"/>
  <c r="J59" i="43" s="1"/>
  <c r="D26" i="43"/>
  <c r="E26" i="43" s="1"/>
  <c r="F22" i="43"/>
  <c r="G22" i="43" s="1"/>
  <c r="D22" i="43"/>
  <c r="E22" i="43" s="1"/>
  <c r="L90" i="43"/>
  <c r="D98" i="43"/>
  <c r="E98" i="43" s="1"/>
  <c r="H98" i="43"/>
  <c r="H99" i="22"/>
  <c r="G99" i="22"/>
  <c r="P87" i="22"/>
  <c r="R87" i="22"/>
  <c r="T87" i="22"/>
  <c r="M87" i="22"/>
  <c r="R69" i="22"/>
  <c r="P69" i="22"/>
  <c r="J69" i="22"/>
  <c r="J81" i="22"/>
  <c r="P81" i="22"/>
  <c r="T100" i="22"/>
  <c r="R100" i="22"/>
  <c r="J63" i="22"/>
  <c r="N85" i="22"/>
  <c r="I81" i="22"/>
  <c r="I67" i="22"/>
  <c r="E4" i="42"/>
  <c r="E6" i="42"/>
  <c r="G6" i="42"/>
  <c r="N29" i="42"/>
  <c r="I29" i="42"/>
  <c r="N31" i="42"/>
  <c r="I31" i="42"/>
  <c r="N33" i="42"/>
  <c r="I33" i="42"/>
  <c r="N35" i="42"/>
  <c r="I35" i="42"/>
  <c r="N37" i="42"/>
  <c r="I37" i="42"/>
  <c r="N39" i="42"/>
  <c r="I39" i="42"/>
  <c r="N41" i="42"/>
  <c r="I41" i="42"/>
  <c r="N43" i="42"/>
  <c r="I43" i="42"/>
  <c r="N45" i="42"/>
  <c r="I45" i="42"/>
  <c r="N47" i="42"/>
  <c r="I47" i="42"/>
  <c r="N49" i="42"/>
  <c r="I49" i="42"/>
  <c r="N51" i="42"/>
  <c r="I51" i="42"/>
  <c r="N53" i="42"/>
  <c r="I53" i="42"/>
  <c r="N55" i="42"/>
  <c r="I55" i="42"/>
  <c r="N57" i="42"/>
  <c r="I57" i="42"/>
  <c r="N59" i="42"/>
  <c r="I59" i="42"/>
  <c r="N61" i="42"/>
  <c r="I61" i="42"/>
  <c r="N63" i="42"/>
  <c r="I63" i="42"/>
  <c r="N65" i="42"/>
  <c r="I65" i="42"/>
  <c r="N67" i="42"/>
  <c r="I67" i="42"/>
  <c r="N69" i="42"/>
  <c r="I69" i="42"/>
  <c r="N71" i="42"/>
  <c r="I71" i="42"/>
  <c r="N73" i="42"/>
  <c r="I73" i="42"/>
  <c r="N75" i="42"/>
  <c r="I75" i="42"/>
  <c r="N77" i="42"/>
  <c r="I77" i="42"/>
  <c r="N79" i="42"/>
  <c r="I79" i="42"/>
  <c r="N81" i="42"/>
  <c r="I81" i="42"/>
  <c r="N83" i="42"/>
  <c r="I83" i="42"/>
  <c r="N85" i="42"/>
  <c r="I85" i="42"/>
  <c r="N87" i="42"/>
  <c r="I87" i="42"/>
  <c r="N89" i="42"/>
  <c r="I89" i="42"/>
  <c r="N91" i="42"/>
  <c r="I91" i="42"/>
  <c r="N93" i="42"/>
  <c r="I93" i="42"/>
  <c r="N95" i="42"/>
  <c r="I95" i="42"/>
  <c r="N97" i="42"/>
  <c r="I97" i="42"/>
  <c r="N99" i="42"/>
  <c r="I99" i="42"/>
  <c r="N101" i="42"/>
  <c r="I101" i="42"/>
  <c r="I4" i="42"/>
  <c r="N4" i="42"/>
  <c r="I6" i="42"/>
  <c r="N6" i="42"/>
  <c r="I9" i="42"/>
  <c r="J9" i="42"/>
  <c r="K9" i="42"/>
  <c r="I11" i="42"/>
  <c r="J11" i="42" s="1"/>
  <c r="I13" i="42"/>
  <c r="I15" i="42"/>
  <c r="I17" i="42"/>
  <c r="I19" i="42"/>
  <c r="I21" i="42"/>
  <c r="I23" i="42"/>
  <c r="I25" i="42"/>
  <c r="I27" i="42"/>
  <c r="I30" i="42"/>
  <c r="I34" i="42"/>
  <c r="I38" i="42"/>
  <c r="I42" i="42"/>
  <c r="I46" i="42"/>
  <c r="I50" i="42"/>
  <c r="E3" i="42"/>
  <c r="F3" i="42"/>
  <c r="E5" i="42"/>
  <c r="E7" i="42"/>
  <c r="G7" i="42"/>
  <c r="N8" i="42"/>
  <c r="E8" i="42"/>
  <c r="G8" i="42"/>
  <c r="N52" i="42"/>
  <c r="I52" i="42"/>
  <c r="N54" i="42"/>
  <c r="I54" i="42"/>
  <c r="N56" i="42"/>
  <c r="I56" i="42"/>
  <c r="N58" i="42"/>
  <c r="I58" i="42"/>
  <c r="N60" i="42"/>
  <c r="I60" i="42"/>
  <c r="N62" i="42"/>
  <c r="I62" i="42"/>
  <c r="N64" i="42"/>
  <c r="I64" i="42"/>
  <c r="N66" i="42"/>
  <c r="I66" i="42"/>
  <c r="N68" i="42"/>
  <c r="I68" i="42"/>
  <c r="N70" i="42"/>
  <c r="I70" i="42"/>
  <c r="N72" i="42"/>
  <c r="I72" i="42"/>
  <c r="N74" i="42"/>
  <c r="I74" i="42"/>
  <c r="N76" i="42"/>
  <c r="I76" i="42"/>
  <c r="N78" i="42"/>
  <c r="I78" i="42"/>
  <c r="N80" i="42"/>
  <c r="I80" i="42"/>
  <c r="N82" i="42"/>
  <c r="I82" i="42"/>
  <c r="N84" i="42"/>
  <c r="I84" i="42"/>
  <c r="N86" i="42"/>
  <c r="I86" i="42"/>
  <c r="N88" i="42"/>
  <c r="I88" i="42"/>
  <c r="N90" i="42"/>
  <c r="I90" i="42"/>
  <c r="N92" i="42"/>
  <c r="I92" i="42"/>
  <c r="N94" i="42"/>
  <c r="I94" i="42"/>
  <c r="N96" i="42"/>
  <c r="I96" i="42"/>
  <c r="N98" i="42"/>
  <c r="I98" i="42"/>
  <c r="N100" i="42"/>
  <c r="I100" i="42"/>
  <c r="N102" i="42"/>
  <c r="I102" i="42"/>
  <c r="I3" i="42"/>
  <c r="I5" i="42"/>
  <c r="J5" i="42"/>
  <c r="I7" i="42"/>
  <c r="I10" i="42"/>
  <c r="J10" i="42"/>
  <c r="I12" i="42"/>
  <c r="J12" i="42" s="1"/>
  <c r="I14" i="42"/>
  <c r="J14" i="42" s="1"/>
  <c r="I16" i="42"/>
  <c r="J16" i="42" s="1"/>
  <c r="I18" i="42"/>
  <c r="I20" i="42"/>
  <c r="I22" i="42"/>
  <c r="I24" i="42"/>
  <c r="I26" i="42"/>
  <c r="I28" i="42"/>
  <c r="I32" i="42"/>
  <c r="I36" i="42"/>
  <c r="I40" i="42"/>
  <c r="I44" i="42"/>
  <c r="I48" i="42"/>
  <c r="F13" i="42"/>
  <c r="H13" i="42" s="1"/>
  <c r="F15" i="42"/>
  <c r="H15" i="42" s="1"/>
  <c r="F17" i="42"/>
  <c r="H17" i="42" s="1"/>
  <c r="F19" i="42"/>
  <c r="H19" i="42" s="1"/>
  <c r="F21" i="42"/>
  <c r="H21" i="42" s="1"/>
  <c r="F23" i="42"/>
  <c r="H23" i="42" s="1"/>
  <c r="F25" i="42"/>
  <c r="H25" i="42" s="1"/>
  <c r="F27" i="42"/>
  <c r="H27" i="42" s="1"/>
  <c r="F29" i="42"/>
  <c r="H29" i="42" s="1"/>
  <c r="F31" i="42"/>
  <c r="H31" i="42" s="1"/>
  <c r="F33" i="42"/>
  <c r="H33" i="42" s="1"/>
  <c r="F35" i="42"/>
  <c r="H35" i="42" s="1"/>
  <c r="F37" i="42"/>
  <c r="H37" i="42" s="1"/>
  <c r="F39" i="42"/>
  <c r="H39" i="42" s="1"/>
  <c r="F41" i="42"/>
  <c r="H41" i="42" s="1"/>
  <c r="F43" i="42"/>
  <c r="H43" i="42" s="1"/>
  <c r="F45" i="42"/>
  <c r="H45" i="42" s="1"/>
  <c r="F47" i="42"/>
  <c r="H47" i="42" s="1"/>
  <c r="F49" i="42"/>
  <c r="H49" i="42" s="1"/>
  <c r="F51" i="42"/>
  <c r="H51" i="42" s="1"/>
  <c r="F53" i="42"/>
  <c r="H53" i="42" s="1"/>
  <c r="F55" i="42"/>
  <c r="H55" i="42" s="1"/>
  <c r="F57" i="42"/>
  <c r="H57" i="42" s="1"/>
  <c r="F59" i="42"/>
  <c r="H59" i="42" s="1"/>
  <c r="F61" i="42"/>
  <c r="H61" i="42" s="1"/>
  <c r="F63" i="42"/>
  <c r="H63" i="42" s="1"/>
  <c r="F65" i="42"/>
  <c r="H65" i="42" s="1"/>
  <c r="F67" i="42"/>
  <c r="H67" i="42" s="1"/>
  <c r="F69" i="42"/>
  <c r="H69" i="42" s="1"/>
  <c r="F71" i="42"/>
  <c r="H71" i="42" s="1"/>
  <c r="F73" i="42"/>
  <c r="H73" i="42" s="1"/>
  <c r="F75" i="42"/>
  <c r="H75" i="42" s="1"/>
  <c r="F77" i="42"/>
  <c r="H77" i="42" s="1"/>
  <c r="F79" i="42"/>
  <c r="H79" i="42" s="1"/>
  <c r="F81" i="42"/>
  <c r="H81" i="42" s="1"/>
  <c r="F83" i="42"/>
  <c r="H83" i="42" s="1"/>
  <c r="F85" i="42"/>
  <c r="H85" i="42" s="1"/>
  <c r="F87" i="42"/>
  <c r="H87" i="42" s="1"/>
  <c r="F89" i="42"/>
  <c r="H89" i="42" s="1"/>
  <c r="F91" i="42"/>
  <c r="H91" i="42" s="1"/>
  <c r="F93" i="42"/>
  <c r="H93" i="42" s="1"/>
  <c r="F95" i="42"/>
  <c r="H95" i="42" s="1"/>
  <c r="F97" i="42"/>
  <c r="H97" i="42" s="1"/>
  <c r="F99" i="42"/>
  <c r="H99" i="42" s="1"/>
  <c r="F101" i="42"/>
  <c r="H101" i="42" s="1"/>
  <c r="F18" i="42"/>
  <c r="H18" i="42" s="1"/>
  <c r="F20" i="42"/>
  <c r="H20" i="42" s="1"/>
  <c r="F22" i="42"/>
  <c r="H22" i="42" s="1"/>
  <c r="F24" i="42"/>
  <c r="H24" i="42" s="1"/>
  <c r="F26" i="42"/>
  <c r="H26" i="42" s="1"/>
  <c r="F28" i="42"/>
  <c r="H28" i="42" s="1"/>
  <c r="F30" i="42"/>
  <c r="H30" i="42" s="1"/>
  <c r="F32" i="42"/>
  <c r="H32" i="42" s="1"/>
  <c r="F34" i="42"/>
  <c r="H34" i="42" s="1"/>
  <c r="F36" i="42"/>
  <c r="H36" i="42" s="1"/>
  <c r="F38" i="42"/>
  <c r="H38" i="42" s="1"/>
  <c r="F40" i="42"/>
  <c r="H40" i="42" s="1"/>
  <c r="F42" i="42"/>
  <c r="H42" i="42" s="1"/>
  <c r="F44" i="42"/>
  <c r="H44" i="42" s="1"/>
  <c r="F46" i="42"/>
  <c r="H46" i="42" s="1"/>
  <c r="F48" i="42"/>
  <c r="H48" i="42" s="1"/>
  <c r="F50" i="42"/>
  <c r="H50" i="42" s="1"/>
  <c r="F52" i="42"/>
  <c r="H52" i="42" s="1"/>
  <c r="F54" i="42"/>
  <c r="H54" i="42" s="1"/>
  <c r="F56" i="42"/>
  <c r="H56" i="42" s="1"/>
  <c r="F58" i="42"/>
  <c r="H58" i="42" s="1"/>
  <c r="F60" i="42"/>
  <c r="H60" i="42" s="1"/>
  <c r="F62" i="42"/>
  <c r="H62" i="42" s="1"/>
  <c r="F64" i="42"/>
  <c r="H64" i="42" s="1"/>
  <c r="F66" i="42"/>
  <c r="H66" i="42" s="1"/>
  <c r="F68" i="42"/>
  <c r="H68" i="42" s="1"/>
  <c r="F70" i="42"/>
  <c r="H70" i="42" s="1"/>
  <c r="F72" i="42"/>
  <c r="H72" i="42" s="1"/>
  <c r="F74" i="42"/>
  <c r="H74" i="42" s="1"/>
  <c r="F76" i="42"/>
  <c r="H76" i="42" s="1"/>
  <c r="F78" i="42"/>
  <c r="H78" i="42" s="1"/>
  <c r="F80" i="42"/>
  <c r="H80" i="42" s="1"/>
  <c r="F82" i="42"/>
  <c r="H82" i="42" s="1"/>
  <c r="F84" i="42"/>
  <c r="H84" i="42" s="1"/>
  <c r="F86" i="42"/>
  <c r="H86" i="42" s="1"/>
  <c r="F88" i="42"/>
  <c r="H88" i="42" s="1"/>
  <c r="F90" i="42"/>
  <c r="H90" i="42" s="1"/>
  <c r="F92" i="42"/>
  <c r="H92" i="42" s="1"/>
  <c r="F94" i="42"/>
  <c r="H94" i="42" s="1"/>
  <c r="F96" i="42"/>
  <c r="H96" i="42" s="1"/>
  <c r="F98" i="42"/>
  <c r="H98" i="42" s="1"/>
  <c r="F100" i="42"/>
  <c r="H100" i="42" s="1"/>
  <c r="F102" i="42"/>
  <c r="H102" i="42" s="1"/>
  <c r="B9" i="43"/>
  <c r="M9" i="42"/>
  <c r="C14" i="22"/>
  <c r="C16" i="22"/>
  <c r="C20" i="22"/>
  <c r="S20" i="22"/>
  <c r="C22" i="22"/>
  <c r="I22" i="22"/>
  <c r="C24" i="22"/>
  <c r="C28" i="22"/>
  <c r="C40" i="22"/>
  <c r="C44" i="22"/>
  <c r="S44" i="22"/>
  <c r="C46" i="22"/>
  <c r="C48" i="22"/>
  <c r="C62" i="22"/>
  <c r="C70" i="22"/>
  <c r="L70" i="22"/>
  <c r="U70" i="22" s="1"/>
  <c r="C74" i="22"/>
  <c r="C78" i="22"/>
  <c r="O78" i="22"/>
  <c r="C80" i="22"/>
  <c r="C82" i="22"/>
  <c r="C96" i="22"/>
  <c r="K13" i="42"/>
  <c r="M13" i="42" s="1"/>
  <c r="K15" i="42"/>
  <c r="M15" i="42" s="1"/>
  <c r="K17" i="42"/>
  <c r="M17" i="42" s="1"/>
  <c r="K19" i="42"/>
  <c r="M19" i="42" s="1"/>
  <c r="K21" i="42"/>
  <c r="M21" i="42" s="1"/>
  <c r="K23" i="42"/>
  <c r="M23" i="42" s="1"/>
  <c r="K25" i="42"/>
  <c r="M25" i="42" s="1"/>
  <c r="K27" i="42"/>
  <c r="M27" i="42" s="1"/>
  <c r="K29" i="42"/>
  <c r="M29" i="42" s="1"/>
  <c r="K31" i="42"/>
  <c r="M31" i="42" s="1"/>
  <c r="K33" i="42"/>
  <c r="M33" i="42" s="1"/>
  <c r="K35" i="42"/>
  <c r="M35" i="42" s="1"/>
  <c r="K37" i="42"/>
  <c r="M37" i="42" s="1"/>
  <c r="K39" i="42"/>
  <c r="M39" i="42" s="1"/>
  <c r="K41" i="42"/>
  <c r="M41" i="42" s="1"/>
  <c r="K43" i="42"/>
  <c r="M43" i="42" s="1"/>
  <c r="K45" i="42"/>
  <c r="M45" i="42" s="1"/>
  <c r="K47" i="42"/>
  <c r="M47" i="42" s="1"/>
  <c r="K49" i="42"/>
  <c r="M49" i="42" s="1"/>
  <c r="K51" i="42"/>
  <c r="M51" i="42" s="1"/>
  <c r="K53" i="42"/>
  <c r="M53" i="42" s="1"/>
  <c r="K55" i="42"/>
  <c r="M55" i="42" s="1"/>
  <c r="K57" i="42"/>
  <c r="M57" i="42" s="1"/>
  <c r="K59" i="42"/>
  <c r="M59" i="42" s="1"/>
  <c r="K61" i="42"/>
  <c r="M61" i="42" s="1"/>
  <c r="K63" i="42"/>
  <c r="M63" i="42" s="1"/>
  <c r="K65" i="42"/>
  <c r="M65" i="42" s="1"/>
  <c r="K67" i="42"/>
  <c r="M67" i="42" s="1"/>
  <c r="K69" i="42"/>
  <c r="M69" i="42" s="1"/>
  <c r="K71" i="42"/>
  <c r="M71" i="42" s="1"/>
  <c r="K73" i="42"/>
  <c r="M73" i="42" s="1"/>
  <c r="K75" i="42"/>
  <c r="M75" i="42" s="1"/>
  <c r="K77" i="42"/>
  <c r="M77" i="42" s="1"/>
  <c r="K79" i="42"/>
  <c r="M79" i="42" s="1"/>
  <c r="K81" i="42"/>
  <c r="M81" i="42" s="1"/>
  <c r="K83" i="42"/>
  <c r="M83" i="42" s="1"/>
  <c r="K85" i="42"/>
  <c r="M85" i="42" s="1"/>
  <c r="K87" i="42"/>
  <c r="M87" i="42" s="1"/>
  <c r="K89" i="42"/>
  <c r="M89" i="42" s="1"/>
  <c r="K91" i="42"/>
  <c r="M91" i="42" s="1"/>
  <c r="K93" i="42"/>
  <c r="M93" i="42" s="1"/>
  <c r="K95" i="42"/>
  <c r="M95" i="42" s="1"/>
  <c r="K97" i="42"/>
  <c r="M97" i="42" s="1"/>
  <c r="K99" i="42"/>
  <c r="M99" i="42" s="1"/>
  <c r="K101" i="42"/>
  <c r="M101" i="42" s="1"/>
  <c r="K18" i="42"/>
  <c r="M18" i="42" s="1"/>
  <c r="K20" i="42"/>
  <c r="M20" i="42" s="1"/>
  <c r="K22" i="42"/>
  <c r="M22" i="42" s="1"/>
  <c r="K24" i="42"/>
  <c r="M24" i="42" s="1"/>
  <c r="K26" i="42"/>
  <c r="M26" i="42" s="1"/>
  <c r="K28" i="42"/>
  <c r="M28" i="42" s="1"/>
  <c r="K30" i="42"/>
  <c r="M30" i="42" s="1"/>
  <c r="K32" i="42"/>
  <c r="M32" i="42" s="1"/>
  <c r="K34" i="42"/>
  <c r="M34" i="42" s="1"/>
  <c r="K36" i="42"/>
  <c r="M36" i="42" s="1"/>
  <c r="K38" i="42"/>
  <c r="M38" i="42" s="1"/>
  <c r="K40" i="42"/>
  <c r="M40" i="42" s="1"/>
  <c r="K42" i="42"/>
  <c r="M42" i="42" s="1"/>
  <c r="K44" i="42"/>
  <c r="M44" i="42" s="1"/>
  <c r="K46" i="42"/>
  <c r="M46" i="42" s="1"/>
  <c r="K48" i="42"/>
  <c r="M48" i="42" s="1"/>
  <c r="K50" i="42"/>
  <c r="M50" i="42" s="1"/>
  <c r="K52" i="42"/>
  <c r="M52" i="42" s="1"/>
  <c r="K54" i="42"/>
  <c r="M54" i="42" s="1"/>
  <c r="K56" i="42"/>
  <c r="M56" i="42" s="1"/>
  <c r="K58" i="42"/>
  <c r="M58" i="42" s="1"/>
  <c r="K60" i="42"/>
  <c r="M60" i="42" s="1"/>
  <c r="K62" i="42"/>
  <c r="M62" i="42" s="1"/>
  <c r="K64" i="42"/>
  <c r="M64" i="42" s="1"/>
  <c r="K66" i="42"/>
  <c r="M66" i="42" s="1"/>
  <c r="K68" i="42"/>
  <c r="M68" i="42" s="1"/>
  <c r="K70" i="42"/>
  <c r="M70" i="42" s="1"/>
  <c r="K72" i="42"/>
  <c r="M72" i="42" s="1"/>
  <c r="K74" i="42"/>
  <c r="M74" i="42" s="1"/>
  <c r="K76" i="42"/>
  <c r="M76" i="42" s="1"/>
  <c r="K78" i="42"/>
  <c r="M78" i="42" s="1"/>
  <c r="K80" i="42"/>
  <c r="M80" i="42" s="1"/>
  <c r="K82" i="42"/>
  <c r="M82" i="42" s="1"/>
  <c r="K84" i="42"/>
  <c r="M84" i="42" s="1"/>
  <c r="K86" i="42"/>
  <c r="M86" i="42" s="1"/>
  <c r="K88" i="42"/>
  <c r="M88" i="42" s="1"/>
  <c r="K90" i="42"/>
  <c r="M90" i="42" s="1"/>
  <c r="K92" i="42"/>
  <c r="M92" i="42" s="1"/>
  <c r="K94" i="42"/>
  <c r="M94" i="42" s="1"/>
  <c r="K96" i="42"/>
  <c r="M96" i="42" s="1"/>
  <c r="K98" i="42"/>
  <c r="M98" i="42" s="1"/>
  <c r="K100" i="42"/>
  <c r="M100" i="42" s="1"/>
  <c r="K102" i="42"/>
  <c r="M102" i="42" s="1"/>
  <c r="N82" i="22"/>
  <c r="D78" i="22"/>
  <c r="M78" i="22" s="1"/>
  <c r="S78" i="22"/>
  <c r="I78" i="22"/>
  <c r="E78" i="22"/>
  <c r="F78" i="22" s="1"/>
  <c r="I70" i="22"/>
  <c r="K70" i="22"/>
  <c r="N70" i="22"/>
  <c r="D70" i="22"/>
  <c r="M70" i="22" s="1"/>
  <c r="S48" i="22"/>
  <c r="O44" i="22"/>
  <c r="N44" i="22"/>
  <c r="Q44" i="22"/>
  <c r="K44" i="22"/>
  <c r="L28" i="22"/>
  <c r="U28" i="22" s="1"/>
  <c r="S28" i="22"/>
  <c r="Q28" i="22"/>
  <c r="O22" i="22"/>
  <c r="K22" i="22"/>
  <c r="D22" i="22"/>
  <c r="R22" i="22" s="1"/>
  <c r="N22" i="22"/>
  <c r="S16" i="22"/>
  <c r="N5" i="42"/>
  <c r="N96" i="22"/>
  <c r="O96" i="22"/>
  <c r="N80" i="22"/>
  <c r="I80" i="22"/>
  <c r="S80" i="22"/>
  <c r="O80" i="22"/>
  <c r="K74" i="22"/>
  <c r="Q74" i="22"/>
  <c r="L62" i="22"/>
  <c r="U62" i="22" s="1"/>
  <c r="E62" i="22"/>
  <c r="F62" i="22" s="1"/>
  <c r="S62" i="22"/>
  <c r="K46" i="22"/>
  <c r="E46" i="22"/>
  <c r="F46" i="22" s="1"/>
  <c r="H46" i="22" s="1"/>
  <c r="S46" i="22"/>
  <c r="O46" i="22"/>
  <c r="D40" i="22"/>
  <c r="T40" i="22" s="1"/>
  <c r="K40" i="22"/>
  <c r="K24" i="22"/>
  <c r="Q24" i="22"/>
  <c r="N24" i="22"/>
  <c r="D24" i="22"/>
  <c r="P24" i="22" s="1"/>
  <c r="E20" i="22"/>
  <c r="F20" i="22" s="1"/>
  <c r="I20" i="22"/>
  <c r="L20" i="22"/>
  <c r="U20" i="22" s="1"/>
  <c r="Q20" i="22"/>
  <c r="Q14" i="22"/>
  <c r="K14" i="22"/>
  <c r="D14" i="22"/>
  <c r="R14" i="22" s="1"/>
  <c r="O14" i="22"/>
  <c r="C6" i="22"/>
  <c r="G5" i="42"/>
  <c r="G3" i="42"/>
  <c r="J6" i="42"/>
  <c r="G4" i="42"/>
  <c r="S6" i="52"/>
  <c r="C5" i="53"/>
  <c r="C6" i="53"/>
  <c r="K8" i="53"/>
  <c r="C8" i="53"/>
  <c r="F8" i="53"/>
  <c r="J8" i="53"/>
  <c r="D9" i="53"/>
  <c r="H9" i="53"/>
  <c r="I9" i="53"/>
  <c r="K10" i="53"/>
  <c r="C10" i="53"/>
  <c r="F10" i="53"/>
  <c r="J10" i="53"/>
  <c r="D11" i="53"/>
  <c r="H11" i="53"/>
  <c r="I11" i="53"/>
  <c r="K12" i="53"/>
  <c r="C12" i="53"/>
  <c r="F12" i="53"/>
  <c r="J12" i="53"/>
  <c r="D13" i="53"/>
  <c r="E13" i="53" s="1"/>
  <c r="H13" i="53"/>
  <c r="I13" i="53"/>
  <c r="K14" i="53"/>
  <c r="C14" i="53"/>
  <c r="F14" i="53"/>
  <c r="J14" i="53"/>
  <c r="D15" i="53"/>
  <c r="H15" i="53"/>
  <c r="I15" i="53"/>
  <c r="K16" i="53"/>
  <c r="C16" i="53"/>
  <c r="F16" i="53"/>
  <c r="J16" i="53"/>
  <c r="D17" i="53"/>
  <c r="H17" i="53"/>
  <c r="I17" i="53"/>
  <c r="K18" i="53"/>
  <c r="C18" i="53"/>
  <c r="F18" i="53"/>
  <c r="J18" i="53"/>
  <c r="D19" i="53"/>
  <c r="H19" i="53"/>
  <c r="I19" i="53"/>
  <c r="K20" i="53"/>
  <c r="C20" i="53"/>
  <c r="F20" i="53"/>
  <c r="J20" i="53"/>
  <c r="D21" i="53"/>
  <c r="E21" i="53"/>
  <c r="H21" i="53"/>
  <c r="I21" i="53"/>
  <c r="K22" i="53"/>
  <c r="C22" i="53"/>
  <c r="F22" i="53"/>
  <c r="J22" i="53"/>
  <c r="D23" i="53"/>
  <c r="H23" i="53"/>
  <c r="I23" i="53"/>
  <c r="K24" i="53"/>
  <c r="C24" i="53"/>
  <c r="F24" i="53"/>
  <c r="J24" i="53"/>
  <c r="D25" i="53"/>
  <c r="H25" i="53"/>
  <c r="I25" i="53"/>
  <c r="K26" i="53"/>
  <c r="C26" i="53"/>
  <c r="F26" i="53"/>
  <c r="J26" i="53"/>
  <c r="D27" i="53"/>
  <c r="H27" i="53"/>
  <c r="I27" i="53"/>
  <c r="K28" i="53"/>
  <c r="C28" i="53"/>
  <c r="F28" i="53"/>
  <c r="J28" i="53"/>
  <c r="D29" i="53"/>
  <c r="E29" i="53" s="1"/>
  <c r="H29" i="53"/>
  <c r="I29" i="53"/>
  <c r="K30" i="53"/>
  <c r="C30" i="53"/>
  <c r="F30" i="53"/>
  <c r="J30" i="53"/>
  <c r="D31" i="53"/>
  <c r="H31" i="53"/>
  <c r="I31" i="53"/>
  <c r="K32" i="53"/>
  <c r="C32" i="53"/>
  <c r="F32" i="53"/>
  <c r="J32" i="53"/>
  <c r="D33" i="53"/>
  <c r="H33" i="53"/>
  <c r="I33" i="53"/>
  <c r="K34" i="53"/>
  <c r="C34" i="53"/>
  <c r="F34" i="53"/>
  <c r="J34" i="53"/>
  <c r="K37" i="53"/>
  <c r="C37" i="53"/>
  <c r="L37" i="53"/>
  <c r="H37" i="53"/>
  <c r="I37" i="53"/>
  <c r="D37" i="53"/>
  <c r="J37" i="53"/>
  <c r="K41" i="53"/>
  <c r="C41" i="53"/>
  <c r="L41" i="53"/>
  <c r="H41" i="53"/>
  <c r="I41" i="53"/>
  <c r="D41" i="53"/>
  <c r="J41" i="53"/>
  <c r="K45" i="53"/>
  <c r="C45" i="53"/>
  <c r="L45" i="53"/>
  <c r="H45" i="53"/>
  <c r="I45" i="53"/>
  <c r="D45" i="53"/>
  <c r="E45" i="53"/>
  <c r="J45" i="53"/>
  <c r="K49" i="53"/>
  <c r="C49" i="53"/>
  <c r="L49" i="53"/>
  <c r="H49" i="53"/>
  <c r="I49" i="53"/>
  <c r="D49" i="53"/>
  <c r="J49" i="53"/>
  <c r="D5" i="53"/>
  <c r="E5" i="53"/>
  <c r="D6" i="53"/>
  <c r="E6" i="53"/>
  <c r="K9" i="53"/>
  <c r="C9" i="53"/>
  <c r="F9" i="53"/>
  <c r="J9" i="53"/>
  <c r="K11" i="53"/>
  <c r="C11" i="53"/>
  <c r="F11" i="53"/>
  <c r="J11" i="53"/>
  <c r="K13" i="53"/>
  <c r="C13" i="53"/>
  <c r="F13" i="53"/>
  <c r="J13" i="53"/>
  <c r="K15" i="53"/>
  <c r="C15" i="53"/>
  <c r="F15" i="53"/>
  <c r="J15" i="53"/>
  <c r="K17" i="53"/>
  <c r="C17" i="53"/>
  <c r="F17" i="53"/>
  <c r="J17" i="53"/>
  <c r="K19" i="53"/>
  <c r="C19" i="53"/>
  <c r="F19" i="53"/>
  <c r="J19" i="53"/>
  <c r="K21" i="53"/>
  <c r="C21" i="53"/>
  <c r="F21" i="53"/>
  <c r="J21" i="53"/>
  <c r="K23" i="53"/>
  <c r="C23" i="53"/>
  <c r="F23" i="53"/>
  <c r="J23" i="53"/>
  <c r="K25" i="53"/>
  <c r="C25" i="53"/>
  <c r="F25" i="53"/>
  <c r="J25" i="53"/>
  <c r="K27" i="53"/>
  <c r="C27" i="53"/>
  <c r="F27" i="53"/>
  <c r="J27" i="53"/>
  <c r="K29" i="53"/>
  <c r="C29" i="53"/>
  <c r="F29" i="53"/>
  <c r="J29" i="53"/>
  <c r="K31" i="53"/>
  <c r="C31" i="53"/>
  <c r="F31" i="53"/>
  <c r="J31" i="53"/>
  <c r="K33" i="53"/>
  <c r="C33" i="53"/>
  <c r="F33" i="53"/>
  <c r="J33" i="53"/>
  <c r="K35" i="53"/>
  <c r="C35" i="53"/>
  <c r="L35" i="53"/>
  <c r="H35" i="53"/>
  <c r="I35" i="53"/>
  <c r="D35" i="53"/>
  <c r="E35" i="53"/>
  <c r="J35" i="53"/>
  <c r="K39" i="53"/>
  <c r="C39" i="53"/>
  <c r="L39" i="53"/>
  <c r="H39" i="53"/>
  <c r="I39" i="53"/>
  <c r="D39" i="53"/>
  <c r="J39" i="53"/>
  <c r="K43" i="53"/>
  <c r="C43" i="53"/>
  <c r="L43" i="53"/>
  <c r="H43" i="53"/>
  <c r="I43" i="53"/>
  <c r="D43" i="53"/>
  <c r="E43" i="53" s="1"/>
  <c r="J43" i="53"/>
  <c r="K47" i="53"/>
  <c r="C47" i="53"/>
  <c r="L47" i="53"/>
  <c r="H47" i="53"/>
  <c r="I47" i="53"/>
  <c r="D47" i="53"/>
  <c r="J47" i="53"/>
  <c r="F49" i="53"/>
  <c r="K36" i="53"/>
  <c r="C36" i="53"/>
  <c r="F36" i="53"/>
  <c r="J36" i="53"/>
  <c r="K38" i="53"/>
  <c r="C38" i="53"/>
  <c r="F38" i="53"/>
  <c r="J38" i="53"/>
  <c r="K40" i="53"/>
  <c r="C40" i="53"/>
  <c r="F40" i="53"/>
  <c r="J40" i="53"/>
  <c r="K42" i="53"/>
  <c r="C42" i="53"/>
  <c r="F42" i="53"/>
  <c r="J42" i="53"/>
  <c r="K44" i="53"/>
  <c r="C44" i="53"/>
  <c r="F44" i="53"/>
  <c r="J44" i="53"/>
  <c r="K46" i="53"/>
  <c r="C46" i="53"/>
  <c r="F46" i="53"/>
  <c r="J46" i="53"/>
  <c r="K48" i="53"/>
  <c r="C48" i="53"/>
  <c r="F48" i="53"/>
  <c r="J48" i="53"/>
  <c r="K50" i="53"/>
  <c r="C50" i="53"/>
  <c r="F50" i="53"/>
  <c r="J50" i="53"/>
  <c r="D51" i="53"/>
  <c r="E51" i="53"/>
  <c r="H51" i="53"/>
  <c r="I51" i="53"/>
  <c r="K52" i="53"/>
  <c r="C52" i="53"/>
  <c r="F52" i="53"/>
  <c r="J52" i="53"/>
  <c r="D53" i="53"/>
  <c r="H53" i="53"/>
  <c r="I53" i="53"/>
  <c r="K54" i="53"/>
  <c r="C54" i="53"/>
  <c r="F54" i="53"/>
  <c r="J54" i="53"/>
  <c r="D55" i="53"/>
  <c r="E55" i="53" s="1"/>
  <c r="H55" i="53"/>
  <c r="I55" i="53"/>
  <c r="K56" i="53"/>
  <c r="C56" i="53"/>
  <c r="F56" i="53"/>
  <c r="J56" i="53"/>
  <c r="D57" i="53"/>
  <c r="G57" i="53" s="1"/>
  <c r="K61" i="53"/>
  <c r="C61" i="53"/>
  <c r="L61" i="53"/>
  <c r="H61" i="53"/>
  <c r="I61" i="53"/>
  <c r="D61" i="53"/>
  <c r="E61" i="53"/>
  <c r="J61" i="53"/>
  <c r="K69" i="53"/>
  <c r="C69" i="53"/>
  <c r="L69" i="53"/>
  <c r="H69" i="53"/>
  <c r="I69" i="53"/>
  <c r="D69" i="53"/>
  <c r="J69" i="53"/>
  <c r="K73" i="53"/>
  <c r="C73" i="53"/>
  <c r="L73" i="53"/>
  <c r="H73" i="53"/>
  <c r="I73" i="53"/>
  <c r="D73" i="53"/>
  <c r="E73" i="53" s="1"/>
  <c r="J73" i="53"/>
  <c r="K77" i="53"/>
  <c r="C77" i="53"/>
  <c r="L77" i="53"/>
  <c r="H77" i="53"/>
  <c r="I77" i="53"/>
  <c r="D77" i="53"/>
  <c r="J77" i="53"/>
  <c r="K81" i="53"/>
  <c r="C81" i="53"/>
  <c r="L81" i="53"/>
  <c r="H81" i="53"/>
  <c r="I81" i="53"/>
  <c r="D81" i="53"/>
  <c r="E81" i="53"/>
  <c r="J81" i="53"/>
  <c r="K85" i="53"/>
  <c r="C85" i="53"/>
  <c r="L85" i="53"/>
  <c r="H85" i="53"/>
  <c r="I85" i="53"/>
  <c r="D85" i="53"/>
  <c r="G85" i="53"/>
  <c r="J85" i="53"/>
  <c r="K51" i="53"/>
  <c r="C51" i="53"/>
  <c r="F51" i="53"/>
  <c r="J51" i="53"/>
  <c r="K53" i="53"/>
  <c r="C53" i="53"/>
  <c r="F53" i="53"/>
  <c r="J53" i="53"/>
  <c r="K55" i="53"/>
  <c r="C55" i="53"/>
  <c r="F55" i="53"/>
  <c r="J55" i="53"/>
  <c r="K57" i="53"/>
  <c r="L57" i="53"/>
  <c r="H57" i="53"/>
  <c r="I57" i="53"/>
  <c r="C57" i="53"/>
  <c r="F57" i="53"/>
  <c r="K59" i="53"/>
  <c r="C59" i="53"/>
  <c r="L59" i="53"/>
  <c r="H59" i="53"/>
  <c r="I59" i="53"/>
  <c r="D59" i="53"/>
  <c r="E59" i="53"/>
  <c r="J59" i="53"/>
  <c r="K63" i="53"/>
  <c r="C63" i="53"/>
  <c r="L63" i="53"/>
  <c r="H63" i="53"/>
  <c r="I63" i="53"/>
  <c r="D63" i="53"/>
  <c r="J63" i="53"/>
  <c r="K67" i="53"/>
  <c r="C67" i="53"/>
  <c r="L67" i="53"/>
  <c r="H67" i="53"/>
  <c r="I67" i="53"/>
  <c r="D67" i="53"/>
  <c r="E67" i="53" s="1"/>
  <c r="J67" i="53"/>
  <c r="K71" i="53"/>
  <c r="C71" i="53"/>
  <c r="L71" i="53"/>
  <c r="H71" i="53"/>
  <c r="I71" i="53"/>
  <c r="D71" i="53"/>
  <c r="J71" i="53"/>
  <c r="K75" i="53"/>
  <c r="C75" i="53"/>
  <c r="L75" i="53"/>
  <c r="H75" i="53"/>
  <c r="I75" i="53"/>
  <c r="D75" i="53"/>
  <c r="E75" i="53"/>
  <c r="J75" i="53"/>
  <c r="K79" i="53"/>
  <c r="C79" i="53"/>
  <c r="L79" i="53"/>
  <c r="H79" i="53"/>
  <c r="I79" i="53"/>
  <c r="D79" i="53"/>
  <c r="G79" i="53"/>
  <c r="J79" i="53"/>
  <c r="K83" i="53"/>
  <c r="C83" i="53"/>
  <c r="L83" i="53"/>
  <c r="H83" i="53"/>
  <c r="I83" i="53"/>
  <c r="D83" i="53"/>
  <c r="E83" i="53"/>
  <c r="J83" i="53"/>
  <c r="D7" i="53"/>
  <c r="E7" i="53" s="1"/>
  <c r="F7" i="53"/>
  <c r="K58" i="53"/>
  <c r="C58" i="53"/>
  <c r="F58" i="53"/>
  <c r="J58" i="53"/>
  <c r="K60" i="53"/>
  <c r="C60" i="53"/>
  <c r="F60" i="53"/>
  <c r="J60" i="53"/>
  <c r="K62" i="53"/>
  <c r="C62" i="53"/>
  <c r="F62" i="53"/>
  <c r="J62" i="53"/>
  <c r="K64" i="53"/>
  <c r="C64" i="53"/>
  <c r="F64" i="53"/>
  <c r="J64" i="53"/>
  <c r="K66" i="53"/>
  <c r="C66" i="53"/>
  <c r="F66" i="53"/>
  <c r="J66" i="53"/>
  <c r="K68" i="53"/>
  <c r="C68" i="53"/>
  <c r="F68" i="53"/>
  <c r="J68" i="53"/>
  <c r="K70" i="53"/>
  <c r="C70" i="53"/>
  <c r="F70" i="53"/>
  <c r="J70" i="53"/>
  <c r="K72" i="53"/>
  <c r="C72" i="53"/>
  <c r="F72" i="53"/>
  <c r="J72" i="53"/>
  <c r="K74" i="53"/>
  <c r="C74" i="53"/>
  <c r="F74" i="53"/>
  <c r="J74" i="53"/>
  <c r="K76" i="53"/>
  <c r="C76" i="53"/>
  <c r="F76" i="53"/>
  <c r="J76" i="53"/>
  <c r="K78" i="53"/>
  <c r="C78" i="53"/>
  <c r="F78" i="53"/>
  <c r="J78" i="53"/>
  <c r="K80" i="53"/>
  <c r="C80" i="53"/>
  <c r="F80" i="53"/>
  <c r="J80" i="53"/>
  <c r="K82" i="53"/>
  <c r="C82" i="53"/>
  <c r="F82" i="53"/>
  <c r="J82" i="53"/>
  <c r="K84" i="53"/>
  <c r="C84" i="53"/>
  <c r="F84" i="53"/>
  <c r="J84" i="53"/>
  <c r="L86" i="53"/>
  <c r="J86" i="53"/>
  <c r="H86" i="53"/>
  <c r="I86" i="53"/>
  <c r="F86" i="53"/>
  <c r="D86" i="53"/>
  <c r="G86" i="53"/>
  <c r="K86" i="53"/>
  <c r="C86" i="53"/>
  <c r="D87" i="53"/>
  <c r="G87" i="53"/>
  <c r="F87" i="53"/>
  <c r="H87" i="53"/>
  <c r="I87" i="53"/>
  <c r="J87" i="53"/>
  <c r="D88" i="53"/>
  <c r="F88" i="53"/>
  <c r="H88" i="53"/>
  <c r="I88" i="53"/>
  <c r="J88" i="53"/>
  <c r="D89" i="53"/>
  <c r="G89" i="53" s="1"/>
  <c r="F89" i="53"/>
  <c r="H89" i="53"/>
  <c r="I89" i="53"/>
  <c r="J89" i="53"/>
  <c r="D90" i="53"/>
  <c r="G90" i="53" s="1"/>
  <c r="F90" i="53"/>
  <c r="H90" i="53"/>
  <c r="I90" i="53"/>
  <c r="J90" i="53"/>
  <c r="D91" i="53"/>
  <c r="G91" i="53" s="1"/>
  <c r="F91" i="53"/>
  <c r="H91" i="53"/>
  <c r="I91" i="53"/>
  <c r="J91" i="53"/>
  <c r="D92" i="53"/>
  <c r="F92" i="53"/>
  <c r="H92" i="53"/>
  <c r="I92" i="53"/>
  <c r="J92" i="53"/>
  <c r="D93" i="53"/>
  <c r="G93" i="53"/>
  <c r="F93" i="53"/>
  <c r="H93" i="53"/>
  <c r="I93" i="53"/>
  <c r="J93" i="53"/>
  <c r="D94" i="53"/>
  <c r="G94" i="53"/>
  <c r="F94" i="53"/>
  <c r="H94" i="53"/>
  <c r="I94" i="53"/>
  <c r="J94" i="53"/>
  <c r="D95" i="53"/>
  <c r="G95" i="53"/>
  <c r="F95" i="53"/>
  <c r="H95" i="53"/>
  <c r="I95" i="53"/>
  <c r="J95" i="53"/>
  <c r="D96" i="53"/>
  <c r="F96" i="53"/>
  <c r="H96" i="53"/>
  <c r="I96" i="53"/>
  <c r="J96" i="53"/>
  <c r="D97" i="53"/>
  <c r="G97" i="53" s="1"/>
  <c r="F97" i="53"/>
  <c r="H97" i="53"/>
  <c r="I97" i="53"/>
  <c r="J97" i="53"/>
  <c r="D98" i="53"/>
  <c r="G98" i="53" s="1"/>
  <c r="F98" i="53"/>
  <c r="H98" i="53"/>
  <c r="I98" i="53"/>
  <c r="J98" i="53"/>
  <c r="D99" i="53"/>
  <c r="G99" i="53" s="1"/>
  <c r="F99" i="53"/>
  <c r="H99" i="53"/>
  <c r="I99" i="53"/>
  <c r="J99" i="53"/>
  <c r="D100" i="53"/>
  <c r="F100" i="53"/>
  <c r="H100" i="53"/>
  <c r="I100" i="53"/>
  <c r="J100" i="53"/>
  <c r="D101" i="53"/>
  <c r="G101" i="53"/>
  <c r="F101" i="53"/>
  <c r="H101" i="53"/>
  <c r="I101" i="53"/>
  <c r="J101" i="53"/>
  <c r="D102" i="53"/>
  <c r="G102" i="53"/>
  <c r="F102" i="53"/>
  <c r="H102" i="53"/>
  <c r="I102" i="53"/>
  <c r="J102" i="53"/>
  <c r="C6" i="52"/>
  <c r="J8" i="52"/>
  <c r="K9" i="52"/>
  <c r="C9" i="52"/>
  <c r="J10" i="52"/>
  <c r="F11" i="52"/>
  <c r="H11" i="52"/>
  <c r="I11" i="52"/>
  <c r="D12" i="52"/>
  <c r="E12" i="52" s="1"/>
  <c r="K13" i="52"/>
  <c r="C13" i="52"/>
  <c r="J14" i="52"/>
  <c r="F15" i="52"/>
  <c r="H15" i="52"/>
  <c r="I15" i="52"/>
  <c r="D16" i="52"/>
  <c r="E16" i="52"/>
  <c r="K17" i="52"/>
  <c r="C17" i="52"/>
  <c r="J18" i="52"/>
  <c r="J19" i="52"/>
  <c r="F19" i="52"/>
  <c r="C8" i="52"/>
  <c r="F10" i="52"/>
  <c r="H10" i="52"/>
  <c r="I10" i="52"/>
  <c r="K12" i="52"/>
  <c r="C12" i="52"/>
  <c r="F14" i="52"/>
  <c r="H14" i="52"/>
  <c r="I14" i="52"/>
  <c r="K16" i="52"/>
  <c r="C16" i="52"/>
  <c r="F18" i="52"/>
  <c r="H18" i="52"/>
  <c r="I18" i="52"/>
  <c r="C20" i="52"/>
  <c r="K20" i="52"/>
  <c r="F21" i="52"/>
  <c r="C22" i="52"/>
  <c r="K22" i="52"/>
  <c r="F23" i="52"/>
  <c r="C24" i="52"/>
  <c r="K24" i="52"/>
  <c r="F25" i="52"/>
  <c r="C26" i="52"/>
  <c r="K26" i="52"/>
  <c r="F27" i="52"/>
  <c r="C28" i="52"/>
  <c r="K28" i="52"/>
  <c r="C29" i="52"/>
  <c r="F29" i="52"/>
  <c r="K29" i="52"/>
  <c r="C30" i="52"/>
  <c r="F30" i="52"/>
  <c r="K30" i="52"/>
  <c r="C31" i="52"/>
  <c r="F31" i="52"/>
  <c r="K31" i="52"/>
  <c r="C32" i="52"/>
  <c r="F32" i="52"/>
  <c r="K32" i="52"/>
  <c r="C33" i="52"/>
  <c r="F33" i="52"/>
  <c r="K33" i="52"/>
  <c r="C34" i="52"/>
  <c r="F34" i="52"/>
  <c r="K34" i="52"/>
  <c r="C35" i="52"/>
  <c r="F35" i="52"/>
  <c r="K35" i="52"/>
  <c r="C36" i="52"/>
  <c r="F36" i="52"/>
  <c r="K36" i="52"/>
  <c r="C37" i="52"/>
  <c r="F37" i="52"/>
  <c r="K37" i="52"/>
  <c r="C38" i="52"/>
  <c r="F38" i="52"/>
  <c r="K38" i="52"/>
  <c r="C39" i="52"/>
  <c r="F39" i="52"/>
  <c r="K39" i="52"/>
  <c r="D20" i="52"/>
  <c r="D21" i="52"/>
  <c r="D22" i="52"/>
  <c r="E22" i="52" s="1"/>
  <c r="D23" i="52"/>
  <c r="G23" i="52" s="1"/>
  <c r="D24" i="52"/>
  <c r="D25" i="52"/>
  <c r="D26" i="52"/>
  <c r="D27" i="52"/>
  <c r="G27" i="52" s="1"/>
  <c r="D28" i="52"/>
  <c r="D29" i="52"/>
  <c r="H29" i="52"/>
  <c r="I29" i="52"/>
  <c r="J29" i="52"/>
  <c r="D30" i="52"/>
  <c r="E30" i="52"/>
  <c r="H30" i="52"/>
  <c r="I30" i="52"/>
  <c r="J30" i="52"/>
  <c r="D31" i="52"/>
  <c r="G31" i="52" s="1"/>
  <c r="H31" i="52"/>
  <c r="I31" i="52"/>
  <c r="J31" i="52"/>
  <c r="D32" i="52"/>
  <c r="H32" i="52"/>
  <c r="I32" i="52"/>
  <c r="J32" i="52"/>
  <c r="D33" i="52"/>
  <c r="G33" i="52"/>
  <c r="H33" i="52"/>
  <c r="I33" i="52"/>
  <c r="J33" i="52"/>
  <c r="D34" i="52"/>
  <c r="H34" i="52"/>
  <c r="I34" i="52"/>
  <c r="J34" i="52"/>
  <c r="D35" i="52"/>
  <c r="G35" i="52"/>
  <c r="H35" i="52"/>
  <c r="I35" i="52"/>
  <c r="J35" i="52"/>
  <c r="D36" i="52"/>
  <c r="H36" i="52"/>
  <c r="I36" i="52"/>
  <c r="J36" i="52"/>
  <c r="D37" i="52"/>
  <c r="H37" i="52"/>
  <c r="I37" i="52"/>
  <c r="J37" i="52"/>
  <c r="D38" i="52"/>
  <c r="E38" i="52"/>
  <c r="H38" i="52"/>
  <c r="I38" i="52"/>
  <c r="J38" i="52"/>
  <c r="D39" i="52"/>
  <c r="H39" i="52"/>
  <c r="I39" i="52"/>
  <c r="J39" i="52"/>
  <c r="C62" i="52"/>
  <c r="F62" i="52"/>
  <c r="K62" i="52"/>
  <c r="C64" i="52"/>
  <c r="F64" i="52"/>
  <c r="K64" i="52"/>
  <c r="C66" i="52"/>
  <c r="F66" i="52"/>
  <c r="K66" i="52"/>
  <c r="C68" i="52"/>
  <c r="F68" i="52"/>
  <c r="K68" i="52"/>
  <c r="C70" i="52"/>
  <c r="F70" i="52"/>
  <c r="K70" i="52"/>
  <c r="C72" i="52"/>
  <c r="F72" i="52"/>
  <c r="K72" i="52"/>
  <c r="C74" i="52"/>
  <c r="F74" i="52"/>
  <c r="K74" i="52"/>
  <c r="C76" i="52"/>
  <c r="F76" i="52"/>
  <c r="K76" i="52"/>
  <c r="C78" i="52"/>
  <c r="F78" i="52"/>
  <c r="K78" i="52"/>
  <c r="C80" i="52"/>
  <c r="F80" i="52"/>
  <c r="K80" i="52"/>
  <c r="C82" i="52"/>
  <c r="F82" i="52"/>
  <c r="K82" i="52"/>
  <c r="C83" i="52"/>
  <c r="F83" i="52"/>
  <c r="K83" i="52"/>
  <c r="C84" i="52"/>
  <c r="F84" i="52"/>
  <c r="K84" i="52"/>
  <c r="C85" i="52"/>
  <c r="F85" i="52"/>
  <c r="K85" i="52"/>
  <c r="D62" i="52"/>
  <c r="H62" i="52"/>
  <c r="I62" i="52"/>
  <c r="J62" i="52"/>
  <c r="D64" i="52"/>
  <c r="H64" i="52"/>
  <c r="I64" i="52"/>
  <c r="J64" i="52"/>
  <c r="D66" i="52"/>
  <c r="H66" i="52"/>
  <c r="I66" i="52"/>
  <c r="J66" i="52"/>
  <c r="D68" i="52"/>
  <c r="E68" i="52"/>
  <c r="H68" i="52"/>
  <c r="I68" i="52"/>
  <c r="J68" i="52"/>
  <c r="D70" i="52"/>
  <c r="H70" i="52"/>
  <c r="I70" i="52"/>
  <c r="J70" i="52"/>
  <c r="D72" i="52"/>
  <c r="H72" i="52"/>
  <c r="I72" i="52"/>
  <c r="J72" i="52"/>
  <c r="D74" i="52"/>
  <c r="H74" i="52"/>
  <c r="I74" i="52"/>
  <c r="J74" i="52"/>
  <c r="D76" i="52"/>
  <c r="E76" i="52" s="1"/>
  <c r="H76" i="52"/>
  <c r="I76" i="52"/>
  <c r="J76" i="52"/>
  <c r="D78" i="52"/>
  <c r="H78" i="52"/>
  <c r="I78" i="52"/>
  <c r="J78" i="52"/>
  <c r="D80" i="52"/>
  <c r="H80" i="52"/>
  <c r="I80" i="52"/>
  <c r="J80" i="52"/>
  <c r="D82" i="52"/>
  <c r="H82" i="52"/>
  <c r="I82" i="52"/>
  <c r="J82" i="52"/>
  <c r="D83" i="52"/>
  <c r="G83" i="52"/>
  <c r="H83" i="52"/>
  <c r="I83" i="52"/>
  <c r="J83" i="52"/>
  <c r="D84" i="52"/>
  <c r="H84" i="52"/>
  <c r="I84" i="52"/>
  <c r="J84" i="52"/>
  <c r="D85" i="52"/>
  <c r="H85" i="52"/>
  <c r="I85" i="52"/>
  <c r="J85" i="52"/>
  <c r="L86" i="52"/>
  <c r="J86" i="52"/>
  <c r="H86" i="52"/>
  <c r="I86" i="52"/>
  <c r="D86" i="52"/>
  <c r="G86" i="52"/>
  <c r="K86" i="52"/>
  <c r="F86" i="52"/>
  <c r="C86" i="52"/>
  <c r="C87" i="52"/>
  <c r="F87" i="52"/>
  <c r="K87" i="52"/>
  <c r="C88" i="52"/>
  <c r="F88" i="52"/>
  <c r="K88" i="52"/>
  <c r="C89" i="52"/>
  <c r="F89" i="52"/>
  <c r="K89" i="52"/>
  <c r="C90" i="52"/>
  <c r="F90" i="52"/>
  <c r="K90" i="52"/>
  <c r="C91" i="52"/>
  <c r="F91" i="52"/>
  <c r="K91" i="52"/>
  <c r="C92" i="52"/>
  <c r="F92" i="52"/>
  <c r="K92" i="52"/>
  <c r="C93" i="52"/>
  <c r="F93" i="52"/>
  <c r="K93" i="52"/>
  <c r="C94" i="52"/>
  <c r="F94" i="52"/>
  <c r="K94" i="52"/>
  <c r="C95" i="52"/>
  <c r="F95" i="52"/>
  <c r="K95" i="52"/>
  <c r="C96" i="52"/>
  <c r="F96" i="52"/>
  <c r="K96" i="52"/>
  <c r="C97" i="52"/>
  <c r="F97" i="52"/>
  <c r="K97" i="52"/>
  <c r="C98" i="52"/>
  <c r="F98" i="52"/>
  <c r="K98" i="52"/>
  <c r="C99" i="52"/>
  <c r="F99" i="52"/>
  <c r="K99" i="52"/>
  <c r="C100" i="52"/>
  <c r="F100" i="52"/>
  <c r="K100" i="52"/>
  <c r="C101" i="52"/>
  <c r="F101" i="52"/>
  <c r="K101" i="52"/>
  <c r="C102" i="52"/>
  <c r="F102" i="52"/>
  <c r="K102" i="52"/>
  <c r="D87" i="52"/>
  <c r="H87" i="52"/>
  <c r="I87" i="52"/>
  <c r="J87" i="52"/>
  <c r="D88" i="52"/>
  <c r="H88" i="52"/>
  <c r="I88" i="52"/>
  <c r="J88" i="52"/>
  <c r="D89" i="52"/>
  <c r="G89" i="52"/>
  <c r="H89" i="52"/>
  <c r="I89" i="52"/>
  <c r="J89" i="52"/>
  <c r="D90" i="52"/>
  <c r="H90" i="52"/>
  <c r="I90" i="52"/>
  <c r="J90" i="52"/>
  <c r="D91" i="52"/>
  <c r="G91" i="52"/>
  <c r="H91" i="52"/>
  <c r="I91" i="52"/>
  <c r="J91" i="52"/>
  <c r="D92" i="52"/>
  <c r="H92" i="52"/>
  <c r="I92" i="52"/>
  <c r="J92" i="52"/>
  <c r="D93" i="52"/>
  <c r="H93" i="52"/>
  <c r="I93" i="52"/>
  <c r="J93" i="52"/>
  <c r="D94" i="52"/>
  <c r="E94" i="52"/>
  <c r="H94" i="52"/>
  <c r="I94" i="52"/>
  <c r="J94" i="52"/>
  <c r="D95" i="52"/>
  <c r="H95" i="52"/>
  <c r="I95" i="52"/>
  <c r="J95" i="52"/>
  <c r="D96" i="52"/>
  <c r="H96" i="52"/>
  <c r="I96" i="52"/>
  <c r="J96" i="52"/>
  <c r="D97" i="52"/>
  <c r="G97" i="52"/>
  <c r="H97" i="52"/>
  <c r="I97" i="52"/>
  <c r="J97" i="52"/>
  <c r="D98" i="52"/>
  <c r="E98" i="52" s="1"/>
  <c r="H98" i="52"/>
  <c r="I98" i="52"/>
  <c r="J98" i="52"/>
  <c r="D99" i="52"/>
  <c r="G99" i="52"/>
  <c r="H99" i="52"/>
  <c r="I99" i="52"/>
  <c r="J99" i="52"/>
  <c r="D100" i="52"/>
  <c r="E100" i="52" s="1"/>
  <c r="H100" i="52"/>
  <c r="I100" i="52"/>
  <c r="J100" i="52"/>
  <c r="D101" i="52"/>
  <c r="H101" i="52"/>
  <c r="I101" i="52"/>
  <c r="J101" i="52"/>
  <c r="D102" i="52"/>
  <c r="H102" i="52"/>
  <c r="I102" i="52"/>
  <c r="J102" i="52"/>
  <c r="G3" i="51"/>
  <c r="B3" i="52"/>
  <c r="G5" i="51"/>
  <c r="L5" i="51"/>
  <c r="B5" i="52" s="1"/>
  <c r="C5" i="52"/>
  <c r="G6" i="51"/>
  <c r="L6" i="51"/>
  <c r="B6" i="52"/>
  <c r="G7" i="51"/>
  <c r="L7" i="51"/>
  <c r="B7" i="52"/>
  <c r="H7" i="52"/>
  <c r="G8" i="51"/>
  <c r="L8" i="51"/>
  <c r="B8" i="52"/>
  <c r="L8" i="52"/>
  <c r="G9" i="51"/>
  <c r="L9" i="51"/>
  <c r="B9" i="52"/>
  <c r="G10" i="51"/>
  <c r="L10" i="51"/>
  <c r="B10" i="52"/>
  <c r="L10" i="52"/>
  <c r="G11" i="51"/>
  <c r="L11" i="51"/>
  <c r="B11" i="52"/>
  <c r="G12" i="51"/>
  <c r="L12" i="51"/>
  <c r="B12" i="52"/>
  <c r="L12" i="52"/>
  <c r="G13" i="51"/>
  <c r="L13" i="51"/>
  <c r="B13" i="52"/>
  <c r="G14" i="51"/>
  <c r="L14" i="51"/>
  <c r="B14" i="52"/>
  <c r="L14" i="52"/>
  <c r="G15" i="51"/>
  <c r="L15" i="51"/>
  <c r="B15" i="52"/>
  <c r="G16" i="51"/>
  <c r="L16" i="51"/>
  <c r="B16" i="52"/>
  <c r="L16" i="52"/>
  <c r="G17" i="51"/>
  <c r="L17" i="51"/>
  <c r="B17" i="52"/>
  <c r="G18" i="51"/>
  <c r="L18" i="51"/>
  <c r="B18" i="52"/>
  <c r="L18" i="52"/>
  <c r="G19" i="51"/>
  <c r="L19" i="51"/>
  <c r="B19" i="52"/>
  <c r="D19" i="52"/>
  <c r="E19" i="52" s="1"/>
  <c r="G20" i="51"/>
  <c r="L20" i="51"/>
  <c r="B20" i="52"/>
  <c r="L20" i="52"/>
  <c r="G21" i="51"/>
  <c r="L21" i="51"/>
  <c r="B21" i="52"/>
  <c r="L21" i="52"/>
  <c r="G22" i="51"/>
  <c r="L22" i="51"/>
  <c r="B22" i="52"/>
  <c r="L22" i="52"/>
  <c r="G23" i="51"/>
  <c r="L23" i="51"/>
  <c r="B23" i="52"/>
  <c r="L23" i="52"/>
  <c r="G24" i="51"/>
  <c r="L24" i="51"/>
  <c r="B24" i="52"/>
  <c r="L24" i="52"/>
  <c r="G25" i="51"/>
  <c r="L25" i="51"/>
  <c r="B25" i="52"/>
  <c r="L25" i="52"/>
  <c r="G26" i="51"/>
  <c r="L26" i="51"/>
  <c r="B26" i="52"/>
  <c r="L26" i="52"/>
  <c r="G27" i="51"/>
  <c r="L27" i="51"/>
  <c r="B27" i="52"/>
  <c r="L27" i="52"/>
  <c r="G28" i="51"/>
  <c r="L28" i="51"/>
  <c r="B28" i="52"/>
  <c r="L28" i="52"/>
  <c r="L60" i="51"/>
  <c r="B60" i="52"/>
  <c r="L60" i="52"/>
  <c r="K60" i="51"/>
  <c r="M60" i="51" s="1"/>
  <c r="E99" i="52"/>
  <c r="E91" i="52"/>
  <c r="E86" i="52"/>
  <c r="E83" i="52"/>
  <c r="E35" i="52"/>
  <c r="E33" i="52"/>
  <c r="E31" i="52"/>
  <c r="D5" i="52"/>
  <c r="E5" i="52" s="1"/>
  <c r="G98" i="52"/>
  <c r="G94" i="52"/>
  <c r="G76" i="52"/>
  <c r="G68" i="52"/>
  <c r="G38" i="52"/>
  <c r="G30" i="52"/>
  <c r="G22" i="52"/>
  <c r="G16" i="52"/>
  <c r="G49" i="53"/>
  <c r="E49" i="53"/>
  <c r="G45" i="53"/>
  <c r="G41" i="53"/>
  <c r="E41" i="53"/>
  <c r="G37" i="53"/>
  <c r="E37" i="53"/>
  <c r="G33" i="53"/>
  <c r="E33" i="53"/>
  <c r="G31" i="53"/>
  <c r="E31" i="53"/>
  <c r="G29" i="53"/>
  <c r="G27" i="53"/>
  <c r="E27" i="53"/>
  <c r="G25" i="53"/>
  <c r="E25" i="53"/>
  <c r="G23" i="53"/>
  <c r="E23" i="53"/>
  <c r="G21" i="53"/>
  <c r="G19" i="53"/>
  <c r="E19" i="53"/>
  <c r="G17" i="53"/>
  <c r="E17" i="53"/>
  <c r="G15" i="53"/>
  <c r="E15" i="53"/>
  <c r="G13" i="53"/>
  <c r="G11" i="53"/>
  <c r="E11" i="53"/>
  <c r="G9" i="53"/>
  <c r="E9" i="53"/>
  <c r="E102" i="53"/>
  <c r="G100" i="53"/>
  <c r="E100" i="53"/>
  <c r="E99" i="53"/>
  <c r="E98" i="53"/>
  <c r="G96" i="53"/>
  <c r="E96" i="53"/>
  <c r="E95" i="53"/>
  <c r="E94" i="53"/>
  <c r="G92" i="53"/>
  <c r="E92" i="53"/>
  <c r="E91" i="53"/>
  <c r="E90" i="53"/>
  <c r="G88" i="53"/>
  <c r="E88" i="53"/>
  <c r="E87" i="53"/>
  <c r="E85" i="53"/>
  <c r="G77" i="53"/>
  <c r="E77" i="53"/>
  <c r="G73" i="53"/>
  <c r="G69" i="53"/>
  <c r="E69" i="53"/>
  <c r="G61" i="53"/>
  <c r="G47" i="53"/>
  <c r="E47" i="53"/>
  <c r="G43" i="53"/>
  <c r="G39" i="53"/>
  <c r="E39" i="53"/>
  <c r="G35" i="53"/>
  <c r="E86" i="53"/>
  <c r="G83" i="53"/>
  <c r="E79" i="53"/>
  <c r="G71" i="53"/>
  <c r="E71" i="53"/>
  <c r="G67" i="53"/>
  <c r="G63" i="53"/>
  <c r="E63" i="53"/>
  <c r="G59" i="53"/>
  <c r="E57" i="53"/>
  <c r="G53" i="53"/>
  <c r="E53" i="53"/>
  <c r="G51" i="53"/>
  <c r="D6" i="52"/>
  <c r="E6" i="52" s="1"/>
  <c r="F5" i="52"/>
  <c r="F6" i="52"/>
  <c r="D7" i="52"/>
  <c r="E7" i="52" s="1"/>
  <c r="G7" i="52"/>
  <c r="K7" i="52"/>
  <c r="F7" i="52"/>
  <c r="D8" i="52"/>
  <c r="E8" i="52"/>
  <c r="K8" i="52"/>
  <c r="F8" i="52"/>
  <c r="G60" i="22"/>
  <c r="G102" i="22"/>
  <c r="H26" i="22"/>
  <c r="R52" i="22"/>
  <c r="I20" i="43"/>
  <c r="J20" i="43" s="1"/>
  <c r="K20" i="43"/>
  <c r="D20" i="43"/>
  <c r="E20" i="43" s="1"/>
  <c r="I24" i="43"/>
  <c r="J24" i="43" s="1"/>
  <c r="K24" i="43"/>
  <c r="D24" i="43"/>
  <c r="E24" i="43" s="1"/>
  <c r="L24" i="43"/>
  <c r="F53" i="43"/>
  <c r="G53" i="43" s="1"/>
  <c r="F57" i="43"/>
  <c r="G57" i="43" s="1"/>
  <c r="C65" i="43"/>
  <c r="K81" i="43"/>
  <c r="K97" i="43"/>
  <c r="J91" i="22"/>
  <c r="T51" i="22"/>
  <c r="P51" i="22"/>
  <c r="R51" i="22"/>
  <c r="C23" i="43"/>
  <c r="C33" i="43"/>
  <c r="D36" i="43"/>
  <c r="E36" i="43" s="1"/>
  <c r="H36" i="43"/>
  <c r="I36" i="43"/>
  <c r="J36" i="43" s="1"/>
  <c r="L39" i="43"/>
  <c r="Q91" i="22"/>
  <c r="K85" i="22"/>
  <c r="E29" i="22"/>
  <c r="F29" i="22" s="1"/>
  <c r="H29" i="22" s="1"/>
  <c r="L29" i="22"/>
  <c r="U29" i="22" s="1"/>
  <c r="S27" i="22"/>
  <c r="E27" i="22"/>
  <c r="F27" i="22" s="1"/>
  <c r="H27" i="22" s="1"/>
  <c r="D27" i="22"/>
  <c r="J27" i="22" s="1"/>
  <c r="K27" i="22"/>
  <c r="S23" i="22"/>
  <c r="E23" i="22"/>
  <c r="F23" i="22" s="1"/>
  <c r="N23" i="22"/>
  <c r="L23" i="22"/>
  <c r="U23" i="22" s="1"/>
  <c r="Q23" i="22"/>
  <c r="S21" i="22"/>
  <c r="Q21" i="22"/>
  <c r="Q19" i="22"/>
  <c r="O23" i="22"/>
  <c r="Q63" i="22"/>
  <c r="N69" i="22"/>
  <c r="D68" i="43"/>
  <c r="E68" i="43" s="1"/>
  <c r="F68" i="43"/>
  <c r="G68" i="43" s="1"/>
  <c r="H68" i="43"/>
  <c r="I8" i="49"/>
  <c r="I9" i="49"/>
  <c r="I10" i="49"/>
  <c r="H3" i="42"/>
  <c r="F4" i="42"/>
  <c r="R75" i="22"/>
  <c r="M34" i="22"/>
  <c r="M35" i="22"/>
  <c r="L82" i="43"/>
  <c r="F82" i="43"/>
  <c r="G82" i="43" s="1"/>
  <c r="K83" i="43"/>
  <c r="I77" i="43"/>
  <c r="J77" i="43" s="1"/>
  <c r="H55" i="43"/>
  <c r="H26" i="43"/>
  <c r="C26" i="43"/>
  <c r="H22" i="43"/>
  <c r="C22" i="43"/>
  <c r="Q94" i="22"/>
  <c r="D94" i="22"/>
  <c r="N94" i="22"/>
  <c r="S94" i="22"/>
  <c r="G101" i="22"/>
  <c r="P43" i="22"/>
  <c r="M65" i="22"/>
  <c r="M54" i="22"/>
  <c r="P54" i="22"/>
  <c r="R79" i="22"/>
  <c r="J79" i="22"/>
  <c r="P95" i="22"/>
  <c r="R95" i="22"/>
  <c r="M95" i="22"/>
  <c r="M59" i="22"/>
  <c r="T59" i="22"/>
  <c r="R23" i="22"/>
  <c r="T23" i="22"/>
  <c r="J23" i="22"/>
  <c r="F18" i="43"/>
  <c r="G18" i="43" s="1"/>
  <c r="D18" i="43"/>
  <c r="E18" i="43" s="1"/>
  <c r="I18" i="43"/>
  <c r="J18" i="43" s="1"/>
  <c r="H18" i="43"/>
  <c r="K18" i="43"/>
  <c r="D38" i="43"/>
  <c r="E38" i="43" s="1"/>
  <c r="K38" i="43"/>
  <c r="L38" i="43"/>
  <c r="C38" i="43"/>
  <c r="F38" i="43"/>
  <c r="G38" i="43" s="1"/>
  <c r="I38" i="43"/>
  <c r="J38" i="43" s="1"/>
  <c r="T91" i="22"/>
  <c r="L73" i="43"/>
  <c r="K69" i="43"/>
  <c r="P34" i="22"/>
  <c r="R70" i="22"/>
  <c r="E16" i="22"/>
  <c r="F16" i="22" s="1"/>
  <c r="H16" i="22" s="1"/>
  <c r="S22" i="22"/>
  <c r="E22" i="22"/>
  <c r="F22" i="22" s="1"/>
  <c r="L22" i="22"/>
  <c r="U22" i="22" s="1"/>
  <c r="Q22" i="22"/>
  <c r="D28" i="22"/>
  <c r="P28" i="22" s="1"/>
  <c r="N28" i="22"/>
  <c r="E28" i="22"/>
  <c r="F28" i="22" s="1"/>
  <c r="H28" i="22" s="1"/>
  <c r="K28" i="22"/>
  <c r="E44" i="22"/>
  <c r="F44" i="22" s="1"/>
  <c r="H44" i="22" s="1"/>
  <c r="D44" i="22"/>
  <c r="P44" i="22" s="1"/>
  <c r="L44" i="22"/>
  <c r="U44" i="22" s="1"/>
  <c r="I44" i="22"/>
  <c r="L48" i="22"/>
  <c r="U48" i="22" s="1"/>
  <c r="N48" i="22"/>
  <c r="E48" i="22"/>
  <c r="F48" i="22" s="1"/>
  <c r="H48" i="22" s="1"/>
  <c r="D48" i="22"/>
  <c r="J48" i="22" s="1"/>
  <c r="E70" i="22"/>
  <c r="F70" i="22" s="1"/>
  <c r="G70" i="22" s="1"/>
  <c r="O70" i="22"/>
  <c r="Q70" i="22"/>
  <c r="S70" i="22"/>
  <c r="K78" i="22"/>
  <c r="Q78" i="22"/>
  <c r="N78" i="22"/>
  <c r="L78" i="22"/>
  <c r="U78" i="22" s="1"/>
  <c r="K82" i="22"/>
  <c r="O82" i="22"/>
  <c r="L82" i="22"/>
  <c r="U82" i="22" s="1"/>
  <c r="I22" i="43"/>
  <c r="J22" i="43" s="1"/>
  <c r="L22" i="43"/>
  <c r="I26" i="43"/>
  <c r="J26" i="43" s="1"/>
  <c r="L26" i="43"/>
  <c r="H87" i="22"/>
  <c r="H82" i="43"/>
  <c r="R54" i="22"/>
  <c r="J65" i="22"/>
  <c r="G103" i="22"/>
  <c r="P23" i="22"/>
  <c r="J95" i="22"/>
  <c r="P59" i="22"/>
  <c r="P91" i="22"/>
  <c r="J47" i="22"/>
  <c r="T47" i="22"/>
  <c r="T50" i="22"/>
  <c r="D87" i="43"/>
  <c r="E87" i="43" s="1"/>
  <c r="K26" i="43"/>
  <c r="I69" i="43"/>
  <c r="J69" i="43" s="1"/>
  <c r="F77" i="43"/>
  <c r="G77" i="43" s="1"/>
  <c r="T92" i="22"/>
  <c r="R92" i="22"/>
  <c r="E94" i="22"/>
  <c r="F94" i="22" s="1"/>
  <c r="G94" i="22" s="1"/>
  <c r="L94" i="22"/>
  <c r="U94" i="22" s="1"/>
  <c r="R91" i="22"/>
  <c r="T54" i="22"/>
  <c r="I94" i="22"/>
  <c r="T98" i="22"/>
  <c r="M98" i="22"/>
  <c r="H90" i="43"/>
  <c r="K90" i="43"/>
  <c r="F90" i="43"/>
  <c r="G90" i="43" s="1"/>
  <c r="K96" i="43"/>
  <c r="L96" i="43"/>
  <c r="H38" i="43"/>
  <c r="M72" i="22"/>
  <c r="T72" i="22"/>
  <c r="N97" i="22"/>
  <c r="C56" i="22"/>
  <c r="B6" i="43"/>
  <c r="C7" i="22"/>
  <c r="P22" i="22"/>
  <c r="B5" i="43"/>
  <c r="P48" i="22"/>
  <c r="T14" i="22"/>
  <c r="M14" i="22"/>
  <c r="P14" i="22"/>
  <c r="J14" i="22"/>
  <c r="J40" i="22"/>
  <c r="J70" i="22"/>
  <c r="T70" i="22"/>
  <c r="P78" i="22"/>
  <c r="D96" i="22"/>
  <c r="M96" i="22" s="1"/>
  <c r="K96" i="22"/>
  <c r="E96" i="22"/>
  <c r="F96" i="22" s="1"/>
  <c r="S96" i="22"/>
  <c r="K80" i="22"/>
  <c r="Q80" i="22"/>
  <c r="E80" i="22"/>
  <c r="F80" i="22" s="1"/>
  <c r="L80" i="22"/>
  <c r="U80" i="22" s="1"/>
  <c r="D80" i="22"/>
  <c r="N74" i="22"/>
  <c r="O74" i="22"/>
  <c r="D74" i="22"/>
  <c r="R74" i="22" s="1"/>
  <c r="I74" i="22"/>
  <c r="I62" i="22"/>
  <c r="O62" i="22"/>
  <c r="K62" i="22"/>
  <c r="Q62" i="22"/>
  <c r="Q46" i="22"/>
  <c r="L46" i="22"/>
  <c r="U46" i="22" s="1"/>
  <c r="I46" i="22"/>
  <c r="D46" i="22"/>
  <c r="P46" i="22" s="1"/>
  <c r="N46" i="22"/>
  <c r="Q40" i="22"/>
  <c r="N40" i="22"/>
  <c r="O40" i="22"/>
  <c r="E24" i="22"/>
  <c r="F24" i="22" s="1"/>
  <c r="I24" i="22"/>
  <c r="L24" i="22"/>
  <c r="U24" i="22" s="1"/>
  <c r="S24" i="22"/>
  <c r="O24" i="22"/>
  <c r="K20" i="22"/>
  <c r="N20" i="22"/>
  <c r="D20" i="22"/>
  <c r="R20" i="22" s="1"/>
  <c r="O20" i="22"/>
  <c r="N14" i="22"/>
  <c r="I14" i="22"/>
  <c r="L14" i="22" s="1"/>
  <c r="U14" i="22" s="1"/>
  <c r="S14" i="22"/>
  <c r="E14" i="22"/>
  <c r="F14" i="22" s="1"/>
  <c r="H14" i="22" s="1"/>
  <c r="H84" i="22"/>
  <c r="G77" i="22"/>
  <c r="H45" i="22"/>
  <c r="H90" i="22"/>
  <c r="G90" i="22"/>
  <c r="C83" i="43"/>
  <c r="H69" i="43"/>
  <c r="H89" i="43"/>
  <c r="L65" i="43"/>
  <c r="I73" i="43"/>
  <c r="J73" i="43" s="1"/>
  <c r="M79" i="22"/>
  <c r="N67" i="22"/>
  <c r="B31" i="43"/>
  <c r="H31" i="43"/>
  <c r="C32" i="22"/>
  <c r="C38" i="22"/>
  <c r="M44" i="22"/>
  <c r="L56" i="22"/>
  <c r="U56" i="22" s="1"/>
  <c r="E56" i="22"/>
  <c r="F56" i="22" s="1"/>
  <c r="K56" i="22"/>
  <c r="I56" i="22"/>
  <c r="Q56" i="22"/>
  <c r="T28" i="22"/>
  <c r="H4" i="42"/>
  <c r="F5" i="42"/>
  <c r="N38" i="22"/>
  <c r="Q38" i="22"/>
  <c r="I38" i="22"/>
  <c r="L38" i="22"/>
  <c r="U38" i="22" s="1"/>
  <c r="O38" i="22"/>
  <c r="J20" i="22"/>
  <c r="M20" i="22"/>
  <c r="R46" i="22"/>
  <c r="J46" i="22"/>
  <c r="M80" i="22"/>
  <c r="R80" i="22"/>
  <c r="J80" i="22"/>
  <c r="P96" i="22"/>
  <c r="T96" i="22"/>
  <c r="J96" i="22"/>
  <c r="Q32" i="22"/>
  <c r="L32" i="22"/>
  <c r="U32" i="22" s="1"/>
  <c r="I32" i="22"/>
  <c r="S32" i="22"/>
  <c r="N32" i="22"/>
  <c r="K32" i="22"/>
  <c r="D32" i="22"/>
  <c r="P32" i="22" s="1"/>
  <c r="E32" i="22"/>
  <c r="F32" i="22" s="1"/>
  <c r="H32" i="22" s="1"/>
  <c r="O32" i="22"/>
  <c r="F6" i="42"/>
  <c r="H5" i="42"/>
  <c r="H6" i="42"/>
  <c r="F7" i="42"/>
  <c r="H7" i="42"/>
  <c r="F8" i="42"/>
  <c r="H8" i="42"/>
  <c r="K31" i="43"/>
  <c r="H81" i="43"/>
  <c r="I91" i="43"/>
  <c r="J91" i="43" s="1"/>
  <c r="D93" i="43"/>
  <c r="E93" i="43" s="1"/>
  <c r="T53" i="22"/>
  <c r="M53" i="22"/>
  <c r="L56" i="43"/>
  <c r="D56" i="43"/>
  <c r="E56" i="43" s="1"/>
  <c r="K56" i="43"/>
  <c r="C51" i="43"/>
  <c r="H51" i="43"/>
  <c r="K44" i="43"/>
  <c r="H44" i="43"/>
  <c r="C44" i="43"/>
  <c r="F36" i="43"/>
  <c r="G36" i="43" s="1"/>
  <c r="L36" i="43"/>
  <c r="K37" i="43"/>
  <c r="D37" i="43"/>
  <c r="E37" i="43" s="1"/>
  <c r="K78" i="43"/>
  <c r="C78" i="43"/>
  <c r="D78" i="43"/>
  <c r="E78" i="43" s="1"/>
  <c r="H78" i="43"/>
  <c r="H32" i="43"/>
  <c r="I32" i="43"/>
  <c r="J32" i="43" s="1"/>
  <c r="C41" i="43"/>
  <c r="K68" i="43"/>
  <c r="I68" i="43"/>
  <c r="J68" i="43" s="1"/>
  <c r="C68" i="43"/>
  <c r="D31" i="43"/>
  <c r="E31" i="43" s="1"/>
  <c r="L31" i="43"/>
  <c r="T80" i="22"/>
  <c r="P80" i="22"/>
  <c r="J32" i="22"/>
  <c r="S38" i="22"/>
  <c r="E38" i="22"/>
  <c r="F38" i="22" s="1"/>
  <c r="G38" i="22" s="1"/>
  <c r="K38" i="22"/>
  <c r="D38" i="22"/>
  <c r="R38" i="22" s="1"/>
  <c r="O56" i="22"/>
  <c r="S56" i="22"/>
  <c r="N56" i="22"/>
  <c r="D56" i="22"/>
  <c r="M56" i="22" s="1"/>
  <c r="D60" i="52"/>
  <c r="E60" i="52" s="1"/>
  <c r="K60" i="52"/>
  <c r="C60" i="52"/>
  <c r="I82" i="22"/>
  <c r="Q82" i="22"/>
  <c r="E82" i="22"/>
  <c r="F82" i="22" s="1"/>
  <c r="S82" i="22"/>
  <c r="S74" i="22"/>
  <c r="E74" i="22"/>
  <c r="F74" i="22" s="1"/>
  <c r="K48" i="22"/>
  <c r="I48" i="22"/>
  <c r="O48" i="22"/>
  <c r="I40" i="22"/>
  <c r="L40" i="22"/>
  <c r="U40" i="22" s="1"/>
  <c r="S40" i="22"/>
  <c r="E40" i="22"/>
  <c r="F40" i="22" s="1"/>
  <c r="Q16" i="22"/>
  <c r="N7" i="42"/>
  <c r="J8" i="42"/>
  <c r="J3" i="42"/>
  <c r="N3" i="42"/>
  <c r="C84" i="43"/>
  <c r="I84" i="43"/>
  <c r="J84" i="43" s="1"/>
  <c r="L84" i="43"/>
  <c r="H91" i="43"/>
  <c r="D75" i="43"/>
  <c r="E75" i="43" s="1"/>
  <c r="I75" i="43"/>
  <c r="J75" i="43" s="1"/>
  <c r="L71" i="43"/>
  <c r="I71" i="43"/>
  <c r="J71" i="43" s="1"/>
  <c r="D57" i="43"/>
  <c r="E57" i="43" s="1"/>
  <c r="C57" i="43"/>
  <c r="J97" i="22"/>
  <c r="L98" i="43"/>
  <c r="C98" i="43"/>
  <c r="K98" i="43"/>
  <c r="T29" i="22"/>
  <c r="P29" i="22"/>
  <c r="R29" i="22"/>
  <c r="M29" i="22"/>
  <c r="P42" i="22"/>
  <c r="R42" i="22"/>
  <c r="M42" i="22"/>
  <c r="R83" i="22"/>
  <c r="T93" i="22"/>
  <c r="J93" i="22"/>
  <c r="M93" i="22"/>
  <c r="P84" i="22"/>
  <c r="M84" i="22"/>
  <c r="T84" i="22"/>
  <c r="P99" i="22"/>
  <c r="R99" i="22"/>
  <c r="J99" i="22"/>
  <c r="P89" i="22"/>
  <c r="J89" i="22"/>
  <c r="H31" i="31"/>
  <c r="H30" i="31"/>
  <c r="H29" i="31"/>
  <c r="H19" i="31"/>
  <c r="J16" i="31"/>
  <c r="K16" i="31" s="1"/>
  <c r="H16" i="31"/>
  <c r="H14" i="31"/>
  <c r="J7" i="42"/>
  <c r="L17" i="52"/>
  <c r="D17" i="52"/>
  <c r="E17" i="52" s="1"/>
  <c r="J17" i="52"/>
  <c r="J15" i="52"/>
  <c r="L15" i="52"/>
  <c r="D15" i="52"/>
  <c r="L13" i="52"/>
  <c r="D13" i="52"/>
  <c r="E13" i="52" s="1"/>
  <c r="J13" i="52"/>
  <c r="J11" i="52"/>
  <c r="L11" i="52"/>
  <c r="D11" i="52"/>
  <c r="L9" i="52"/>
  <c r="D9" i="52"/>
  <c r="E9" i="52" s="1"/>
  <c r="J9" i="52"/>
  <c r="J60" i="52"/>
  <c r="H60" i="52"/>
  <c r="I60" i="52"/>
  <c r="F60" i="52"/>
  <c r="J28" i="52"/>
  <c r="H28" i="52"/>
  <c r="I28" i="52"/>
  <c r="J27" i="52"/>
  <c r="H27" i="52"/>
  <c r="I27" i="52"/>
  <c r="J26" i="52"/>
  <c r="H26" i="52"/>
  <c r="I26" i="52"/>
  <c r="J25" i="52"/>
  <c r="H25" i="52"/>
  <c r="I25" i="52"/>
  <c r="J24" i="52"/>
  <c r="H24" i="52"/>
  <c r="I24" i="52"/>
  <c r="J23" i="52"/>
  <c r="H23" i="52"/>
  <c r="I23" i="52"/>
  <c r="J22" i="52"/>
  <c r="H22" i="52"/>
  <c r="I22" i="52"/>
  <c r="J21" i="52"/>
  <c r="H21" i="52"/>
  <c r="I21" i="52"/>
  <c r="J20" i="52"/>
  <c r="H20" i="52"/>
  <c r="I20" i="52"/>
  <c r="F28" i="52"/>
  <c r="K27" i="52"/>
  <c r="C27" i="52"/>
  <c r="F26" i="52"/>
  <c r="K25" i="52"/>
  <c r="C25" i="52"/>
  <c r="F24" i="52"/>
  <c r="K23" i="52"/>
  <c r="C23" i="52"/>
  <c r="F22" i="52"/>
  <c r="K21" i="52"/>
  <c r="C21" i="52"/>
  <c r="F20" i="52"/>
  <c r="C18" i="52"/>
  <c r="K18" i="52"/>
  <c r="H16" i="52"/>
  <c r="I16" i="52"/>
  <c r="F16" i="52"/>
  <c r="C14" i="52"/>
  <c r="K14" i="52"/>
  <c r="H12" i="52"/>
  <c r="I12" i="52"/>
  <c r="F12" i="52"/>
  <c r="C10" i="52"/>
  <c r="K10" i="52"/>
  <c r="H8" i="52"/>
  <c r="I8" i="52"/>
  <c r="C19" i="52"/>
  <c r="K19" i="52"/>
  <c r="H19" i="52"/>
  <c r="I19" i="52"/>
  <c r="L19" i="52"/>
  <c r="D18" i="52"/>
  <c r="G18" i="52"/>
  <c r="H17" i="52"/>
  <c r="I17" i="52"/>
  <c r="F17" i="52"/>
  <c r="J16" i="52"/>
  <c r="C15" i="52"/>
  <c r="K15" i="52"/>
  <c r="D14" i="52"/>
  <c r="H13" i="52"/>
  <c r="I13" i="52"/>
  <c r="F13" i="52"/>
  <c r="J12" i="52"/>
  <c r="C11" i="52"/>
  <c r="K11" i="52"/>
  <c r="D10" i="52"/>
  <c r="H9" i="52"/>
  <c r="I9" i="52"/>
  <c r="F9" i="52"/>
  <c r="C7" i="52"/>
  <c r="L74" i="22"/>
  <c r="U74" i="22" s="1"/>
  <c r="J4" i="42"/>
  <c r="Q48" i="22"/>
  <c r="D82" i="22"/>
  <c r="J82" i="22" s="1"/>
  <c r="L96" i="22"/>
  <c r="U96" i="22" s="1"/>
  <c r="Q96" i="22"/>
  <c r="I96" i="22"/>
  <c r="D62" i="22"/>
  <c r="M62" i="22" s="1"/>
  <c r="N62" i="22"/>
  <c r="I28" i="22"/>
  <c r="O28" i="22"/>
  <c r="G30" i="22"/>
  <c r="I98" i="43"/>
  <c r="J98" i="43" s="1"/>
  <c r="F98" i="43"/>
  <c r="G98" i="43" s="1"/>
  <c r="D91" i="43"/>
  <c r="E91" i="43" s="1"/>
  <c r="R84" i="22"/>
  <c r="T99" i="22"/>
  <c r="T30" i="22"/>
  <c r="G76" i="22"/>
  <c r="K84" i="43"/>
  <c r="F84" i="43"/>
  <c r="G84" i="43" s="1"/>
  <c r="K86" i="43"/>
  <c r="D86" i="43"/>
  <c r="E86" i="43" s="1"/>
  <c r="F86" i="43"/>
  <c r="G86" i="43" s="1"/>
  <c r="H86" i="43"/>
  <c r="L86" i="43"/>
  <c r="T97" i="22"/>
  <c r="J92" i="22"/>
  <c r="M92" i="22"/>
  <c r="H63" i="43"/>
  <c r="F59" i="43"/>
  <c r="G59" i="43" s="1"/>
  <c r="H59" i="43"/>
  <c r="G33" i="22"/>
  <c r="T42" i="22"/>
  <c r="T89" i="22"/>
  <c r="G55" i="22"/>
  <c r="R89" i="22"/>
  <c r="L92" i="22"/>
  <c r="U92" i="22" s="1"/>
  <c r="E92" i="22"/>
  <c r="F92" i="22" s="1"/>
  <c r="G92" i="22" s="1"/>
  <c r="O92" i="22"/>
  <c r="N92" i="22"/>
  <c r="K92" i="22"/>
  <c r="M61" i="22"/>
  <c r="P61" i="22"/>
  <c r="R61" i="22"/>
  <c r="H66" i="22"/>
  <c r="H31" i="22"/>
  <c r="G31" i="22"/>
  <c r="R76" i="22"/>
  <c r="P76" i="22"/>
  <c r="J76" i="22"/>
  <c r="G89" i="22"/>
  <c r="J10" i="44"/>
  <c r="R73" i="22"/>
  <c r="P73" i="22"/>
  <c r="J73" i="22"/>
  <c r="H100" i="22"/>
  <c r="G100" i="22"/>
  <c r="T79" i="22"/>
  <c r="P79" i="22"/>
  <c r="G59" i="22"/>
  <c r="J53" i="22"/>
  <c r="P53" i="22"/>
  <c r="M26" i="22"/>
  <c r="T26" i="22"/>
  <c r="J60" i="22"/>
  <c r="M60" i="22"/>
  <c r="P60" i="22"/>
  <c r="H27" i="31"/>
  <c r="H26" i="31"/>
  <c r="H25" i="31"/>
  <c r="I14" i="31"/>
  <c r="J14" i="31" s="1"/>
  <c r="K14" i="31"/>
  <c r="D5" i="49"/>
  <c r="F6" i="48"/>
  <c r="N11" i="48"/>
  <c r="D3" i="49"/>
  <c r="F4" i="48"/>
  <c r="H8" i="53"/>
  <c r="I8" i="53"/>
  <c r="D8" i="53"/>
  <c r="G8" i="53" s="1"/>
  <c r="L8" i="53"/>
  <c r="L10" i="53"/>
  <c r="H10" i="53"/>
  <c r="I10" i="53"/>
  <c r="D10" i="53"/>
  <c r="H12" i="53"/>
  <c r="I12" i="53"/>
  <c r="D12" i="53"/>
  <c r="G12" i="53"/>
  <c r="L12" i="53"/>
  <c r="L14" i="53"/>
  <c r="H14" i="53"/>
  <c r="I14" i="53"/>
  <c r="D14" i="53"/>
  <c r="H16" i="53"/>
  <c r="I16" i="53"/>
  <c r="D16" i="53"/>
  <c r="G16" i="53" s="1"/>
  <c r="L16" i="53"/>
  <c r="L18" i="53"/>
  <c r="H18" i="53"/>
  <c r="I18" i="53"/>
  <c r="D18" i="53"/>
  <c r="L20" i="53"/>
  <c r="H20" i="53"/>
  <c r="I20" i="53"/>
  <c r="D20" i="53"/>
  <c r="H22" i="53"/>
  <c r="I22" i="53"/>
  <c r="D22" i="53"/>
  <c r="E22" i="53"/>
  <c r="L22" i="53"/>
  <c r="L24" i="53"/>
  <c r="H24" i="53"/>
  <c r="I24" i="53"/>
  <c r="D24" i="53"/>
  <c r="H26" i="53"/>
  <c r="I26" i="53"/>
  <c r="D26" i="53"/>
  <c r="E26" i="53" s="1"/>
  <c r="L26" i="53"/>
  <c r="L28" i="53"/>
  <c r="H28" i="53"/>
  <c r="I28" i="53"/>
  <c r="D28" i="53"/>
  <c r="H30" i="53"/>
  <c r="I30" i="53"/>
  <c r="D30" i="53"/>
  <c r="E30" i="53"/>
  <c r="L30" i="53"/>
  <c r="L32" i="53"/>
  <c r="H32" i="53"/>
  <c r="I32" i="53"/>
  <c r="D32" i="53"/>
  <c r="H34" i="53"/>
  <c r="I34" i="53"/>
  <c r="D34" i="53"/>
  <c r="E34" i="53" s="1"/>
  <c r="L34" i="53"/>
  <c r="L36" i="53"/>
  <c r="H36" i="53"/>
  <c r="I36" i="53"/>
  <c r="D36" i="53"/>
  <c r="H38" i="53"/>
  <c r="I38" i="53"/>
  <c r="D38" i="53"/>
  <c r="G38" i="53"/>
  <c r="L38" i="53"/>
  <c r="L40" i="53"/>
  <c r="H40" i="53"/>
  <c r="I40" i="53"/>
  <c r="D40" i="53"/>
  <c r="H42" i="53"/>
  <c r="I42" i="53"/>
  <c r="D42" i="53"/>
  <c r="E42" i="53" s="1"/>
  <c r="L42" i="53"/>
  <c r="L44" i="53"/>
  <c r="H44" i="53"/>
  <c r="I44" i="53"/>
  <c r="D44" i="53"/>
  <c r="H46" i="53"/>
  <c r="I46" i="53"/>
  <c r="D46" i="53"/>
  <c r="G46" i="53"/>
  <c r="L46" i="53"/>
  <c r="L48" i="53"/>
  <c r="H48" i="53"/>
  <c r="I48" i="53"/>
  <c r="D48" i="53"/>
  <c r="L50" i="53"/>
  <c r="H50" i="53"/>
  <c r="I50" i="53"/>
  <c r="D50" i="53"/>
  <c r="H52" i="53"/>
  <c r="I52" i="53"/>
  <c r="D52" i="53"/>
  <c r="G52" i="53" s="1"/>
  <c r="L52" i="53"/>
  <c r="L54" i="53"/>
  <c r="H54" i="53"/>
  <c r="I54" i="53"/>
  <c r="D54" i="53"/>
  <c r="H56" i="53"/>
  <c r="I56" i="53"/>
  <c r="D56" i="53"/>
  <c r="G56" i="53"/>
  <c r="L56" i="53"/>
  <c r="L58" i="53"/>
  <c r="H58" i="53"/>
  <c r="I58" i="53"/>
  <c r="D58" i="53"/>
  <c r="H60" i="53"/>
  <c r="I60" i="53"/>
  <c r="D60" i="53"/>
  <c r="E60" i="53" s="1"/>
  <c r="L60" i="53"/>
  <c r="L62" i="53"/>
  <c r="H62" i="53"/>
  <c r="I62" i="53"/>
  <c r="D62" i="53"/>
  <c r="H64" i="53"/>
  <c r="I64" i="53"/>
  <c r="D64" i="53"/>
  <c r="G64" i="53"/>
  <c r="L64" i="53"/>
  <c r="C7" i="53"/>
  <c r="K7" i="53"/>
  <c r="H7" i="53"/>
  <c r="F9" i="50"/>
  <c r="H9" i="50" s="1"/>
  <c r="K9" i="50"/>
  <c r="M9" i="50"/>
  <c r="F10" i="50"/>
  <c r="H10" i="50" s="1"/>
  <c r="K10" i="50"/>
  <c r="M10" i="50" s="1"/>
  <c r="F11" i="50"/>
  <c r="H11" i="50" s="1"/>
  <c r="K11" i="50"/>
  <c r="M11" i="50"/>
  <c r="F12" i="50"/>
  <c r="H12" i="50" s="1"/>
  <c r="K12" i="50"/>
  <c r="M12" i="50" s="1"/>
  <c r="F13" i="50"/>
  <c r="H13" i="50" s="1"/>
  <c r="K13" i="50"/>
  <c r="M13" i="50"/>
  <c r="F14" i="50"/>
  <c r="H14" i="50" s="1"/>
  <c r="K14" i="50"/>
  <c r="M14" i="50" s="1"/>
  <c r="F15" i="50"/>
  <c r="H15" i="50" s="1"/>
  <c r="K15" i="50"/>
  <c r="M15" i="50"/>
  <c r="F16" i="50"/>
  <c r="H16" i="50" s="1"/>
  <c r="K16" i="50"/>
  <c r="M16" i="50" s="1"/>
  <c r="F17" i="50"/>
  <c r="H17" i="50" s="1"/>
  <c r="K17" i="50"/>
  <c r="M17" i="50"/>
  <c r="F18" i="50"/>
  <c r="H18" i="50" s="1"/>
  <c r="K18" i="50"/>
  <c r="M18" i="50" s="1"/>
  <c r="F19" i="50"/>
  <c r="H19" i="50" s="1"/>
  <c r="K19" i="50"/>
  <c r="M19" i="50"/>
  <c r="F20" i="50"/>
  <c r="H20" i="50" s="1"/>
  <c r="K20" i="50"/>
  <c r="M20" i="50" s="1"/>
  <c r="F21" i="50"/>
  <c r="H21" i="50" s="1"/>
  <c r="K21" i="50"/>
  <c r="M21" i="50"/>
  <c r="F22" i="50"/>
  <c r="H22" i="50" s="1"/>
  <c r="K22" i="50"/>
  <c r="M22" i="50" s="1"/>
  <c r="F23" i="50"/>
  <c r="H23" i="50" s="1"/>
  <c r="K23" i="50"/>
  <c r="M23" i="50"/>
  <c r="F24" i="50"/>
  <c r="H24" i="50" s="1"/>
  <c r="K24" i="50"/>
  <c r="M24" i="50" s="1"/>
  <c r="F25" i="50"/>
  <c r="H25" i="50" s="1"/>
  <c r="K25" i="50"/>
  <c r="M25" i="50"/>
  <c r="F26" i="50"/>
  <c r="H26" i="50" s="1"/>
  <c r="K26" i="50"/>
  <c r="M26" i="50" s="1"/>
  <c r="F27" i="50"/>
  <c r="H27" i="50" s="1"/>
  <c r="K27" i="50"/>
  <c r="M27" i="50"/>
  <c r="F28" i="50"/>
  <c r="H28" i="50" s="1"/>
  <c r="K28" i="50"/>
  <c r="M28" i="50" s="1"/>
  <c r="F29" i="50"/>
  <c r="H29" i="50" s="1"/>
  <c r="K29" i="50"/>
  <c r="M29" i="50"/>
  <c r="F30" i="50"/>
  <c r="H30" i="50" s="1"/>
  <c r="K30" i="50"/>
  <c r="M30" i="50" s="1"/>
  <c r="F31" i="50"/>
  <c r="H31" i="50" s="1"/>
  <c r="K31" i="50"/>
  <c r="M31" i="50"/>
  <c r="F32" i="50"/>
  <c r="H32" i="50" s="1"/>
  <c r="K32" i="50"/>
  <c r="M32" i="50" s="1"/>
  <c r="F33" i="50"/>
  <c r="H33" i="50" s="1"/>
  <c r="K33" i="50"/>
  <c r="M33" i="50"/>
  <c r="F34" i="50"/>
  <c r="H34" i="50" s="1"/>
  <c r="K34" i="50"/>
  <c r="M34" i="50" s="1"/>
  <c r="F35" i="50"/>
  <c r="H35" i="50" s="1"/>
  <c r="K35" i="50"/>
  <c r="M35" i="50"/>
  <c r="F36" i="50"/>
  <c r="H36" i="50" s="1"/>
  <c r="K36" i="50"/>
  <c r="M36" i="50" s="1"/>
  <c r="F37" i="50"/>
  <c r="H37" i="50" s="1"/>
  <c r="K37" i="50"/>
  <c r="M37" i="50"/>
  <c r="F38" i="50"/>
  <c r="H38" i="50" s="1"/>
  <c r="K38" i="50"/>
  <c r="M38" i="50" s="1"/>
  <c r="F39" i="50"/>
  <c r="H39" i="50" s="1"/>
  <c r="K39" i="50"/>
  <c r="M39" i="50"/>
  <c r="F40" i="50"/>
  <c r="H40" i="50" s="1"/>
  <c r="K40" i="50"/>
  <c r="M40" i="50" s="1"/>
  <c r="K41" i="50"/>
  <c r="M41" i="50" s="1"/>
  <c r="F42" i="50"/>
  <c r="H42" i="50" s="1"/>
  <c r="K42" i="50"/>
  <c r="M42" i="50"/>
  <c r="F43" i="50"/>
  <c r="H43" i="50" s="1"/>
  <c r="K43" i="50"/>
  <c r="M43" i="50" s="1"/>
  <c r="F44" i="50"/>
  <c r="H44" i="50" s="1"/>
  <c r="K44" i="50"/>
  <c r="M44" i="50"/>
  <c r="K45" i="50"/>
  <c r="M45" i="50"/>
  <c r="F46" i="50"/>
  <c r="H46" i="50" s="1"/>
  <c r="K46" i="50"/>
  <c r="M46" i="50" s="1"/>
  <c r="F47" i="50"/>
  <c r="H47" i="50" s="1"/>
  <c r="K47" i="50"/>
  <c r="M47" i="50"/>
  <c r="F48" i="50"/>
  <c r="H48" i="50" s="1"/>
  <c r="K48" i="50"/>
  <c r="M48" i="50" s="1"/>
  <c r="K49" i="50"/>
  <c r="M49" i="50" s="1"/>
  <c r="F50" i="50"/>
  <c r="H50" i="50" s="1"/>
  <c r="K50" i="50"/>
  <c r="M50" i="50"/>
  <c r="F51" i="50"/>
  <c r="H51" i="50" s="1"/>
  <c r="K51" i="50"/>
  <c r="M51" i="50" s="1"/>
  <c r="F52" i="50"/>
  <c r="H52" i="50" s="1"/>
  <c r="K52" i="50"/>
  <c r="M52" i="50"/>
  <c r="K53" i="50"/>
  <c r="M53" i="50"/>
  <c r="F54" i="50"/>
  <c r="H54" i="50" s="1"/>
  <c r="K54" i="50"/>
  <c r="M54" i="50" s="1"/>
  <c r="F55" i="50"/>
  <c r="H55" i="50" s="1"/>
  <c r="K55" i="50"/>
  <c r="M55" i="50"/>
  <c r="F56" i="50"/>
  <c r="H56" i="50" s="1"/>
  <c r="K56" i="50"/>
  <c r="M56" i="50" s="1"/>
  <c r="K57" i="50"/>
  <c r="M57" i="50" s="1"/>
  <c r="F58" i="50"/>
  <c r="H58" i="50" s="1"/>
  <c r="K58" i="50"/>
  <c r="M58" i="50"/>
  <c r="F59" i="50"/>
  <c r="H59" i="50" s="1"/>
  <c r="K59" i="50"/>
  <c r="M59" i="50" s="1"/>
  <c r="F60" i="50"/>
  <c r="H60" i="50" s="1"/>
  <c r="K60" i="50"/>
  <c r="M60" i="50"/>
  <c r="K61" i="50"/>
  <c r="M61" i="50"/>
  <c r="F62" i="50"/>
  <c r="H62" i="50" s="1"/>
  <c r="K62" i="50"/>
  <c r="M62" i="50" s="1"/>
  <c r="F63" i="50"/>
  <c r="H63" i="50" s="1"/>
  <c r="K63" i="50"/>
  <c r="M63" i="50"/>
  <c r="F64" i="50"/>
  <c r="H64" i="50" s="1"/>
  <c r="K64" i="50"/>
  <c r="M64" i="50" s="1"/>
  <c r="L66" i="53"/>
  <c r="H66" i="53"/>
  <c r="I66" i="53"/>
  <c r="D66" i="53"/>
  <c r="H68" i="53"/>
  <c r="I68" i="53"/>
  <c r="D68" i="53"/>
  <c r="G68" i="53" s="1"/>
  <c r="L68" i="53"/>
  <c r="F69" i="50"/>
  <c r="H69" i="50"/>
  <c r="G69" i="50"/>
  <c r="L70" i="53"/>
  <c r="H70" i="53"/>
  <c r="I70" i="53"/>
  <c r="D70" i="53"/>
  <c r="G70" i="53"/>
  <c r="H72" i="53"/>
  <c r="I72" i="53"/>
  <c r="D72" i="53"/>
  <c r="L72" i="53"/>
  <c r="F73" i="50"/>
  <c r="H73" i="50"/>
  <c r="G73" i="50"/>
  <c r="L74" i="53"/>
  <c r="H74" i="53"/>
  <c r="I74" i="53"/>
  <c r="D74" i="53"/>
  <c r="H76" i="53"/>
  <c r="I76" i="53"/>
  <c r="D76" i="53"/>
  <c r="G76" i="53" s="1"/>
  <c r="L76" i="53"/>
  <c r="F77" i="50"/>
  <c r="H77" i="50"/>
  <c r="G77" i="50"/>
  <c r="L78" i="53"/>
  <c r="H78" i="53"/>
  <c r="I78" i="53"/>
  <c r="D78" i="53"/>
  <c r="G78" i="53"/>
  <c r="H80" i="53"/>
  <c r="I80" i="53"/>
  <c r="D80" i="53"/>
  <c r="L80" i="53"/>
  <c r="F81" i="50"/>
  <c r="H81" i="50"/>
  <c r="G81" i="50"/>
  <c r="L82" i="53"/>
  <c r="H82" i="53"/>
  <c r="I82" i="53"/>
  <c r="D82" i="53"/>
  <c r="H84" i="53"/>
  <c r="I84" i="53"/>
  <c r="D84" i="53"/>
  <c r="G84" i="53" s="1"/>
  <c r="L84" i="53"/>
  <c r="F85" i="50"/>
  <c r="H85" i="50"/>
  <c r="G85" i="50"/>
  <c r="C87" i="53"/>
  <c r="K87" i="53"/>
  <c r="L87" i="53"/>
  <c r="K88" i="53"/>
  <c r="L88" i="53"/>
  <c r="C88" i="53"/>
  <c r="F89" i="50"/>
  <c r="H89" i="50" s="1"/>
  <c r="G89" i="50"/>
  <c r="C89" i="53"/>
  <c r="K89" i="53"/>
  <c r="L89" i="53"/>
  <c r="K90" i="53"/>
  <c r="L90" i="53"/>
  <c r="C90" i="53"/>
  <c r="C91" i="53"/>
  <c r="K91" i="53"/>
  <c r="L91" i="53"/>
  <c r="K92" i="53"/>
  <c r="L92" i="53"/>
  <c r="C92" i="53"/>
  <c r="F93" i="50"/>
  <c r="H93" i="50"/>
  <c r="G93" i="50"/>
  <c r="C93" i="53"/>
  <c r="K93" i="53"/>
  <c r="L93" i="53"/>
  <c r="K94" i="53"/>
  <c r="L94" i="53"/>
  <c r="C94" i="53"/>
  <c r="C95" i="53"/>
  <c r="K95" i="53"/>
  <c r="L95" i="53"/>
  <c r="K96" i="53"/>
  <c r="L96" i="53"/>
  <c r="C96" i="53"/>
  <c r="F97" i="50"/>
  <c r="H97" i="50" s="1"/>
  <c r="G97" i="50"/>
  <c r="C97" i="53"/>
  <c r="K97" i="53"/>
  <c r="L97" i="53"/>
  <c r="K98" i="53"/>
  <c r="L98" i="53"/>
  <c r="C98" i="53"/>
  <c r="C99" i="53"/>
  <c r="K99" i="53"/>
  <c r="L99" i="53"/>
  <c r="K100" i="53"/>
  <c r="L100" i="53"/>
  <c r="C100" i="53"/>
  <c r="F101" i="50"/>
  <c r="H101" i="50"/>
  <c r="G101" i="50"/>
  <c r="C101" i="53"/>
  <c r="K101" i="53"/>
  <c r="L101" i="53"/>
  <c r="K102" i="53"/>
  <c r="L102" i="53"/>
  <c r="C102" i="53"/>
  <c r="E9" i="42"/>
  <c r="G9" i="42"/>
  <c r="G41" i="50"/>
  <c r="G45" i="50"/>
  <c r="G49" i="50"/>
  <c r="G53" i="50"/>
  <c r="G57" i="50"/>
  <c r="G61" i="50"/>
  <c r="G65" i="50"/>
  <c r="L65" i="50"/>
  <c r="B65" i="53"/>
  <c r="F66" i="50"/>
  <c r="H66" i="50"/>
  <c r="K66" i="50"/>
  <c r="M66" i="50"/>
  <c r="F67" i="50"/>
  <c r="H67" i="50"/>
  <c r="K67" i="50"/>
  <c r="M67" i="50"/>
  <c r="F68" i="50"/>
  <c r="H68" i="50"/>
  <c r="K68" i="50"/>
  <c r="M68" i="50"/>
  <c r="K69" i="50"/>
  <c r="M69" i="50"/>
  <c r="F70" i="50"/>
  <c r="H70" i="50"/>
  <c r="K70" i="50"/>
  <c r="M70" i="50"/>
  <c r="F71" i="50"/>
  <c r="H71" i="50"/>
  <c r="K71" i="50"/>
  <c r="M71" i="50"/>
  <c r="F72" i="50"/>
  <c r="H72" i="50"/>
  <c r="K72" i="50"/>
  <c r="M72" i="50"/>
  <c r="K73" i="50"/>
  <c r="M73" i="50"/>
  <c r="F74" i="50"/>
  <c r="H74" i="50"/>
  <c r="K74" i="50"/>
  <c r="M74" i="50"/>
  <c r="F75" i="50"/>
  <c r="H75" i="50"/>
  <c r="K75" i="50"/>
  <c r="M75" i="50"/>
  <c r="F76" i="50"/>
  <c r="H76" i="50"/>
  <c r="K76" i="50"/>
  <c r="M76" i="50"/>
  <c r="K77" i="50"/>
  <c r="M77" i="50"/>
  <c r="F78" i="50"/>
  <c r="H78" i="50"/>
  <c r="K78" i="50"/>
  <c r="M78" i="50"/>
  <c r="F79" i="50"/>
  <c r="H79" i="50"/>
  <c r="K79" i="50"/>
  <c r="M79" i="50"/>
  <c r="F80" i="50"/>
  <c r="H80" i="50"/>
  <c r="K80" i="50"/>
  <c r="M80" i="50"/>
  <c r="K81" i="50"/>
  <c r="M81" i="50"/>
  <c r="F82" i="50"/>
  <c r="H82" i="50"/>
  <c r="K82" i="50"/>
  <c r="M82" i="50"/>
  <c r="F83" i="50"/>
  <c r="H83" i="50"/>
  <c r="K83" i="50"/>
  <c r="M83" i="50"/>
  <c r="F84" i="50"/>
  <c r="H84" i="50"/>
  <c r="K84" i="50"/>
  <c r="M84" i="50"/>
  <c r="K85" i="50"/>
  <c r="M85" i="50"/>
  <c r="F86" i="50"/>
  <c r="H86" i="50"/>
  <c r="K86" i="50"/>
  <c r="M86" i="50"/>
  <c r="F87" i="50"/>
  <c r="H87" i="50"/>
  <c r="K87" i="50"/>
  <c r="M87" i="50"/>
  <c r="F88" i="50"/>
  <c r="H88" i="50"/>
  <c r="K88" i="50"/>
  <c r="M88" i="50"/>
  <c r="K89" i="50"/>
  <c r="M89" i="50"/>
  <c r="F90" i="50"/>
  <c r="H90" i="50"/>
  <c r="K90" i="50"/>
  <c r="M90" i="50"/>
  <c r="F91" i="50"/>
  <c r="H91" i="50"/>
  <c r="K91" i="50"/>
  <c r="M91" i="50"/>
  <c r="F92" i="50"/>
  <c r="H92" i="50"/>
  <c r="K92" i="50"/>
  <c r="M92" i="50"/>
  <c r="K93" i="50"/>
  <c r="M93" i="50"/>
  <c r="F94" i="50"/>
  <c r="H94" i="50"/>
  <c r="K94" i="50"/>
  <c r="M94" i="50"/>
  <c r="F95" i="50"/>
  <c r="H95" i="50"/>
  <c r="K95" i="50"/>
  <c r="M95" i="50"/>
  <c r="F96" i="50"/>
  <c r="H96" i="50"/>
  <c r="K96" i="50"/>
  <c r="M96" i="50"/>
  <c r="K97" i="50"/>
  <c r="M97" i="50"/>
  <c r="F98" i="50"/>
  <c r="H98" i="50"/>
  <c r="K98" i="50"/>
  <c r="M98" i="50"/>
  <c r="F99" i="50"/>
  <c r="H99" i="50"/>
  <c r="K99" i="50"/>
  <c r="M99" i="50"/>
  <c r="F100" i="50"/>
  <c r="H100" i="50"/>
  <c r="K100" i="50"/>
  <c r="M100" i="50"/>
  <c r="K101" i="50"/>
  <c r="M101" i="50"/>
  <c r="F102" i="50"/>
  <c r="H102" i="50"/>
  <c r="K102" i="50"/>
  <c r="M102" i="50"/>
  <c r="G40" i="51"/>
  <c r="F40" i="51"/>
  <c r="H40" i="51" s="1"/>
  <c r="L40" i="51"/>
  <c r="B40" i="52"/>
  <c r="K40" i="51"/>
  <c r="M40" i="51" s="1"/>
  <c r="G41" i="51"/>
  <c r="F41" i="51"/>
  <c r="H41" i="51" s="1"/>
  <c r="L41" i="51"/>
  <c r="B41" i="52"/>
  <c r="K41" i="51"/>
  <c r="M41" i="51" s="1"/>
  <c r="G42" i="51"/>
  <c r="F42" i="51"/>
  <c r="H42" i="51"/>
  <c r="L42" i="51"/>
  <c r="B42" i="52"/>
  <c r="K42" i="51"/>
  <c r="M42" i="51"/>
  <c r="G43" i="51"/>
  <c r="F43" i="51"/>
  <c r="H43" i="51" s="1"/>
  <c r="L43" i="51"/>
  <c r="B43" i="52"/>
  <c r="K43" i="51"/>
  <c r="M43" i="51"/>
  <c r="G44" i="51"/>
  <c r="F44" i="51"/>
  <c r="H44" i="51"/>
  <c r="L44" i="51"/>
  <c r="B44" i="52"/>
  <c r="K44" i="51"/>
  <c r="M44" i="51" s="1"/>
  <c r="G45" i="51"/>
  <c r="F45" i="51"/>
  <c r="H45" i="51" s="1"/>
  <c r="L45" i="51"/>
  <c r="B45" i="52"/>
  <c r="K45" i="51"/>
  <c r="M45" i="51" s="1"/>
  <c r="G46" i="51"/>
  <c r="F46" i="51"/>
  <c r="H46" i="51"/>
  <c r="L46" i="51"/>
  <c r="B46" i="52"/>
  <c r="K46" i="51"/>
  <c r="M46" i="51"/>
  <c r="G47" i="51"/>
  <c r="F47" i="51"/>
  <c r="H47" i="51" s="1"/>
  <c r="L47" i="51"/>
  <c r="B47" i="52"/>
  <c r="K47" i="51"/>
  <c r="M47" i="51"/>
  <c r="G48" i="51"/>
  <c r="F48" i="51"/>
  <c r="H48" i="51"/>
  <c r="L48" i="51"/>
  <c r="B48" i="52"/>
  <c r="K48" i="51"/>
  <c r="M48" i="51" s="1"/>
  <c r="G49" i="51"/>
  <c r="F49" i="51"/>
  <c r="H49" i="51" s="1"/>
  <c r="L49" i="51"/>
  <c r="B49" i="52"/>
  <c r="K49" i="51"/>
  <c r="M49" i="51" s="1"/>
  <c r="G50" i="51"/>
  <c r="F50" i="51"/>
  <c r="H50" i="51"/>
  <c r="L50" i="51"/>
  <c r="B50" i="52"/>
  <c r="K50" i="51"/>
  <c r="M50" i="51"/>
  <c r="G51" i="51"/>
  <c r="F51" i="51"/>
  <c r="H51" i="51" s="1"/>
  <c r="L51" i="51"/>
  <c r="B51" i="52"/>
  <c r="K51" i="51"/>
  <c r="M51" i="51"/>
  <c r="G52" i="51"/>
  <c r="F52" i="51"/>
  <c r="H52" i="51"/>
  <c r="L52" i="51"/>
  <c r="B52" i="52"/>
  <c r="K52" i="51"/>
  <c r="M52" i="51" s="1"/>
  <c r="G53" i="51"/>
  <c r="F53" i="51"/>
  <c r="H53" i="51" s="1"/>
  <c r="L53" i="51"/>
  <c r="B53" i="52"/>
  <c r="K53" i="51"/>
  <c r="M53" i="51" s="1"/>
  <c r="G54" i="51"/>
  <c r="F54" i="51"/>
  <c r="H54" i="51"/>
  <c r="L54" i="51"/>
  <c r="B54" i="52"/>
  <c r="K54" i="51"/>
  <c r="M54" i="51"/>
  <c r="G55" i="51"/>
  <c r="F55" i="51"/>
  <c r="H55" i="51" s="1"/>
  <c r="L55" i="51"/>
  <c r="B55" i="52"/>
  <c r="K55" i="51"/>
  <c r="M55" i="51"/>
  <c r="G56" i="51"/>
  <c r="F56" i="51"/>
  <c r="H56" i="51"/>
  <c r="L56" i="51"/>
  <c r="B56" i="52"/>
  <c r="K56" i="51"/>
  <c r="M56" i="51" s="1"/>
  <c r="G57" i="51"/>
  <c r="F57" i="51"/>
  <c r="H57" i="51" s="1"/>
  <c r="L57" i="51"/>
  <c r="B57" i="52"/>
  <c r="K57" i="51"/>
  <c r="M57" i="51" s="1"/>
  <c r="G58" i="51"/>
  <c r="F58" i="51"/>
  <c r="H58" i="51"/>
  <c r="L58" i="51"/>
  <c r="B58" i="52"/>
  <c r="K58" i="51"/>
  <c r="M58" i="51"/>
  <c r="G59" i="51"/>
  <c r="F59" i="51"/>
  <c r="H59" i="51" s="1"/>
  <c r="L59" i="51"/>
  <c r="B59" i="52"/>
  <c r="K59" i="51"/>
  <c r="M59" i="51"/>
  <c r="G60" i="51"/>
  <c r="F60" i="51"/>
  <c r="H60" i="51"/>
  <c r="F61" i="51"/>
  <c r="H61" i="51"/>
  <c r="F62" i="51"/>
  <c r="H62" i="51"/>
  <c r="K62" i="51"/>
  <c r="M62" i="51" s="1"/>
  <c r="F63" i="51"/>
  <c r="H63" i="51"/>
  <c r="F64" i="51"/>
  <c r="H64" i="51"/>
  <c r="K64" i="51"/>
  <c r="M64" i="51" s="1"/>
  <c r="F65" i="51"/>
  <c r="H65" i="51"/>
  <c r="F66" i="51"/>
  <c r="H66" i="51"/>
  <c r="K66" i="51"/>
  <c r="M66" i="51" s="1"/>
  <c r="F67" i="51"/>
  <c r="H67" i="51"/>
  <c r="F68" i="51"/>
  <c r="H68" i="51"/>
  <c r="K68" i="51"/>
  <c r="M68" i="51" s="1"/>
  <c r="F69" i="51"/>
  <c r="H69" i="51"/>
  <c r="F70" i="51"/>
  <c r="H70" i="51"/>
  <c r="K70" i="51"/>
  <c r="M70" i="51" s="1"/>
  <c r="F71" i="51"/>
  <c r="H71" i="51"/>
  <c r="F72" i="51"/>
  <c r="H72" i="51"/>
  <c r="K72" i="51"/>
  <c r="M72" i="51" s="1"/>
  <c r="F73" i="51"/>
  <c r="H73" i="51"/>
  <c r="F74" i="51"/>
  <c r="H74" i="51"/>
  <c r="K74" i="51"/>
  <c r="M74" i="51" s="1"/>
  <c r="F75" i="51"/>
  <c r="H75" i="51"/>
  <c r="F76" i="51"/>
  <c r="H76" i="51"/>
  <c r="K76" i="51"/>
  <c r="M76" i="51" s="1"/>
  <c r="F77" i="51"/>
  <c r="H77" i="51"/>
  <c r="F78" i="51"/>
  <c r="H78" i="51"/>
  <c r="K78" i="51"/>
  <c r="M78" i="51" s="1"/>
  <c r="F79" i="51"/>
  <c r="H79" i="51"/>
  <c r="F80" i="51"/>
  <c r="H80" i="51"/>
  <c r="K80" i="51"/>
  <c r="M80" i="51" s="1"/>
  <c r="F81" i="51"/>
  <c r="H81" i="51"/>
  <c r="L61" i="51"/>
  <c r="B61" i="52"/>
  <c r="L63" i="51"/>
  <c r="B63" i="52"/>
  <c r="L65" i="51"/>
  <c r="B65" i="52"/>
  <c r="L67" i="51"/>
  <c r="B67" i="52"/>
  <c r="L69" i="51"/>
  <c r="B69" i="52"/>
  <c r="L71" i="51"/>
  <c r="B71" i="52"/>
  <c r="L73" i="51"/>
  <c r="B73" i="52"/>
  <c r="L75" i="51"/>
  <c r="B75" i="52"/>
  <c r="L77" i="51"/>
  <c r="B77" i="52"/>
  <c r="L79" i="51"/>
  <c r="B79" i="52"/>
  <c r="L81" i="51"/>
  <c r="B81" i="52"/>
  <c r="G82" i="51"/>
  <c r="L79" i="52"/>
  <c r="C79" i="52"/>
  <c r="K79" i="52"/>
  <c r="H79" i="52"/>
  <c r="I79" i="52"/>
  <c r="J79" i="52"/>
  <c r="F79" i="52"/>
  <c r="D79" i="52"/>
  <c r="L71" i="52"/>
  <c r="C71" i="52"/>
  <c r="K71" i="52"/>
  <c r="H71" i="52"/>
  <c r="I71" i="52"/>
  <c r="J71" i="52"/>
  <c r="F71" i="52"/>
  <c r="D71" i="52"/>
  <c r="L63" i="52"/>
  <c r="C63" i="52"/>
  <c r="K63" i="52"/>
  <c r="H63" i="52"/>
  <c r="I63" i="52"/>
  <c r="J63" i="52"/>
  <c r="F63" i="52"/>
  <c r="D63" i="52"/>
  <c r="L57" i="52"/>
  <c r="C57" i="52"/>
  <c r="K57" i="52"/>
  <c r="H57" i="52"/>
  <c r="I57" i="52"/>
  <c r="J57" i="52"/>
  <c r="F57" i="52"/>
  <c r="D57" i="52"/>
  <c r="J55" i="52"/>
  <c r="L55" i="52"/>
  <c r="D55" i="52"/>
  <c r="G55" i="52"/>
  <c r="K55" i="52"/>
  <c r="C55" i="52"/>
  <c r="F55" i="52"/>
  <c r="H55" i="52"/>
  <c r="I55" i="52"/>
  <c r="L54" i="52"/>
  <c r="D54" i="52"/>
  <c r="K54" i="52"/>
  <c r="C54" i="52"/>
  <c r="J54" i="52"/>
  <c r="F54" i="52"/>
  <c r="H54" i="52"/>
  <c r="I54" i="52"/>
  <c r="J53" i="52"/>
  <c r="L53" i="52"/>
  <c r="D53" i="52"/>
  <c r="G53" i="52" s="1"/>
  <c r="F53" i="52"/>
  <c r="H53" i="52"/>
  <c r="I53" i="52"/>
  <c r="K53" i="52"/>
  <c r="C53" i="52"/>
  <c r="L52" i="52"/>
  <c r="J52" i="52"/>
  <c r="F52" i="52"/>
  <c r="H52" i="52"/>
  <c r="I52" i="52"/>
  <c r="D52" i="52"/>
  <c r="E52" i="52" s="1"/>
  <c r="K52" i="52"/>
  <c r="C52" i="52"/>
  <c r="L51" i="52"/>
  <c r="C51" i="52"/>
  <c r="K51" i="52"/>
  <c r="H51" i="52"/>
  <c r="I51" i="52"/>
  <c r="J51" i="52"/>
  <c r="F51" i="52"/>
  <c r="D51" i="52"/>
  <c r="E51" i="52" s="1"/>
  <c r="L50" i="52"/>
  <c r="F50" i="52"/>
  <c r="H50" i="52"/>
  <c r="I50" i="52"/>
  <c r="J50" i="52"/>
  <c r="C50" i="52"/>
  <c r="K50" i="52"/>
  <c r="D50" i="52"/>
  <c r="E50" i="52" s="1"/>
  <c r="L49" i="52"/>
  <c r="C49" i="52"/>
  <c r="K49" i="52"/>
  <c r="H49" i="52"/>
  <c r="I49" i="52"/>
  <c r="J49" i="52"/>
  <c r="F49" i="52"/>
  <c r="D49" i="52"/>
  <c r="E49" i="52" s="1"/>
  <c r="L48" i="52"/>
  <c r="F48" i="52"/>
  <c r="H48" i="52"/>
  <c r="I48" i="52"/>
  <c r="J48" i="52"/>
  <c r="C48" i="52"/>
  <c r="K48" i="52"/>
  <c r="D48" i="52"/>
  <c r="E48" i="52" s="1"/>
  <c r="L47" i="52"/>
  <c r="C47" i="52"/>
  <c r="K47" i="52"/>
  <c r="H47" i="52"/>
  <c r="I47" i="52"/>
  <c r="J47" i="52"/>
  <c r="F47" i="52"/>
  <c r="D47" i="52"/>
  <c r="L46" i="52"/>
  <c r="F46" i="52"/>
  <c r="H46" i="52"/>
  <c r="I46" i="52"/>
  <c r="J46" i="52"/>
  <c r="C46" i="52"/>
  <c r="K46" i="52"/>
  <c r="D46" i="52"/>
  <c r="L45" i="52"/>
  <c r="C45" i="52"/>
  <c r="K45" i="52"/>
  <c r="H45" i="52"/>
  <c r="I45" i="52"/>
  <c r="J45" i="52"/>
  <c r="F45" i="52"/>
  <c r="D45" i="52"/>
  <c r="E45" i="52"/>
  <c r="L43" i="52"/>
  <c r="C43" i="52"/>
  <c r="K43" i="52"/>
  <c r="H43" i="52"/>
  <c r="I43" i="52"/>
  <c r="J43" i="52"/>
  <c r="F43" i="52"/>
  <c r="D43" i="52"/>
  <c r="G43" i="52" s="1"/>
  <c r="L40" i="52"/>
  <c r="F40" i="52"/>
  <c r="H40" i="52"/>
  <c r="I40" i="52"/>
  <c r="J40" i="52"/>
  <c r="C40" i="52"/>
  <c r="K40" i="52"/>
  <c r="D40" i="52"/>
  <c r="G40" i="52"/>
  <c r="J11" i="44"/>
  <c r="J18" i="44"/>
  <c r="J13" i="44"/>
  <c r="P62" i="22"/>
  <c r="T82" i="22"/>
  <c r="G9" i="52"/>
  <c r="G17" i="52"/>
  <c r="B3" i="43"/>
  <c r="C4" i="22"/>
  <c r="K3" i="42"/>
  <c r="M3" i="42"/>
  <c r="L75" i="52"/>
  <c r="C75" i="52"/>
  <c r="K75" i="52"/>
  <c r="H75" i="52"/>
  <c r="I75" i="52"/>
  <c r="J75" i="52"/>
  <c r="F75" i="52"/>
  <c r="D75" i="52"/>
  <c r="L67" i="52"/>
  <c r="C67" i="52"/>
  <c r="K67" i="52"/>
  <c r="H67" i="52"/>
  <c r="I67" i="52"/>
  <c r="J67" i="52"/>
  <c r="F67" i="52"/>
  <c r="D67" i="52"/>
  <c r="L59" i="52"/>
  <c r="C59" i="52"/>
  <c r="K59" i="52"/>
  <c r="H59" i="52"/>
  <c r="I59" i="52"/>
  <c r="J59" i="52"/>
  <c r="F59" i="52"/>
  <c r="D59" i="52"/>
  <c r="L58" i="52"/>
  <c r="F58" i="52"/>
  <c r="H58" i="52"/>
  <c r="I58" i="52"/>
  <c r="J58" i="52"/>
  <c r="C58" i="52"/>
  <c r="K58" i="52"/>
  <c r="D58" i="52"/>
  <c r="D56" i="52"/>
  <c r="G56" i="52" s="1"/>
  <c r="J56" i="52"/>
  <c r="F56" i="52"/>
  <c r="H56" i="52"/>
  <c r="I56" i="52"/>
  <c r="L56" i="52"/>
  <c r="K56" i="52"/>
  <c r="C56" i="52"/>
  <c r="L44" i="52"/>
  <c r="F44" i="52"/>
  <c r="H44" i="52"/>
  <c r="I44" i="52"/>
  <c r="J44" i="52"/>
  <c r="C44" i="52"/>
  <c r="K44" i="52"/>
  <c r="D44" i="52"/>
  <c r="L42" i="52"/>
  <c r="F42" i="52"/>
  <c r="H42" i="52"/>
  <c r="I42" i="52"/>
  <c r="J42" i="52"/>
  <c r="C42" i="52"/>
  <c r="K42" i="52"/>
  <c r="D42" i="52"/>
  <c r="L41" i="52"/>
  <c r="C41" i="52"/>
  <c r="K41" i="52"/>
  <c r="H41" i="52"/>
  <c r="I41" i="52"/>
  <c r="J41" i="52"/>
  <c r="F41" i="52"/>
  <c r="D41" i="52"/>
  <c r="F65" i="53"/>
  <c r="K65" i="53"/>
  <c r="L65" i="53"/>
  <c r="J65" i="53"/>
  <c r="C65" i="53"/>
  <c r="D65" i="53"/>
  <c r="G65" i="53"/>
  <c r="H65" i="53"/>
  <c r="I65" i="53"/>
  <c r="E64" i="53"/>
  <c r="E62" i="53"/>
  <c r="G62" i="53"/>
  <c r="G60" i="53"/>
  <c r="G58" i="53"/>
  <c r="E58" i="53"/>
  <c r="E56" i="53"/>
  <c r="G54" i="53"/>
  <c r="E54" i="53"/>
  <c r="E52" i="53"/>
  <c r="E50" i="53"/>
  <c r="G50" i="53"/>
  <c r="G18" i="53"/>
  <c r="E18" i="53"/>
  <c r="E16" i="53"/>
  <c r="G14" i="53"/>
  <c r="E14" i="53"/>
  <c r="E12" i="53"/>
  <c r="G10" i="53"/>
  <c r="E10" i="53"/>
  <c r="E8" i="53"/>
  <c r="L81" i="52"/>
  <c r="C81" i="52"/>
  <c r="K81" i="52"/>
  <c r="H81" i="52"/>
  <c r="I81" i="52"/>
  <c r="J81" i="52"/>
  <c r="F81" i="52"/>
  <c r="D81" i="52"/>
  <c r="G81" i="52"/>
  <c r="L77" i="52"/>
  <c r="C77" i="52"/>
  <c r="K77" i="52"/>
  <c r="H77" i="52"/>
  <c r="I77" i="52"/>
  <c r="J77" i="52"/>
  <c r="F77" i="52"/>
  <c r="D77" i="52"/>
  <c r="G77" i="52" s="1"/>
  <c r="L73" i="52"/>
  <c r="C73" i="52"/>
  <c r="K73" i="52"/>
  <c r="H73" i="52"/>
  <c r="I73" i="52"/>
  <c r="J73" i="52"/>
  <c r="F73" i="52"/>
  <c r="D73" i="52"/>
  <c r="G73" i="52"/>
  <c r="L69" i="52"/>
  <c r="C69" i="52"/>
  <c r="K69" i="52"/>
  <c r="H69" i="52"/>
  <c r="I69" i="52"/>
  <c r="J69" i="52"/>
  <c r="F69" i="52"/>
  <c r="D69" i="52"/>
  <c r="L65" i="52"/>
  <c r="C65" i="52"/>
  <c r="K65" i="52"/>
  <c r="H65" i="52"/>
  <c r="I65" i="52"/>
  <c r="J65" i="52"/>
  <c r="F65" i="52"/>
  <c r="D65" i="52"/>
  <c r="G65" i="52"/>
  <c r="L61" i="52"/>
  <c r="C61" i="52"/>
  <c r="K61" i="52"/>
  <c r="H61" i="52"/>
  <c r="I61" i="52"/>
  <c r="J61" i="52"/>
  <c r="F61" i="52"/>
  <c r="D61" i="52"/>
  <c r="G61" i="52" s="1"/>
  <c r="F9" i="42"/>
  <c r="H9" i="42"/>
  <c r="E84" i="53"/>
  <c r="G82" i="53"/>
  <c r="E82" i="53"/>
  <c r="G80" i="53"/>
  <c r="E80" i="53"/>
  <c r="E78" i="53"/>
  <c r="E76" i="53"/>
  <c r="G74" i="53"/>
  <c r="E74" i="53"/>
  <c r="G72" i="53"/>
  <c r="E72" i="53"/>
  <c r="E70" i="53"/>
  <c r="E68" i="53"/>
  <c r="G66" i="53"/>
  <c r="E66" i="53"/>
  <c r="E48" i="53"/>
  <c r="G48" i="53"/>
  <c r="E46" i="53"/>
  <c r="G44" i="53"/>
  <c r="E44" i="53"/>
  <c r="G42" i="53"/>
  <c r="E40" i="53"/>
  <c r="G40" i="53"/>
  <c r="E38" i="53"/>
  <c r="G36" i="53"/>
  <c r="E36" i="53"/>
  <c r="G34" i="53"/>
  <c r="G32" i="53"/>
  <c r="E32" i="53"/>
  <c r="G30" i="53"/>
  <c r="G28" i="53"/>
  <c r="E28" i="53"/>
  <c r="G26" i="53"/>
  <c r="G24" i="53"/>
  <c r="E24" i="53"/>
  <c r="G22" i="53"/>
  <c r="G20" i="53"/>
  <c r="E20" i="53"/>
  <c r="C5" i="22"/>
  <c r="K4" i="42"/>
  <c r="B4" i="43"/>
  <c r="E14" i="52"/>
  <c r="G14" i="52"/>
  <c r="E18" i="52"/>
  <c r="B7" i="43"/>
  <c r="C8" i="22"/>
  <c r="C9" i="22"/>
  <c r="B8" i="43"/>
  <c r="G60" i="52"/>
  <c r="J38" i="22"/>
  <c r="K5" i="22"/>
  <c r="K6" i="22"/>
  <c r="N5" i="22"/>
  <c r="E65" i="52"/>
  <c r="E73" i="52"/>
  <c r="E81" i="52"/>
  <c r="E65" i="53"/>
  <c r="G41" i="52"/>
  <c r="E41" i="52"/>
  <c r="E44" i="52"/>
  <c r="G44" i="52"/>
  <c r="E58" i="52"/>
  <c r="G58" i="52"/>
  <c r="G67" i="52"/>
  <c r="E67" i="52"/>
  <c r="I4" i="22"/>
  <c r="I5" i="22"/>
  <c r="I6" i="22"/>
  <c r="I7" i="22"/>
  <c r="I8" i="22"/>
  <c r="I9" i="22"/>
  <c r="O4" i="22"/>
  <c r="O5" i="22"/>
  <c r="O6" i="22"/>
  <c r="O7" i="22"/>
  <c r="O8" i="22"/>
  <c r="O9" i="22"/>
  <c r="E4" i="22"/>
  <c r="Q4" i="22"/>
  <c r="S4" i="22"/>
  <c r="D4" i="22"/>
  <c r="K4" i="22"/>
  <c r="L4" i="22"/>
  <c r="N4" i="22"/>
  <c r="J21" i="44"/>
  <c r="J22" i="44"/>
  <c r="J19" i="44"/>
  <c r="E40" i="52"/>
  <c r="G45" i="52"/>
  <c r="G51" i="52"/>
  <c r="E53" i="52"/>
  <c r="E54" i="52"/>
  <c r="G54" i="52"/>
  <c r="G63" i="52"/>
  <c r="E63" i="52"/>
  <c r="G79" i="52"/>
  <c r="E79" i="52"/>
  <c r="H8" i="43"/>
  <c r="F7" i="43"/>
  <c r="F8" i="43"/>
  <c r="M4" i="42"/>
  <c r="K5" i="42"/>
  <c r="E61" i="52"/>
  <c r="E77" i="52"/>
  <c r="E42" i="52"/>
  <c r="G42" i="52"/>
  <c r="G59" i="52"/>
  <c r="E59" i="52"/>
  <c r="G75" i="52"/>
  <c r="E75" i="52"/>
  <c r="D3" i="43"/>
  <c r="D4" i="43"/>
  <c r="C3" i="43"/>
  <c r="I3" i="43"/>
  <c r="J14" i="44"/>
  <c r="J15" i="44"/>
  <c r="J16" i="44"/>
  <c r="E43" i="52"/>
  <c r="E46" i="52"/>
  <c r="G46" i="52"/>
  <c r="G50" i="52"/>
  <c r="G57" i="52"/>
  <c r="E57" i="52"/>
  <c r="G71" i="52"/>
  <c r="E71" i="52"/>
  <c r="U4" i="22"/>
  <c r="M5" i="42"/>
  <c r="K6" i="42"/>
  <c r="M4" i="22"/>
  <c r="P4" i="22"/>
  <c r="T4" i="22"/>
  <c r="J4" i="22"/>
  <c r="R4" i="22"/>
  <c r="Q5" i="22"/>
  <c r="L6" i="22"/>
  <c r="N6" i="22"/>
  <c r="K7" i="22"/>
  <c r="F4" i="22"/>
  <c r="D5" i="22"/>
  <c r="L5" i="22"/>
  <c r="E5" i="22"/>
  <c r="F5" i="22"/>
  <c r="E6" i="22"/>
  <c r="T5" i="22"/>
  <c r="M5" i="22"/>
  <c r="J5" i="22"/>
  <c r="R5" i="22"/>
  <c r="D6" i="22"/>
  <c r="P5" i="22"/>
  <c r="H4" i="22"/>
  <c r="G4" i="22"/>
  <c r="N7" i="22"/>
  <c r="L7" i="22"/>
  <c r="K8" i="22"/>
  <c r="Q6" i="22"/>
  <c r="S5" i="22"/>
  <c r="U5" i="22"/>
  <c r="M6" i="42"/>
  <c r="K7" i="42"/>
  <c r="M7" i="42"/>
  <c r="K8" i="42"/>
  <c r="M8" i="42"/>
  <c r="S6" i="22"/>
  <c r="U6" i="22"/>
  <c r="Q7" i="22"/>
  <c r="K9" i="22"/>
  <c r="L8" i="22"/>
  <c r="N8" i="22"/>
  <c r="R6" i="22"/>
  <c r="J6" i="22"/>
  <c r="P6" i="22"/>
  <c r="M6" i="22"/>
  <c r="T6" i="22"/>
  <c r="D7" i="22"/>
  <c r="G5" i="22"/>
  <c r="H5" i="22"/>
  <c r="F6" i="22"/>
  <c r="E7" i="22"/>
  <c r="S7" i="22"/>
  <c r="U7" i="22"/>
  <c r="Q8" i="22"/>
  <c r="F7" i="22"/>
  <c r="E8" i="22"/>
  <c r="G6" i="22"/>
  <c r="H6" i="22"/>
  <c r="T7" i="22"/>
  <c r="J7" i="22"/>
  <c r="R7" i="22"/>
  <c r="M7" i="22"/>
  <c r="P7" i="22"/>
  <c r="D8" i="22"/>
  <c r="N9" i="22"/>
  <c r="L9" i="22"/>
  <c r="F8" i="22"/>
  <c r="E9" i="22"/>
  <c r="F9" i="22"/>
  <c r="Q9" i="22"/>
  <c r="S9" i="22"/>
  <c r="U9" i="22"/>
  <c r="S8" i="22"/>
  <c r="U8" i="22"/>
  <c r="P8" i="22"/>
  <c r="J8" i="22"/>
  <c r="T8" i="22"/>
  <c r="R8" i="22"/>
  <c r="M8" i="22"/>
  <c r="D9" i="22"/>
  <c r="G7" i="22"/>
  <c r="H7" i="22"/>
  <c r="J9" i="22"/>
  <c r="M9" i="22"/>
  <c r="T9" i="22"/>
  <c r="P9" i="22"/>
  <c r="R9" i="22"/>
  <c r="G9" i="22"/>
  <c r="H9" i="22"/>
  <c r="G8" i="22"/>
  <c r="H8" i="22"/>
  <c r="E80" i="52"/>
  <c r="G80" i="52"/>
  <c r="E64" i="52"/>
  <c r="G64" i="52"/>
  <c r="E28" i="52"/>
  <c r="G28" i="52"/>
  <c r="E24" i="52"/>
  <c r="G24" i="52"/>
  <c r="E20" i="52"/>
  <c r="G20" i="52"/>
  <c r="G12" i="52"/>
  <c r="F4" i="51"/>
  <c r="H4" i="51" s="1"/>
  <c r="G4" i="51"/>
  <c r="E89" i="52"/>
  <c r="E97" i="52"/>
  <c r="G85" i="52"/>
  <c r="E85" i="52"/>
  <c r="E72" i="52"/>
  <c r="G72" i="52"/>
  <c r="E27" i="52"/>
  <c r="E23" i="52"/>
  <c r="C11" i="22"/>
  <c r="K10" i="42"/>
  <c r="M10" i="42"/>
  <c r="H86" i="22"/>
  <c r="G86" i="22"/>
  <c r="G46" i="22"/>
  <c r="F12" i="48"/>
  <c r="E10" i="42"/>
  <c r="I18" i="31"/>
  <c r="J18" i="31" s="1"/>
  <c r="K18" i="31" s="1"/>
  <c r="H18" i="31"/>
  <c r="H85" i="22"/>
  <c r="G85" i="22"/>
  <c r="G36" i="22"/>
  <c r="H36" i="22"/>
  <c r="G61" i="22"/>
  <c r="H81" i="22"/>
  <c r="H83" i="22"/>
  <c r="G83" i="22"/>
  <c r="G68" i="22"/>
  <c r="H68" i="22"/>
  <c r="H34" i="22"/>
  <c r="L10" i="42"/>
  <c r="B10" i="43"/>
  <c r="L35" i="43"/>
  <c r="H35" i="43"/>
  <c r="D35" i="43"/>
  <c r="E35" i="43" s="1"/>
  <c r="K35" i="43"/>
  <c r="I35" i="43"/>
  <c r="J35" i="43" s="1"/>
  <c r="C35" i="43"/>
  <c r="F35" i="43"/>
  <c r="G35" i="43" s="1"/>
  <c r="L43" i="43"/>
  <c r="C43" i="43"/>
  <c r="D43" i="43"/>
  <c r="E43" i="43" s="1"/>
  <c r="I43" i="43"/>
  <c r="J43" i="43" s="1"/>
  <c r="H43" i="43"/>
  <c r="K43" i="43"/>
  <c r="F43" i="43"/>
  <c r="G43" i="43" s="1"/>
  <c r="C49" i="43"/>
  <c r="D49" i="43"/>
  <c r="E49" i="43" s="1"/>
  <c r="K49" i="43"/>
  <c r="I49" i="43"/>
  <c r="J49" i="43" s="1"/>
  <c r="H49" i="43"/>
  <c r="F49" i="43"/>
  <c r="G49" i="43" s="1"/>
  <c r="L49" i="43"/>
  <c r="K61" i="43"/>
  <c r="F61" i="43"/>
  <c r="G61" i="43" s="1"/>
  <c r="H61" i="43"/>
  <c r="I61" i="43"/>
  <c r="J61" i="43" s="1"/>
  <c r="L61" i="43"/>
  <c r="C61" i="43"/>
  <c r="D61" i="43"/>
  <c r="E61" i="43" s="1"/>
  <c r="H67" i="43"/>
  <c r="L67" i="43"/>
  <c r="F67" i="43"/>
  <c r="G67" i="43" s="1"/>
  <c r="I67" i="43"/>
  <c r="J67" i="43" s="1"/>
  <c r="D67" i="43"/>
  <c r="E67" i="43" s="1"/>
  <c r="K67" i="43"/>
  <c r="C67" i="43"/>
  <c r="D79" i="43"/>
  <c r="E79" i="43" s="1"/>
  <c r="C79" i="43"/>
  <c r="F79" i="43"/>
  <c r="G79" i="43" s="1"/>
  <c r="K79" i="43"/>
  <c r="L79" i="43"/>
  <c r="H79" i="43"/>
  <c r="I79" i="43"/>
  <c r="J79" i="43" s="1"/>
  <c r="L85" i="43"/>
  <c r="D85" i="43"/>
  <c r="E85" i="43" s="1"/>
  <c r="H85" i="43"/>
  <c r="I85" i="43"/>
  <c r="J85" i="43" s="1"/>
  <c r="F85" i="43"/>
  <c r="G85" i="43" s="1"/>
  <c r="K85" i="43"/>
  <c r="C85" i="43"/>
  <c r="D101" i="43"/>
  <c r="E101" i="43" s="1"/>
  <c r="F101" i="43"/>
  <c r="G101" i="43" s="1"/>
  <c r="K101" i="43"/>
  <c r="H101" i="43"/>
  <c r="L101" i="43"/>
  <c r="C101" i="43"/>
  <c r="I101" i="43"/>
  <c r="J101" i="43" s="1"/>
  <c r="I83" i="43"/>
  <c r="J83" i="43" s="1"/>
  <c r="L83" i="43"/>
  <c r="H83" i="43"/>
  <c r="F87" i="43"/>
  <c r="G87" i="43" s="1"/>
  <c r="L87" i="43"/>
  <c r="H87" i="43"/>
  <c r="I65" i="43"/>
  <c r="J65" i="43" s="1"/>
  <c r="F65" i="43"/>
  <c r="G65" i="43" s="1"/>
  <c r="D65" i="43"/>
  <c r="E65" i="43" s="1"/>
  <c r="D92" i="43"/>
  <c r="E92" i="43" s="1"/>
  <c r="K92" i="43"/>
  <c r="L92" i="43"/>
  <c r="F92" i="43"/>
  <c r="G92" i="43" s="1"/>
  <c r="L42" i="43"/>
  <c r="C42" i="43"/>
  <c r="K42" i="43"/>
  <c r="H42" i="43"/>
  <c r="I42" i="43"/>
  <c r="J42" i="43" s="1"/>
  <c r="D46" i="43"/>
  <c r="E46" i="43" s="1"/>
  <c r="K46" i="43"/>
  <c r="H46" i="43"/>
  <c r="I46" i="43"/>
  <c r="J46" i="43" s="1"/>
  <c r="L46" i="43"/>
  <c r="K21" i="43"/>
  <c r="I21" i="43"/>
  <c r="J21" i="43" s="1"/>
  <c r="C29" i="43"/>
  <c r="I29" i="43"/>
  <c r="J29" i="43" s="1"/>
  <c r="H29" i="43"/>
  <c r="D29" i="43"/>
  <c r="E29" i="43" s="1"/>
  <c r="K29" i="43"/>
  <c r="F29" i="43"/>
  <c r="G29" i="43" s="1"/>
  <c r="F39" i="43"/>
  <c r="G39" i="43" s="1"/>
  <c r="I39" i="43"/>
  <c r="J39" i="43" s="1"/>
  <c r="H39" i="43"/>
  <c r="K39" i="43"/>
  <c r="F45" i="43"/>
  <c r="G45" i="43" s="1"/>
  <c r="I45" i="43"/>
  <c r="J45" i="43" s="1"/>
  <c r="L45" i="43"/>
  <c r="D45" i="43"/>
  <c r="E45" i="43" s="1"/>
  <c r="H45" i="43"/>
  <c r="I47" i="43"/>
  <c r="J47" i="43" s="1"/>
  <c r="C47" i="43"/>
  <c r="D47" i="43"/>
  <c r="E47" i="43" s="1"/>
  <c r="F47" i="43"/>
  <c r="G47" i="43" s="1"/>
  <c r="H47" i="43"/>
  <c r="D51" i="43"/>
  <c r="E51" i="43" s="1"/>
  <c r="K51" i="43"/>
  <c r="L51" i="43"/>
  <c r="D53" i="43"/>
  <c r="E53" i="43" s="1"/>
  <c r="C53" i="43"/>
  <c r="K53" i="43"/>
  <c r="L53" i="43"/>
  <c r="D55" i="43"/>
  <c r="E55" i="43" s="1"/>
  <c r="K55" i="43"/>
  <c r="L55" i="43"/>
  <c r="I55" i="43"/>
  <c r="J55" i="43" s="1"/>
  <c r="F55" i="43"/>
  <c r="G55" i="43" s="1"/>
  <c r="L59" i="43"/>
  <c r="K59" i="43"/>
  <c r="I63" i="43"/>
  <c r="J63" i="43" s="1"/>
  <c r="C63" i="43"/>
  <c r="F69" i="43"/>
  <c r="G69" i="43" s="1"/>
  <c r="L69" i="43"/>
  <c r="C73" i="43"/>
  <c r="H73" i="43"/>
  <c r="F73" i="43"/>
  <c r="G73" i="43" s="1"/>
  <c r="C75" i="43"/>
  <c r="K75" i="43"/>
  <c r="L81" i="43"/>
  <c r="D81" i="43"/>
  <c r="E81" i="43" s="1"/>
  <c r="C89" i="43"/>
  <c r="F89" i="43"/>
  <c r="G89" i="43" s="1"/>
  <c r="I93" i="43"/>
  <c r="J93" i="43" s="1"/>
  <c r="F93" i="43"/>
  <c r="G93" i="43" s="1"/>
  <c r="L95" i="43"/>
  <c r="D95" i="43"/>
  <c r="E95" i="43" s="1"/>
  <c r="C95" i="43"/>
  <c r="F97" i="43"/>
  <c r="G97" i="43" s="1"/>
  <c r="C97" i="43"/>
  <c r="H97" i="43"/>
  <c r="C99" i="43"/>
  <c r="L99" i="43"/>
  <c r="H99" i="43"/>
  <c r="K77" i="43"/>
  <c r="L77" i="43"/>
  <c r="D77" i="43"/>
  <c r="E77" i="43" s="1"/>
  <c r="C77" i="43"/>
  <c r="H77" i="43"/>
  <c r="C25" i="43"/>
  <c r="F25" i="43"/>
  <c r="G25" i="43" s="1"/>
  <c r="K25" i="43"/>
  <c r="L25" i="43"/>
  <c r="I25" i="43"/>
  <c r="J25" i="43" s="1"/>
  <c r="D25" i="43"/>
  <c r="E25" i="43" s="1"/>
  <c r="D41" i="43"/>
  <c r="E41" i="43" s="1"/>
  <c r="I41" i="43"/>
  <c r="J41" i="43" s="1"/>
  <c r="L41" i="43"/>
  <c r="K41" i="43"/>
  <c r="F70" i="43"/>
  <c r="G70" i="43" s="1"/>
  <c r="C70" i="43"/>
  <c r="H70" i="43"/>
  <c r="I70" i="43"/>
  <c r="J70" i="43" s="1"/>
  <c r="I80" i="43"/>
  <c r="J80" i="43" s="1"/>
  <c r="L80" i="43"/>
  <c r="D80" i="43"/>
  <c r="E80" i="43" s="1"/>
  <c r="K80" i="43"/>
  <c r="C19" i="43"/>
  <c r="H19" i="43"/>
  <c r="I19" i="43"/>
  <c r="J19" i="43" s="1"/>
  <c r="D19" i="43"/>
  <c r="E19" i="43" s="1"/>
  <c r="F23" i="43"/>
  <c r="G23" i="43" s="1"/>
  <c r="K23" i="43"/>
  <c r="I23" i="43"/>
  <c r="J23" i="43" s="1"/>
  <c r="D23" i="43"/>
  <c r="E23" i="43" s="1"/>
  <c r="D27" i="43"/>
  <c r="E27" i="43" s="1"/>
  <c r="H27" i="43"/>
  <c r="K27" i="43"/>
  <c r="L27" i="43"/>
  <c r="C27" i="43"/>
  <c r="I27" i="43"/>
  <c r="J27" i="43" s="1"/>
  <c r="F27" i="43"/>
  <c r="G27" i="43" s="1"/>
  <c r="L33" i="43"/>
  <c r="I33" i="43"/>
  <c r="J33" i="43" s="1"/>
  <c r="D33" i="43"/>
  <c r="E33" i="43" s="1"/>
  <c r="F33" i="43"/>
  <c r="G33" i="43" s="1"/>
  <c r="L37" i="43"/>
  <c r="F37" i="43"/>
  <c r="G37" i="43" s="1"/>
  <c r="C59" i="43"/>
  <c r="K63" i="43"/>
  <c r="D71" i="43"/>
  <c r="E71" i="43" s="1"/>
  <c r="I57" i="43"/>
  <c r="J57" i="43" s="1"/>
  <c r="H57" i="43"/>
  <c r="H71" i="43"/>
  <c r="C71" i="43"/>
  <c r="L75" i="43"/>
  <c r="H75" i="43"/>
  <c r="L91" i="43"/>
  <c r="F91" i="43"/>
  <c r="G91" i="43" s="1"/>
  <c r="C91" i="43"/>
  <c r="C31" i="43"/>
  <c r="F31" i="43"/>
  <c r="G31" i="43" s="1"/>
  <c r="F41" i="43"/>
  <c r="G41" i="43" s="1"/>
  <c r="I37" i="43"/>
  <c r="J37" i="43" s="1"/>
  <c r="H37" i="43"/>
  <c r="I51" i="43"/>
  <c r="J51" i="43" s="1"/>
  <c r="H93" i="43"/>
  <c r="F81" i="43"/>
  <c r="G81" i="43" s="1"/>
  <c r="L89" i="43"/>
  <c r="I31" i="43"/>
  <c r="J31" i="43" s="1"/>
  <c r="D97" i="43"/>
  <c r="E97" i="43" s="1"/>
  <c r="D73" i="43"/>
  <c r="E73" i="43" s="1"/>
  <c r="I89" i="43"/>
  <c r="J89" i="43" s="1"/>
  <c r="F83" i="43"/>
  <c r="G83" i="43" s="1"/>
  <c r="I97" i="43"/>
  <c r="J97" i="43" s="1"/>
  <c r="H65" i="43"/>
  <c r="K87" i="43"/>
  <c r="K65" i="43"/>
  <c r="C55" i="43"/>
  <c r="D69" i="43"/>
  <c r="E69" i="43" s="1"/>
  <c r="I87" i="43"/>
  <c r="J87" i="43" s="1"/>
  <c r="D83" i="43"/>
  <c r="E83" i="43" s="1"/>
  <c r="C39" i="43"/>
  <c r="C37" i="43"/>
  <c r="K33" i="43"/>
  <c r="L23" i="43"/>
  <c r="C21" i="43"/>
  <c r="K93" i="43"/>
  <c r="I81" i="43"/>
  <c r="J81" i="43" s="1"/>
  <c r="C69" i="43"/>
  <c r="D63" i="43"/>
  <c r="E63" i="43" s="1"/>
  <c r="F75" i="43"/>
  <c r="G75" i="43" s="1"/>
  <c r="H95" i="43"/>
  <c r="C92" i="43"/>
  <c r="I95" i="43"/>
  <c r="J95" i="43" s="1"/>
  <c r="F99" i="43"/>
  <c r="G99" i="43" s="1"/>
  <c r="C87" i="43"/>
  <c r="L63" i="43"/>
  <c r="K89" i="43"/>
  <c r="D59" i="43"/>
  <c r="E59" i="43" s="1"/>
  <c r="L93" i="43"/>
  <c r="K82" i="43"/>
  <c r="C82" i="43"/>
  <c r="I82" i="43"/>
  <c r="J82" i="43" s="1"/>
  <c r="I92" i="43"/>
  <c r="J92" i="43" s="1"/>
  <c r="L97" i="43"/>
  <c r="C93" i="43"/>
  <c r="K73" i="43"/>
  <c r="H53" i="43"/>
  <c r="L70" i="43"/>
  <c r="L47" i="43"/>
  <c r="D70" i="43"/>
  <c r="E70" i="43" s="1"/>
  <c r="C80" i="43"/>
  <c r="I96" i="43"/>
  <c r="J96" i="43" s="1"/>
  <c r="C96" i="43"/>
  <c r="D96" i="43"/>
  <c r="E96" i="43" s="1"/>
  <c r="F96" i="43"/>
  <c r="G96" i="43" s="1"/>
  <c r="H96" i="43"/>
  <c r="F19" i="43"/>
  <c r="G19" i="43" s="1"/>
  <c r="H21" i="43"/>
  <c r="H25" i="43"/>
  <c r="L29" i="43"/>
  <c r="D39" i="43"/>
  <c r="E39" i="43" s="1"/>
  <c r="H41" i="43"/>
  <c r="F42" i="43"/>
  <c r="G42" i="43" s="1"/>
  <c r="C46" i="43"/>
  <c r="K47" i="43"/>
  <c r="D34" i="43"/>
  <c r="E34" i="43" s="1"/>
  <c r="F34" i="43"/>
  <c r="G34" i="43" s="1"/>
  <c r="H34" i="43"/>
  <c r="I34" i="43"/>
  <c r="J34" i="43" s="1"/>
  <c r="K34" i="43"/>
  <c r="C34" i="43"/>
  <c r="F30" i="43"/>
  <c r="G30" i="43" s="1"/>
  <c r="L30" i="43"/>
  <c r="C30" i="43"/>
  <c r="D30" i="43"/>
  <c r="E30" i="43" s="1"/>
  <c r="K30" i="43"/>
  <c r="F102" i="43"/>
  <c r="G102" i="43" s="1"/>
  <c r="C102" i="43"/>
  <c r="D102" i="43"/>
  <c r="E102" i="43" s="1"/>
  <c r="K102" i="43"/>
  <c r="L102" i="43"/>
  <c r="F80" i="43"/>
  <c r="G80" i="43" s="1"/>
  <c r="F72" i="43"/>
  <c r="G72" i="43" s="1"/>
  <c r="L72" i="43"/>
  <c r="I72" i="43"/>
  <c r="J72" i="43" s="1"/>
  <c r="F21" i="43"/>
  <c r="G21" i="43" s="1"/>
  <c r="I56" i="43"/>
  <c r="J56" i="43" s="1"/>
  <c r="F56" i="43"/>
  <c r="G56" i="43" s="1"/>
  <c r="C56" i="43"/>
  <c r="F9" i="43"/>
  <c r="G9" i="43"/>
  <c r="G8" i="43"/>
  <c r="C4" i="43"/>
  <c r="C5" i="43"/>
  <c r="C6" i="43"/>
  <c r="C7" i="43"/>
  <c r="C8" i="43"/>
  <c r="I4" i="43"/>
  <c r="D5" i="43"/>
  <c r="C9" i="43"/>
  <c r="G55" i="53"/>
  <c r="G75" i="53"/>
  <c r="G7" i="53"/>
  <c r="G81" i="53"/>
  <c r="E89" i="53"/>
  <c r="E93" i="53"/>
  <c r="E97" i="53"/>
  <c r="E101" i="53"/>
  <c r="E56" i="52"/>
  <c r="E55" i="52"/>
  <c r="G8" i="52"/>
  <c r="G102" i="52"/>
  <c r="E102" i="52"/>
  <c r="E82" i="52"/>
  <c r="G82" i="52"/>
  <c r="E74" i="52"/>
  <c r="G74" i="52"/>
  <c r="E66" i="52"/>
  <c r="G66" i="52"/>
  <c r="G19" i="52"/>
  <c r="D3" i="52"/>
  <c r="C3" i="52"/>
  <c r="G100" i="52"/>
  <c r="E96" i="52"/>
  <c r="G96" i="52"/>
  <c r="E92" i="52"/>
  <c r="G92" i="52"/>
  <c r="E88" i="52"/>
  <c r="G88" i="52"/>
  <c r="E78" i="52"/>
  <c r="G78" i="52"/>
  <c r="E70" i="52"/>
  <c r="G70" i="52"/>
  <c r="E62" i="52"/>
  <c r="G62" i="52"/>
  <c r="E36" i="52"/>
  <c r="G36" i="52"/>
  <c r="E32" i="52"/>
  <c r="G32" i="52"/>
  <c r="G28" i="22"/>
  <c r="G16" i="22"/>
  <c r="G29" i="22"/>
  <c r="H62" i="22"/>
  <c r="G62" i="22"/>
  <c r="H94" i="22"/>
  <c r="G48" i="22"/>
  <c r="G20" i="22"/>
  <c r="H20" i="22"/>
  <c r="N9" i="42"/>
  <c r="J28" i="22"/>
  <c r="R96" i="22"/>
  <c r="T46" i="22"/>
  <c r="M46" i="22"/>
  <c r="R71" i="22"/>
  <c r="H9" i="43"/>
  <c r="M40" i="22"/>
  <c r="M52" i="22"/>
  <c r="G53" i="22"/>
  <c r="R40" i="22"/>
  <c r="P40" i="22"/>
  <c r="C10" i="22"/>
  <c r="G49" i="22"/>
  <c r="J36" i="22"/>
  <c r="H21" i="22"/>
  <c r="G21" i="22"/>
  <c r="F11" i="48"/>
  <c r="F10" i="48"/>
  <c r="F10" i="43"/>
  <c r="G10" i="43"/>
  <c r="D10" i="43"/>
  <c r="E10" i="43"/>
  <c r="G10" i="42"/>
  <c r="F10" i="42"/>
  <c r="H10" i="42"/>
  <c r="K11" i="22"/>
  <c r="I11" i="22"/>
  <c r="N11" i="22"/>
  <c r="E11" i="22"/>
  <c r="F11" i="22"/>
  <c r="Q11" i="22"/>
  <c r="O11" i="22"/>
  <c r="L11" i="22"/>
  <c r="S11" i="22"/>
  <c r="D11" i="22"/>
  <c r="C10" i="43"/>
  <c r="H10" i="43"/>
  <c r="I10" i="43"/>
  <c r="J10" i="43"/>
  <c r="K10" i="43"/>
  <c r="I5" i="43"/>
  <c r="D6" i="43"/>
  <c r="F3" i="52"/>
  <c r="E3" i="52"/>
  <c r="D10" i="22"/>
  <c r="E10" i="22"/>
  <c r="F10" i="22"/>
  <c r="I10" i="22"/>
  <c r="O10" i="22"/>
  <c r="K10" i="22"/>
  <c r="L10" i="22"/>
  <c r="Q10" i="22"/>
  <c r="S10" i="22"/>
  <c r="N10" i="22"/>
  <c r="M11" i="22"/>
  <c r="T11" i="22"/>
  <c r="P11" i="22"/>
  <c r="J11" i="22"/>
  <c r="R11" i="22"/>
  <c r="U11" i="22"/>
  <c r="G11" i="22"/>
  <c r="H11" i="22"/>
  <c r="D7" i="43"/>
  <c r="I6" i="43"/>
  <c r="U10" i="22"/>
  <c r="J10" i="22"/>
  <c r="P10" i="22"/>
  <c r="R10" i="22"/>
  <c r="T10" i="22"/>
  <c r="M10" i="22"/>
  <c r="H10" i="22"/>
  <c r="G10" i="22"/>
  <c r="E7" i="43"/>
  <c r="K7" i="43"/>
  <c r="I7" i="43"/>
  <c r="J7" i="43"/>
  <c r="D8" i="43"/>
  <c r="D9" i="43"/>
  <c r="E8" i="43"/>
  <c r="K8" i="43"/>
  <c r="I8" i="43"/>
  <c r="J8" i="43"/>
  <c r="E9" i="43"/>
  <c r="K9" i="43"/>
  <c r="I9" i="43"/>
  <c r="J9" i="43"/>
  <c r="G8" i="31" l="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F4" i="53"/>
  <c r="D4" i="53"/>
  <c r="E4" i="53" s="1"/>
  <c r="C4" i="53"/>
  <c r="G69" i="52"/>
  <c r="E69" i="52"/>
  <c r="E47" i="52"/>
  <c r="G47" i="52"/>
  <c r="G10" i="52"/>
  <c r="E10" i="52"/>
  <c r="E11" i="52"/>
  <c r="G11" i="52"/>
  <c r="E15" i="52"/>
  <c r="G15" i="52"/>
  <c r="G101" i="52"/>
  <c r="E101" i="52"/>
  <c r="G95" i="52"/>
  <c r="E95" i="52"/>
  <c r="E90" i="52"/>
  <c r="G90" i="52"/>
  <c r="E84" i="52"/>
  <c r="G84" i="52"/>
  <c r="G39" i="52"/>
  <c r="E39" i="52"/>
  <c r="E34" i="52"/>
  <c r="G34" i="52"/>
  <c r="G29" i="52"/>
  <c r="E29" i="52"/>
  <c r="G25" i="52"/>
  <c r="E25" i="52"/>
  <c r="G21" i="52"/>
  <c r="E21" i="52"/>
  <c r="G52" i="52"/>
  <c r="G48" i="52"/>
  <c r="G49" i="52"/>
  <c r="G13" i="52"/>
  <c r="G93" i="52"/>
  <c r="E93" i="52"/>
  <c r="G87" i="52"/>
  <c r="E87" i="52"/>
  <c r="G37" i="52"/>
  <c r="E37" i="52"/>
  <c r="E26" i="52"/>
  <c r="G26" i="52"/>
  <c r="K4" i="51"/>
  <c r="M4" i="51" s="1"/>
  <c r="L4" i="51"/>
  <c r="B4" i="52" s="1"/>
  <c r="H17" i="43"/>
  <c r="K17" i="43"/>
  <c r="L17" i="43"/>
  <c r="F17" i="43"/>
  <c r="G17" i="43" s="1"/>
  <c r="C17" i="43"/>
  <c r="D17" i="43"/>
  <c r="E17" i="43" s="1"/>
  <c r="I17" i="43"/>
  <c r="J17" i="43" s="1"/>
  <c r="L16" i="42"/>
  <c r="B16" i="43" s="1"/>
  <c r="C17" i="22"/>
  <c r="K16" i="42"/>
  <c r="M16" i="42" s="1"/>
  <c r="E16" i="42"/>
  <c r="C18" i="22"/>
  <c r="F18" i="48"/>
  <c r="D13" i="40"/>
  <c r="K18" i="40"/>
  <c r="M18" i="40" s="1"/>
  <c r="K17" i="40"/>
  <c r="M17" i="40" s="1"/>
  <c r="K16" i="40"/>
  <c r="M16" i="40" s="1"/>
  <c r="K15" i="40"/>
  <c r="M15" i="40" s="1"/>
  <c r="K14" i="40"/>
  <c r="M14" i="40" s="1"/>
  <c r="J12" i="49"/>
  <c r="L12" i="49" s="1"/>
  <c r="K13" i="40"/>
  <c r="M13" i="40" s="1"/>
  <c r="P12" i="40"/>
  <c r="P14" i="40" s="1"/>
  <c r="R24" i="22"/>
  <c r="M71" i="22"/>
  <c r="P82" i="22"/>
  <c r="G27" i="22"/>
  <c r="R62" i="22"/>
  <c r="M68" i="22"/>
  <c r="P30" i="22"/>
  <c r="J71" i="22"/>
  <c r="R48" i="22"/>
  <c r="R44" i="22"/>
  <c r="T44" i="22"/>
  <c r="H52" i="22"/>
  <c r="P52" i="22"/>
  <c r="T71" i="22"/>
  <c r="M30" i="22"/>
  <c r="T102" i="22"/>
  <c r="J102" i="22"/>
  <c r="C16" i="43"/>
  <c r="F16" i="43"/>
  <c r="G16" i="43" s="1"/>
  <c r="D16" i="43"/>
  <c r="E16" i="43" s="1"/>
  <c r="H16" i="43"/>
  <c r="L16" i="43" s="1"/>
  <c r="I16" i="43"/>
  <c r="J16" i="43" s="1"/>
  <c r="F17" i="48"/>
  <c r="J6" i="49"/>
  <c r="L6" i="49" s="1"/>
  <c r="J4" i="49"/>
  <c r="L4" i="49" s="1"/>
  <c r="H15" i="43"/>
  <c r="F15" i="43"/>
  <c r="G15" i="43" s="1"/>
  <c r="C15" i="43"/>
  <c r="K15" i="43"/>
  <c r="D15" i="43"/>
  <c r="E15" i="43" s="1"/>
  <c r="L14" i="42"/>
  <c r="B14" i="43" s="1"/>
  <c r="K14" i="42"/>
  <c r="M14" i="42" s="1"/>
  <c r="C15" i="22"/>
  <c r="G14" i="42"/>
  <c r="F14" i="42"/>
  <c r="H14" i="42" s="1"/>
  <c r="F16" i="48"/>
  <c r="N14" i="42"/>
  <c r="M36" i="22"/>
  <c r="P36" i="22"/>
  <c r="H98" i="22"/>
  <c r="G57" i="22"/>
  <c r="H70" i="22"/>
  <c r="H38" i="22"/>
  <c r="G44" i="22"/>
  <c r="P56" i="22"/>
  <c r="M97" i="22"/>
  <c r="R47" i="22"/>
  <c r="I16" i="22"/>
  <c r="G37" i="22"/>
  <c r="P97" i="22"/>
  <c r="O16" i="22"/>
  <c r="D16" i="22"/>
  <c r="G71" i="22"/>
  <c r="G73" i="22"/>
  <c r="P50" i="22"/>
  <c r="J50" i="22"/>
  <c r="M47" i="22"/>
  <c r="J52" i="22"/>
  <c r="J35" i="22"/>
  <c r="K16" i="22"/>
  <c r="N16" i="22" s="1"/>
  <c r="G19" i="22"/>
  <c r="R35" i="22"/>
  <c r="G75" i="22"/>
  <c r="R36" i="22"/>
  <c r="M50" i="22"/>
  <c r="H42" i="22"/>
  <c r="J90" i="22"/>
  <c r="M102" i="22"/>
  <c r="J8" i="49"/>
  <c r="L8" i="49" s="1"/>
  <c r="J7" i="49"/>
  <c r="L7" i="49" s="1"/>
  <c r="J5" i="49"/>
  <c r="L5" i="49" s="1"/>
  <c r="P70" i="22"/>
  <c r="R94" i="22"/>
  <c r="J94" i="22"/>
  <c r="M94" i="22"/>
  <c r="T27" i="22"/>
  <c r="R27" i="22"/>
  <c r="H50" i="22"/>
  <c r="G50" i="22"/>
  <c r="G47" i="22"/>
  <c r="H47" i="22"/>
  <c r="J67" i="22"/>
  <c r="P67" i="22"/>
  <c r="R68" i="22"/>
  <c r="T68" i="22"/>
  <c r="M88" i="22"/>
  <c r="P88" i="22"/>
  <c r="R90" i="22"/>
  <c r="M90" i="22"/>
  <c r="T90" i="22"/>
  <c r="P101" i="22"/>
  <c r="J101" i="22"/>
  <c r="R101" i="22"/>
  <c r="T101" i="22"/>
  <c r="R31" i="22"/>
  <c r="T31" i="22"/>
  <c r="T39" i="22"/>
  <c r="M39" i="22"/>
  <c r="P39" i="22"/>
  <c r="J39" i="22"/>
  <c r="M43" i="22"/>
  <c r="R43" i="22"/>
  <c r="T43" i="22"/>
  <c r="T65" i="22"/>
  <c r="R65" i="22"/>
  <c r="J66" i="22"/>
  <c r="P66" i="22"/>
  <c r="R66" i="22"/>
  <c r="T77" i="22"/>
  <c r="J77" i="22"/>
  <c r="M77" i="22"/>
  <c r="P77" i="22"/>
  <c r="T83" i="22"/>
  <c r="P83" i="22"/>
  <c r="M83" i="22"/>
  <c r="P21" i="22"/>
  <c r="J21" i="22"/>
  <c r="M21" i="22"/>
  <c r="H51" i="22"/>
  <c r="G51" i="22"/>
  <c r="T94" i="22"/>
  <c r="M16" i="22"/>
  <c r="J16" i="22"/>
  <c r="J83" i="22"/>
  <c r="P68" i="22"/>
  <c r="R37" i="22"/>
  <c r="R28" i="22"/>
  <c r="M28" i="22"/>
  <c r="P65" i="22"/>
  <c r="J43" i="22"/>
  <c r="M101" i="22"/>
  <c r="T67" i="22"/>
  <c r="T24" i="22"/>
  <c r="M24" i="22"/>
  <c r="J78" i="22"/>
  <c r="R78" i="22"/>
  <c r="M67" i="22"/>
  <c r="J88" i="22"/>
  <c r="T37" i="22"/>
  <c r="M66" i="22"/>
  <c r="M75" i="22"/>
  <c r="T75" i="22"/>
  <c r="J75" i="22"/>
  <c r="R25" i="22"/>
  <c r="P25" i="22"/>
  <c r="J25" i="22"/>
  <c r="T25" i="22"/>
  <c r="J34" i="22"/>
  <c r="T34" i="22"/>
  <c r="T66" i="22"/>
  <c r="J98" i="22"/>
  <c r="P98" i="22"/>
  <c r="P31" i="22"/>
  <c r="H88" i="22"/>
  <c r="G88" i="22"/>
  <c r="R21" i="22"/>
  <c r="T21" i="22"/>
  <c r="J57" i="22"/>
  <c r="R57" i="22"/>
  <c r="T57" i="22"/>
  <c r="M85" i="22"/>
  <c r="J85" i="22"/>
  <c r="P85" i="22"/>
  <c r="F14" i="43"/>
  <c r="G14" i="43" s="1"/>
  <c r="H14" i="43"/>
  <c r="D14" i="43"/>
  <c r="E14" i="43" s="1"/>
  <c r="K14" i="43" s="1"/>
  <c r="F15" i="48"/>
  <c r="J2" i="40"/>
  <c r="J6" i="40" s="1"/>
  <c r="J3" i="49"/>
  <c r="L3" i="49" s="1"/>
  <c r="H80" i="22"/>
  <c r="G80" i="22"/>
  <c r="G23" i="22"/>
  <c r="H23" i="22"/>
  <c r="D13" i="43"/>
  <c r="E13" i="43" s="1"/>
  <c r="C13" i="43"/>
  <c r="I13" i="43" s="1"/>
  <c r="J13" i="43" s="1"/>
  <c r="H13" i="43"/>
  <c r="F13" i="43"/>
  <c r="G13" i="43" s="1"/>
  <c r="H24" i="22"/>
  <c r="G24" i="22"/>
  <c r="L12" i="42"/>
  <c r="B12" i="43" s="1"/>
  <c r="K12" i="42"/>
  <c r="M12" i="42" s="1"/>
  <c r="C13" i="22"/>
  <c r="G12" i="42"/>
  <c r="F12" i="42"/>
  <c r="H12" i="42" s="1"/>
  <c r="N12" i="42"/>
  <c r="F14" i="48"/>
  <c r="F13" i="48"/>
  <c r="G72" i="22"/>
  <c r="H72" i="22"/>
  <c r="G93" i="22"/>
  <c r="H93" i="22"/>
  <c r="H79" i="22"/>
  <c r="G79" i="22"/>
  <c r="G95" i="22"/>
  <c r="H95" i="22"/>
  <c r="G22" i="22"/>
  <c r="H22" i="22"/>
  <c r="H64" i="22"/>
  <c r="G64" i="22"/>
  <c r="H69" i="22"/>
  <c r="G69" i="22"/>
  <c r="G41" i="22"/>
  <c r="H41" i="22"/>
  <c r="G35" i="22"/>
  <c r="H35" i="22"/>
  <c r="H65" i="22"/>
  <c r="G65" i="22"/>
  <c r="M22" i="22"/>
  <c r="T74" i="22"/>
  <c r="R32" i="22"/>
  <c r="M82" i="22"/>
  <c r="G14" i="22"/>
  <c r="H92" i="22"/>
  <c r="M32" i="22"/>
  <c r="P38" i="22"/>
  <c r="M38" i="22"/>
  <c r="T56" i="22"/>
  <c r="R82" i="22"/>
  <c r="T62" i="22"/>
  <c r="J62" i="22"/>
  <c r="T78" i="22"/>
  <c r="M27" i="22"/>
  <c r="T48" i="22"/>
  <c r="M48" i="22"/>
  <c r="T32" i="22"/>
  <c r="P74" i="22"/>
  <c r="J44" i="22"/>
  <c r="T22" i="22"/>
  <c r="J22" i="22"/>
  <c r="J24" i="22"/>
  <c r="P27" i="22"/>
  <c r="H40" i="22"/>
  <c r="G40" i="22"/>
  <c r="G56" i="22"/>
  <c r="H56" i="22"/>
  <c r="L11" i="42"/>
  <c r="B11" i="43" s="1"/>
  <c r="C12" i="22"/>
  <c r="K11" i="42"/>
  <c r="M11" i="42" s="1"/>
  <c r="G91" i="22"/>
  <c r="H91" i="22"/>
  <c r="H43" i="22"/>
  <c r="G43" i="22"/>
  <c r="G63" i="22"/>
  <c r="H63" i="22"/>
  <c r="H12" i="43"/>
  <c r="D12" i="43"/>
  <c r="E12" i="43" s="1"/>
  <c r="F12" i="43"/>
  <c r="G12" i="43" s="1"/>
  <c r="C12" i="43"/>
  <c r="I12" i="43"/>
  <c r="J12" i="43" s="1"/>
  <c r="H97" i="22"/>
  <c r="G97" i="22"/>
  <c r="H54" i="22"/>
  <c r="G54" i="22"/>
  <c r="G67" i="22"/>
  <c r="H67" i="22"/>
  <c r="G11" i="42"/>
  <c r="F11" i="42"/>
  <c r="H11" i="42" s="1"/>
  <c r="N11" i="42"/>
  <c r="M4" i="40"/>
  <c r="P13" i="40"/>
  <c r="K12" i="40"/>
  <c r="M12" i="40" s="1"/>
  <c r="N12" i="40" s="1"/>
  <c r="J10" i="49"/>
  <c r="L10" i="49" s="1"/>
  <c r="J9" i="49"/>
  <c r="L9" i="49" s="1"/>
  <c r="H82" i="22"/>
  <c r="G82" i="22"/>
  <c r="H74" i="22"/>
  <c r="G74" i="22"/>
  <c r="H96" i="22"/>
  <c r="G96" i="22"/>
  <c r="J74" i="22"/>
  <c r="G32" i="22"/>
  <c r="P94" i="22"/>
  <c r="T38" i="22"/>
  <c r="J56" i="22"/>
  <c r="R56" i="22"/>
  <c r="M74" i="22"/>
  <c r="P20" i="22"/>
  <c r="T20" i="22"/>
  <c r="H78" i="22"/>
  <c r="G78" i="22"/>
  <c r="P37" i="22"/>
  <c r="J37" i="22"/>
  <c r="M31" i="22"/>
  <c r="J31" i="22"/>
  <c r="G25" i="22"/>
  <c r="T63" i="22"/>
  <c r="P63" i="22"/>
  <c r="K19" i="23"/>
  <c r="O27" i="23"/>
  <c r="N7" i="40"/>
  <c r="M11" i="40"/>
  <c r="N11" i="40" s="1"/>
  <c r="J4" i="40"/>
  <c r="G5" i="40"/>
  <c r="G2" i="40"/>
  <c r="O4" i="31" l="1"/>
  <c r="N5" i="31"/>
  <c r="E8" i="31"/>
  <c r="N15" i="40"/>
  <c r="N17" i="40"/>
  <c r="N13" i="40"/>
  <c r="N14" i="40"/>
  <c r="N16" i="40"/>
  <c r="N18" i="40"/>
  <c r="F3" i="53"/>
  <c r="N4" i="53" s="1"/>
  <c r="C4" i="52"/>
  <c r="D4" i="52"/>
  <c r="E4" i="52" s="1"/>
  <c r="R10" i="52"/>
  <c r="S10" i="52" s="1"/>
  <c r="I18" i="22"/>
  <c r="K18" i="22"/>
  <c r="D18" i="22"/>
  <c r="E18" i="22"/>
  <c r="F18" i="22" s="1"/>
  <c r="L18" i="22"/>
  <c r="U18" i="22" s="1"/>
  <c r="O18" i="22"/>
  <c r="Q18" i="22"/>
  <c r="S18" i="22"/>
  <c r="N18" i="22"/>
  <c r="K16" i="43"/>
  <c r="G16" i="42"/>
  <c r="F16" i="42"/>
  <c r="H16" i="42" s="1"/>
  <c r="O17" i="22"/>
  <c r="E17" i="22"/>
  <c r="F17" i="22" s="1"/>
  <c r="I17" i="22"/>
  <c r="D17" i="22"/>
  <c r="K17" i="22"/>
  <c r="N17" i="22" s="1"/>
  <c r="Q17" i="22"/>
  <c r="S17" i="22" s="1"/>
  <c r="C13" i="40"/>
  <c r="D14" i="40"/>
  <c r="I15" i="43"/>
  <c r="J15" i="43" s="1"/>
  <c r="L16" i="22"/>
  <c r="U16" i="22" s="1"/>
  <c r="R16" i="22"/>
  <c r="P16" i="22"/>
  <c r="T16" i="22"/>
  <c r="D15" i="22"/>
  <c r="O15" i="22"/>
  <c r="K15" i="22"/>
  <c r="Q15" i="22"/>
  <c r="S15" i="22" s="1"/>
  <c r="I15" i="22"/>
  <c r="L15" i="22" s="1"/>
  <c r="U15" i="22" s="1"/>
  <c r="N15" i="22"/>
  <c r="E15" i="22"/>
  <c r="F15" i="22" s="1"/>
  <c r="C14" i="43"/>
  <c r="I14" i="43"/>
  <c r="J14" i="43" s="1"/>
  <c r="K13" i="43"/>
  <c r="I3" i="48"/>
  <c r="I23" i="23" s="1"/>
  <c r="K12" i="43"/>
  <c r="E13" i="22"/>
  <c r="F13" i="22" s="1"/>
  <c r="O13" i="22"/>
  <c r="Q13" i="22"/>
  <c r="K13" i="22"/>
  <c r="L13" i="22" s="1"/>
  <c r="U13" i="22" s="1"/>
  <c r="I13" i="22"/>
  <c r="N13" i="22"/>
  <c r="S13" i="22"/>
  <c r="D13" i="22"/>
  <c r="L13" i="49"/>
  <c r="M4" i="49" s="1"/>
  <c r="I12" i="22"/>
  <c r="O12" i="22"/>
  <c r="Q12" i="22"/>
  <c r="K12" i="22"/>
  <c r="N12" i="22" s="1"/>
  <c r="S12" i="22"/>
  <c r="E12" i="22"/>
  <c r="F12" i="22" s="1"/>
  <c r="D12" i="22"/>
  <c r="C11" i="43"/>
  <c r="D11" i="43"/>
  <c r="E11" i="43" s="1"/>
  <c r="H11" i="43"/>
  <c r="F11" i="43"/>
  <c r="G11" i="43" s="1"/>
  <c r="I11" i="43"/>
  <c r="J11" i="43" s="1"/>
  <c r="J13" i="49"/>
  <c r="M3" i="49"/>
  <c r="M13" i="49" s="1"/>
  <c r="H5" i="40"/>
  <c r="O5" i="31" l="1"/>
  <c r="N6" i="31"/>
  <c r="H8" i="31"/>
  <c r="I8" i="31"/>
  <c r="J8" i="31" s="1"/>
  <c r="K8" i="31" s="1"/>
  <c r="H2" i="31"/>
  <c r="E5" i="40" s="1"/>
  <c r="I2" i="40" s="1"/>
  <c r="I6" i="40" s="1"/>
  <c r="F4" i="52"/>
  <c r="N4" i="52" s="1"/>
  <c r="G4" i="41" s="1"/>
  <c r="G5" i="41" s="1"/>
  <c r="D3" i="41" s="1"/>
  <c r="C4" i="41" s="1"/>
  <c r="G18" i="22"/>
  <c r="H18" i="22"/>
  <c r="L17" i="22"/>
  <c r="U17" i="22" s="1"/>
  <c r="R17" i="22"/>
  <c r="M17" i="22"/>
  <c r="J17" i="22"/>
  <c r="P17" i="22"/>
  <c r="T17" i="22"/>
  <c r="G17" i="22"/>
  <c r="H17" i="22"/>
  <c r="M18" i="22"/>
  <c r="P18" i="22"/>
  <c r="R18" i="22"/>
  <c r="J18" i="22"/>
  <c r="T18" i="22"/>
  <c r="C14" i="40"/>
  <c r="D15" i="40"/>
  <c r="L5" i="40"/>
  <c r="G15" i="22"/>
  <c r="H15" i="22"/>
  <c r="M15" i="22"/>
  <c r="J15" i="22"/>
  <c r="R15" i="22"/>
  <c r="T15" i="22"/>
  <c r="P15" i="22"/>
  <c r="C23" i="23"/>
  <c r="I27" i="23"/>
  <c r="R13" i="22"/>
  <c r="T13" i="22"/>
  <c r="M13" i="22"/>
  <c r="J13" i="22"/>
  <c r="P13" i="22"/>
  <c r="G13" i="22"/>
  <c r="H13" i="22"/>
  <c r="N4" i="43"/>
  <c r="K11" i="43"/>
  <c r="G12" i="22"/>
  <c r="H12" i="22"/>
  <c r="L12" i="22"/>
  <c r="U12" i="22" s="1"/>
  <c r="P12" i="22"/>
  <c r="X14" i="22" s="1"/>
  <c r="X17" i="22" s="1"/>
  <c r="T12" i="22"/>
  <c r="M12" i="22"/>
  <c r="X5" i="22"/>
  <c r="R12" i="22"/>
  <c r="J12" i="22"/>
  <c r="C7" i="23"/>
  <c r="I5" i="40"/>
  <c r="P8" i="40" s="1"/>
  <c r="O6" i="31" l="1"/>
  <c r="N7" i="31"/>
  <c r="H6" i="40"/>
  <c r="L7" i="40"/>
  <c r="B5" i="40"/>
  <c r="G6" i="40"/>
  <c r="L6" i="40"/>
  <c r="P16" i="40"/>
  <c r="P21" i="40" s="1"/>
  <c r="P22" i="40" s="1"/>
  <c r="P23" i="40" s="1"/>
  <c r="P24" i="40" s="1"/>
  <c r="P25" i="40" s="1"/>
  <c r="D4" i="41"/>
  <c r="C5" i="41" s="1"/>
  <c r="C15" i="40"/>
  <c r="D16" i="40"/>
  <c r="M5" i="40"/>
  <c r="K5" i="40"/>
  <c r="X13" i="22"/>
  <c r="X15" i="22" s="1"/>
  <c r="C8" i="23" s="1"/>
  <c r="X19" i="22"/>
  <c r="C12" i="23" s="1"/>
  <c r="I28" i="23"/>
  <c r="O26" i="23"/>
  <c r="I19" i="23"/>
  <c r="C6" i="23"/>
  <c r="X16" i="22"/>
  <c r="C9" i="23" s="1"/>
  <c r="X6" i="22"/>
  <c r="C4" i="23"/>
  <c r="X18" i="22"/>
  <c r="C11" i="23" s="1"/>
  <c r="C10" i="23"/>
  <c r="O7" i="31" l="1"/>
  <c r="N8" i="31"/>
  <c r="D5" i="41"/>
  <c r="C6" i="41" s="1"/>
  <c r="C16" i="40"/>
  <c r="D17" i="40"/>
  <c r="C13" i="23"/>
  <c r="R102" i="23"/>
  <c r="S102" i="23" s="1"/>
  <c r="T102" i="23" s="1"/>
  <c r="R83" i="23"/>
  <c r="S83" i="23" s="1"/>
  <c r="T83" i="23" s="1"/>
  <c r="R7" i="23"/>
  <c r="S7" i="23" s="1"/>
  <c r="T7" i="23" s="1"/>
  <c r="R56" i="23"/>
  <c r="S56" i="23" s="1"/>
  <c r="T56" i="23" s="1"/>
  <c r="R20" i="23"/>
  <c r="S20" i="23" s="1"/>
  <c r="T20" i="23" s="1"/>
  <c r="R74" i="23"/>
  <c r="S74" i="23" s="1"/>
  <c r="T74" i="23" s="1"/>
  <c r="R9" i="23"/>
  <c r="S9" i="23" s="1"/>
  <c r="T9" i="23" s="1"/>
  <c r="R5" i="23"/>
  <c r="S5" i="23" s="1"/>
  <c r="T5" i="23" s="1"/>
  <c r="R85" i="23"/>
  <c r="S85" i="23" s="1"/>
  <c r="T85" i="23" s="1"/>
  <c r="R31" i="23"/>
  <c r="S31" i="23" s="1"/>
  <c r="T31" i="23" s="1"/>
  <c r="R53" i="23"/>
  <c r="S53" i="23" s="1"/>
  <c r="T53" i="23" s="1"/>
  <c r="R36" i="23"/>
  <c r="S36" i="23" s="1"/>
  <c r="T36" i="23" s="1"/>
  <c r="R40" i="23"/>
  <c r="S40" i="23" s="1"/>
  <c r="T40" i="23" s="1"/>
  <c r="R72" i="23"/>
  <c r="S72" i="23" s="1"/>
  <c r="T72" i="23" s="1"/>
  <c r="R78" i="23"/>
  <c r="S78" i="23" s="1"/>
  <c r="T78" i="23" s="1"/>
  <c r="R100" i="23"/>
  <c r="S100" i="23" s="1"/>
  <c r="T100" i="23" s="1"/>
  <c r="R69" i="23"/>
  <c r="S69" i="23" s="1"/>
  <c r="T69" i="23" s="1"/>
  <c r="R62" i="23"/>
  <c r="S62" i="23" s="1"/>
  <c r="T62" i="23" s="1"/>
  <c r="R51" i="23"/>
  <c r="S51" i="23" s="1"/>
  <c r="T51" i="23" s="1"/>
  <c r="R77" i="23"/>
  <c r="S77" i="23" s="1"/>
  <c r="T77" i="23" s="1"/>
  <c r="R63" i="23"/>
  <c r="S63" i="23" s="1"/>
  <c r="T63" i="23" s="1"/>
  <c r="R76" i="23"/>
  <c r="S76" i="23" s="1"/>
  <c r="T76" i="23" s="1"/>
  <c r="R93" i="23"/>
  <c r="S93" i="23" s="1"/>
  <c r="T93" i="23" s="1"/>
  <c r="R8" i="23"/>
  <c r="S8" i="23" s="1"/>
  <c r="T8" i="23" s="1"/>
  <c r="R96" i="23"/>
  <c r="S96" i="23" s="1"/>
  <c r="T96" i="23" s="1"/>
  <c r="R6" i="23"/>
  <c r="S6" i="23" s="1"/>
  <c r="T6" i="23" s="1"/>
  <c r="R23" i="23"/>
  <c r="S23" i="23" s="1"/>
  <c r="T23" i="23" s="1"/>
  <c r="R71" i="23"/>
  <c r="S71" i="23" s="1"/>
  <c r="T71" i="23" s="1"/>
  <c r="R61" i="23"/>
  <c r="S61" i="23" s="1"/>
  <c r="T61" i="23" s="1"/>
  <c r="R35" i="23"/>
  <c r="S35" i="23" s="1"/>
  <c r="T35" i="23" s="1"/>
  <c r="R24" i="23"/>
  <c r="S24" i="23" s="1"/>
  <c r="T24" i="23" s="1"/>
  <c r="R29" i="23"/>
  <c r="S29" i="23" s="1"/>
  <c r="T29" i="23" s="1"/>
  <c r="R4" i="23"/>
  <c r="S4" i="23" s="1"/>
  <c r="T4" i="23" s="1"/>
  <c r="R70" i="23"/>
  <c r="S70" i="23" s="1"/>
  <c r="T70" i="23" s="1"/>
  <c r="R52" i="23"/>
  <c r="S52" i="23" s="1"/>
  <c r="T52" i="23" s="1"/>
  <c r="R25" i="23"/>
  <c r="S25" i="23" s="1"/>
  <c r="T25" i="23" s="1"/>
  <c r="R32" i="23"/>
  <c r="S32" i="23" s="1"/>
  <c r="T32" i="23" s="1"/>
  <c r="R82" i="23"/>
  <c r="S82" i="23" s="1"/>
  <c r="T82" i="23" s="1"/>
  <c r="R55" i="23"/>
  <c r="S55" i="23" s="1"/>
  <c r="T55" i="23" s="1"/>
  <c r="R88" i="23"/>
  <c r="S88" i="23" s="1"/>
  <c r="T88" i="23" s="1"/>
  <c r="R27" i="23"/>
  <c r="S27" i="23" s="1"/>
  <c r="T27" i="23" s="1"/>
  <c r="R39" i="23"/>
  <c r="S39" i="23" s="1"/>
  <c r="T39" i="23" s="1"/>
  <c r="R57" i="23"/>
  <c r="S57" i="23" s="1"/>
  <c r="T57" i="23" s="1"/>
  <c r="R67" i="23"/>
  <c r="S67" i="23" s="1"/>
  <c r="T67" i="23" s="1"/>
  <c r="R18" i="23"/>
  <c r="S18" i="23" s="1"/>
  <c r="T18" i="23" s="1"/>
  <c r="R80" i="23"/>
  <c r="S80" i="23" s="1"/>
  <c r="T80" i="23" s="1"/>
  <c r="R64" i="23"/>
  <c r="S64" i="23" s="1"/>
  <c r="T64" i="23" s="1"/>
  <c r="R38" i="23"/>
  <c r="S38" i="23" s="1"/>
  <c r="T38" i="23" s="1"/>
  <c r="L24" i="23"/>
  <c r="R103" i="23"/>
  <c r="S103" i="23" s="1"/>
  <c r="T103" i="23" s="1"/>
  <c r="R59" i="23"/>
  <c r="S59" i="23" s="1"/>
  <c r="T59" i="23" s="1"/>
  <c r="R22" i="23"/>
  <c r="S22" i="23" s="1"/>
  <c r="T22" i="23" s="1"/>
  <c r="R45" i="23"/>
  <c r="S45" i="23" s="1"/>
  <c r="T45" i="23" s="1"/>
  <c r="R84" i="23"/>
  <c r="S84" i="23" s="1"/>
  <c r="T84" i="23" s="1"/>
  <c r="R37" i="23"/>
  <c r="S37" i="23" s="1"/>
  <c r="T37" i="23" s="1"/>
  <c r="R87" i="23"/>
  <c r="S87" i="23" s="1"/>
  <c r="T87" i="23" s="1"/>
  <c r="R54" i="23"/>
  <c r="S54" i="23" s="1"/>
  <c r="T54" i="23" s="1"/>
  <c r="R28" i="23"/>
  <c r="S28" i="23" s="1"/>
  <c r="T28" i="23" s="1"/>
  <c r="R33" i="23"/>
  <c r="S33" i="23" s="1"/>
  <c r="T33" i="23" s="1"/>
  <c r="R46" i="23"/>
  <c r="S46" i="23" s="1"/>
  <c r="T46" i="23" s="1"/>
  <c r="R19" i="23"/>
  <c r="S19" i="23" s="1"/>
  <c r="T19" i="23" s="1"/>
  <c r="R81" i="23"/>
  <c r="S81" i="23" s="1"/>
  <c r="T81" i="23" s="1"/>
  <c r="R91" i="23"/>
  <c r="S91" i="23" s="1"/>
  <c r="T91" i="23" s="1"/>
  <c r="R43" i="23"/>
  <c r="S43" i="23" s="1"/>
  <c r="T43" i="23" s="1"/>
  <c r="R94" i="23"/>
  <c r="S94" i="23" s="1"/>
  <c r="T94" i="23" s="1"/>
  <c r="R101" i="23"/>
  <c r="S101" i="23" s="1"/>
  <c r="T101" i="23" s="1"/>
  <c r="R50" i="23"/>
  <c r="S50" i="23" s="1"/>
  <c r="T50" i="23" s="1"/>
  <c r="R11" i="23"/>
  <c r="S11" i="23" s="1"/>
  <c r="T11" i="23" s="1"/>
  <c r="R26" i="23"/>
  <c r="S26" i="23" s="1"/>
  <c r="T26" i="23" s="1"/>
  <c r="R92" i="23"/>
  <c r="S92" i="23" s="1"/>
  <c r="T92" i="23" s="1"/>
  <c r="R21" i="23"/>
  <c r="S21" i="23" s="1"/>
  <c r="T21" i="23" s="1"/>
  <c r="R65" i="23"/>
  <c r="S65" i="23" s="1"/>
  <c r="T65" i="23" s="1"/>
  <c r="R30" i="23"/>
  <c r="S30" i="23" s="1"/>
  <c r="T30" i="23" s="1"/>
  <c r="R12" i="23"/>
  <c r="S12" i="23" s="1"/>
  <c r="T12" i="23" s="1"/>
  <c r="R60" i="23"/>
  <c r="S60" i="23" s="1"/>
  <c r="T60" i="23" s="1"/>
  <c r="R79" i="23"/>
  <c r="S79" i="23" s="1"/>
  <c r="T79" i="23" s="1"/>
  <c r="R13" i="23"/>
  <c r="S13" i="23" s="1"/>
  <c r="T13" i="23" s="1"/>
  <c r="R89" i="23"/>
  <c r="S89" i="23" s="1"/>
  <c r="T89" i="23" s="1"/>
  <c r="R98" i="23"/>
  <c r="S98" i="23" s="1"/>
  <c r="T98" i="23" s="1"/>
  <c r="R10" i="23"/>
  <c r="S10" i="23" s="1"/>
  <c r="T10" i="23" s="1"/>
  <c r="R17" i="23"/>
  <c r="S17" i="23" s="1"/>
  <c r="T17" i="23" s="1"/>
  <c r="R42" i="23"/>
  <c r="S42" i="23" s="1"/>
  <c r="T42" i="23" s="1"/>
  <c r="R68" i="23"/>
  <c r="S68" i="23" s="1"/>
  <c r="T68" i="23" s="1"/>
  <c r="R16" i="23"/>
  <c r="S16" i="23" s="1"/>
  <c r="T16" i="23" s="1"/>
  <c r="R66" i="23"/>
  <c r="S66" i="23" s="1"/>
  <c r="T66" i="23" s="1"/>
  <c r="R47" i="23"/>
  <c r="S47" i="23" s="1"/>
  <c r="T47" i="23" s="1"/>
  <c r="R41" i="23"/>
  <c r="S41" i="23" s="1"/>
  <c r="T41" i="23" s="1"/>
  <c r="R58" i="23"/>
  <c r="S58" i="23" s="1"/>
  <c r="T58" i="23" s="1"/>
  <c r="R14" i="23"/>
  <c r="S14" i="23" s="1"/>
  <c r="T14" i="23" s="1"/>
  <c r="R44" i="23"/>
  <c r="S44" i="23" s="1"/>
  <c r="T44" i="23" s="1"/>
  <c r="R49" i="23"/>
  <c r="S49" i="23" s="1"/>
  <c r="T49" i="23" s="1"/>
  <c r="R73" i="23"/>
  <c r="S73" i="23" s="1"/>
  <c r="T73" i="23" s="1"/>
  <c r="R48" i="23"/>
  <c r="S48" i="23" s="1"/>
  <c r="T48" i="23" s="1"/>
  <c r="R75" i="23"/>
  <c r="S75" i="23" s="1"/>
  <c r="T75" i="23" s="1"/>
  <c r="R34" i="23"/>
  <c r="S34" i="23" s="1"/>
  <c r="T34" i="23" s="1"/>
  <c r="R86" i="23"/>
  <c r="S86" i="23" s="1"/>
  <c r="T86" i="23" s="1"/>
  <c r="R90" i="23"/>
  <c r="S90" i="23" s="1"/>
  <c r="T90" i="23" s="1"/>
  <c r="R99" i="23"/>
  <c r="S99" i="23" s="1"/>
  <c r="T99" i="23" s="1"/>
  <c r="R15" i="23"/>
  <c r="S15" i="23" s="1"/>
  <c r="T15" i="23" s="1"/>
  <c r="R95" i="23"/>
  <c r="S95" i="23" s="1"/>
  <c r="T95" i="23" s="1"/>
  <c r="R97" i="23"/>
  <c r="S97" i="23" s="1"/>
  <c r="T97" i="23" s="1"/>
  <c r="J18" i="49"/>
  <c r="K18" i="49" s="1"/>
  <c r="C24" i="23"/>
  <c r="C27" i="23" s="1"/>
  <c r="C28" i="23" s="1"/>
  <c r="C5" i="23"/>
  <c r="X10" i="22"/>
  <c r="O8" i="31" l="1"/>
  <c r="N9" i="31"/>
  <c r="D6" i="41"/>
  <c r="C7" i="41"/>
  <c r="C17" i="40"/>
  <c r="D18" i="40"/>
  <c r="L26" i="23"/>
  <c r="L27" i="23" s="1"/>
  <c r="L25" i="23"/>
  <c r="O9" i="31" l="1"/>
  <c r="N10" i="31"/>
  <c r="D7" i="41"/>
  <c r="C8" i="41"/>
  <c r="C18" i="40"/>
  <c r="D29" i="40"/>
  <c r="O10" i="31" l="1"/>
  <c r="N11" i="31"/>
  <c r="D8" i="41"/>
  <c r="C9" i="41"/>
  <c r="N4" i="40"/>
  <c r="N6" i="40"/>
  <c r="G29" i="40"/>
  <c r="O4" i="40"/>
  <c r="O11" i="31" l="1"/>
  <c r="N12" i="31"/>
  <c r="D9" i="41"/>
  <c r="C10" i="41" s="1"/>
  <c r="O12" i="31" l="1"/>
  <c r="N13" i="31"/>
  <c r="D10" i="41"/>
  <c r="C11" i="41" s="1"/>
  <c r="O13" i="31" l="1"/>
  <c r="N14" i="31"/>
  <c r="D11" i="41"/>
  <c r="C12" i="41" s="1"/>
  <c r="O14" i="31" l="1"/>
  <c r="N15" i="31"/>
  <c r="D12" i="41"/>
  <c r="C13" i="41" s="1"/>
  <c r="O15" i="31" l="1"/>
  <c r="N16" i="31"/>
  <c r="D13" i="41"/>
  <c r="C14" i="41" s="1"/>
  <c r="N17" i="31" l="1"/>
  <c r="O16" i="31"/>
  <c r="D14" i="41"/>
  <c r="E15" i="41" s="1"/>
  <c r="F15" i="41" s="1"/>
  <c r="N18" i="31" l="1"/>
  <c r="O17" i="31"/>
  <c r="C15" i="41"/>
  <c r="O18" i="31" l="1"/>
  <c r="N19" i="31"/>
  <c r="D15" i="41"/>
  <c r="E16" i="41" s="1"/>
  <c r="F16" i="41" s="1"/>
  <c r="O19" i="31" l="1"/>
  <c r="N20" i="31"/>
  <c r="C16" i="41"/>
  <c r="O20" i="31" l="1"/>
  <c r="N21" i="31"/>
  <c r="D16" i="41"/>
  <c r="E17" i="41" s="1"/>
  <c r="F17" i="41" s="1"/>
  <c r="O21" i="31" l="1"/>
  <c r="N22" i="31"/>
  <c r="C17" i="41"/>
  <c r="O22" i="31" l="1"/>
  <c r="N23" i="31"/>
  <c r="D17" i="41"/>
  <c r="E18" i="41" s="1"/>
  <c r="F18" i="41" s="1"/>
  <c r="N24" i="31" l="1"/>
  <c r="O23" i="31"/>
  <c r="C18" i="41"/>
  <c r="O24" i="31" l="1"/>
  <c r="N25" i="31"/>
  <c r="D18" i="41"/>
  <c r="E19" i="41" s="1"/>
  <c r="F19" i="41" s="1"/>
  <c r="O25" i="31" l="1"/>
  <c r="N26" i="31"/>
  <c r="C19" i="41"/>
  <c r="N27" i="31" l="1"/>
  <c r="O26" i="31"/>
  <c r="D19" i="41"/>
  <c r="E20" i="41" s="1"/>
  <c r="F20" i="41" s="1"/>
  <c r="O27" i="31" l="1"/>
  <c r="N28" i="31"/>
  <c r="C20" i="41"/>
  <c r="O28" i="31" l="1"/>
  <c r="N29" i="31"/>
  <c r="D20" i="41"/>
  <c r="E21" i="41" s="1"/>
  <c r="F21" i="41" s="1"/>
  <c r="O29" i="31" l="1"/>
  <c r="N30" i="31"/>
  <c r="C21" i="41"/>
  <c r="N31" i="31" l="1"/>
  <c r="O30" i="31"/>
  <c r="D21" i="41"/>
  <c r="E22" i="41" s="1"/>
  <c r="F22" i="41" s="1"/>
  <c r="N32" i="31" l="1"/>
  <c r="O31" i="31"/>
  <c r="C22" i="41"/>
  <c r="N33" i="31" l="1"/>
  <c r="O33" i="31" s="1"/>
  <c r="O32" i="31"/>
  <c r="D22" i="4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P3" i="40"/>
  <c r="P5" i="40" l="1"/>
</calcChain>
</file>

<file path=xl/sharedStrings.xml><?xml version="1.0" encoding="utf-8"?>
<sst xmlns="http://schemas.openxmlformats.org/spreadsheetml/2006/main" count="434" uniqueCount="263">
  <si>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</si>
  <si>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</si>
  <si>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</si>
  <si>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</si>
  <si>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</si>
  <si>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</si>
  <si>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</si>
  <si>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</si>
  <si>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</si>
  <si>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</si>
  <si>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</si>
  <si>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</si>
  <si>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</si>
  <si>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</si>
  <si>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</si>
  <si>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</si>
  <si>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</si>
  <si>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</si>
  <si>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</si>
  <si>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</si>
  <si>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</si>
  <si>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</si>
  <si>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</si>
  <si>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</si>
  <si>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</si>
  <si>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</si>
  <si>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</si>
  <si>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</si>
  <si>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</si>
  <si>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</si>
  <si>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</si>
  <si>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</si>
  <si>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</si>
  <si>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a regressão linear deve ser sempre ascendente</t>
  </si>
  <si>
    <t/>
  </si>
  <si>
    <t>Uso da planilha</t>
  </si>
  <si>
    <t>Aplicar a um trade plan de cada vez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</si>
  <si>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</si>
  <si>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</si>
  <si>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</si>
  <si>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</si>
  <si>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</si>
  <si>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</si>
  <si>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</si>
  <si>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</si>
  <si>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</si>
  <si>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</si>
  <si>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</si>
  <si>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Só usar em conta real se passar no teste em conta demo</t>
  </si>
  <si>
    <t>Ganho $</t>
  </si>
  <si>
    <t>Resultados - Resumo</t>
  </si>
  <si>
    <t>% Atual</t>
  </si>
  <si>
    <t>Capitalização</t>
  </si>
  <si>
    <t>Totais</t>
  </si>
  <si>
    <t>Price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</si>
  <si>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</si>
  <si>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</si>
  <si>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</si>
  <si>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</si>
  <si>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</si>
  <si>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</si>
  <si>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</si>
  <si>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</si>
  <si>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</si>
  <si>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Para aprovação (mínimo de 30 resultados)</t>
  </si>
  <si>
    <t>Após o 30º resultado</t>
  </si>
  <si>
    <t>A partir do 10º resultado</t>
  </si>
  <si>
    <t>o $Ac não deve ficar negativo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</si>
  <si>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</si>
  <si>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</si>
  <si>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</si>
  <si>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</si>
  <si>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</si>
  <si>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</si>
  <si>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</si>
  <si>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</si>
  <si>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</si>
  <si>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</si>
  <si>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</si>
  <si>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Lotes 1</t>
  </si>
  <si>
    <t>Lotes 2</t>
  </si>
  <si>
    <t>Lotes 3</t>
  </si>
  <si>
    <t>Lotes 4</t>
  </si>
  <si>
    <t>% Dia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</si>
  <si>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</si>
  <si>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</si>
  <si>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</si>
  <si>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</si>
  <si>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</si>
  <si>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</si>
  <si>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</si>
  <si>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</si>
  <si>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</si>
  <si>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</si>
  <si>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</si>
  <si>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</si>
  <si>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</si>
  <si>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</si>
  <si>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</si>
  <si>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</si>
  <si>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</si>
  <si>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</si>
  <si>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</si>
  <si>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</si>
  <si>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</si>
  <si>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</si>
  <si>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</si>
  <si>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</si>
  <si>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</si>
  <si>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</si>
  <si>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</si>
  <si>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</si>
  <si>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</si>
  <si>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</si>
  <si>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</si>
  <si>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</si>
  <si>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</si>
  <si>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</si>
  <si>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</si>
  <si>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</si>
  <si>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</si>
  <si>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</si>
  <si>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</si>
  <si>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</si>
  <si>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</si>
  <si>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</si>
  <si>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</si>
  <si>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</si>
  <si>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</si>
  <si>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</si>
  <si>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</si>
  <si>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</si>
  <si>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</si>
  <si>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</si>
  <si>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</si>
  <si>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</si>
  <si>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</si>
  <si>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</si>
  <si>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</si>
  <si>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</si>
  <si>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</si>
  <si>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</si>
  <si>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</si>
  <si>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</si>
  <si>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</si>
  <si>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</si>
  <si>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</si>
  <si>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</si>
  <si>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</si>
  <si>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</si>
  <si>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</si>
  <si>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</si>
  <si>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</si>
  <si>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</si>
  <si>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</si>
  <si>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</si>
  <si>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</si>
  <si>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</si>
  <si>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pips DD</t>
  </si>
  <si>
    <t>Max % DD</t>
  </si>
  <si>
    <t>Spread</t>
  </si>
  <si>
    <t>Lotes 5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</si>
  <si>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</si>
  <si>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</si>
  <si>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</si>
  <si>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</si>
  <si>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</si>
  <si>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</si>
  <si>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</si>
  <si>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</si>
  <si>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Kelly % DD</t>
  </si>
  <si>
    <t>Exit 1</t>
  </si>
  <si>
    <t>Exit 2</t>
  </si>
  <si>
    <t>Last Open</t>
  </si>
  <si>
    <t>TP Last</t>
  </si>
  <si>
    <t>Used Leverage</t>
  </si>
  <si>
    <t>Alavancagem determinada pelo critério de Kelly</t>
  </si>
  <si>
    <t>Próximo passo</t>
  </si>
  <si>
    <t>Conta real</t>
  </si>
  <si>
    <t xml:space="preserve"> Lot size</t>
  </si>
  <si>
    <t>Current $</t>
  </si>
  <si>
    <t>Kelly Alert</t>
  </si>
  <si>
    <t>Prob</t>
  </si>
  <si>
    <t>Freq</t>
  </si>
  <si>
    <t>Base</t>
  </si>
  <si>
    <t>Expo</t>
  </si>
  <si>
    <t>Call (%)</t>
  </si>
  <si>
    <t>Coeficientes</t>
  </si>
  <si>
    <t>% DD</t>
  </si>
  <si>
    <t>Probabilidades (%)</t>
  </si>
  <si>
    <t>Reset DD</t>
  </si>
  <si>
    <t>Extremo</t>
  </si>
  <si>
    <t>Avg.Profit $</t>
  </si>
  <si>
    <t>Avg.Loss $</t>
  </si>
  <si>
    <t>Win % (c/BE)</t>
  </si>
  <si>
    <t>Win % (s/BE)</t>
  </si>
  <si>
    <t>Avg.Loss Trade $</t>
  </si>
  <si>
    <t>Avg.Win Trade $</t>
  </si>
  <si>
    <t>Closed Trades</t>
  </si>
  <si>
    <t>Winning Trades</t>
  </si>
  <si>
    <t>M Call Loss %</t>
  </si>
  <si>
    <t>M Call Probab %</t>
  </si>
  <si>
    <t>Gráfico</t>
  </si>
  <si>
    <t>Opção</t>
  </si>
  <si>
    <t>MT4 Statement (MT4)</t>
  </si>
  <si>
    <t>FF Trade Explorer (FF)</t>
  </si>
  <si>
    <t>Simulações (Sim)</t>
  </si>
  <si>
    <t>o R2 da exponencial deve ser maior que o da linear</t>
  </si>
  <si>
    <t>Ganho ($ ou %)</t>
  </si>
  <si>
    <t>Perda ($ ou %)</t>
  </si>
  <si>
    <t>Semanal (Week)</t>
  </si>
  <si>
    <t>Saldo Inicial</t>
  </si>
  <si>
    <t>Kelly DD Factor</t>
  </si>
  <si>
    <t>Kelly Hard Stop (KHS)</t>
  </si>
  <si>
    <t>KHS Loss %</t>
  </si>
  <si>
    <t>KHS Probab %</t>
  </si>
  <si>
    <t>Avg Weekly %</t>
  </si>
  <si>
    <t>Mrec2</t>
  </si>
  <si>
    <t>Mrec1</t>
  </si>
  <si>
    <t>W% p/ K% &gt; 0</t>
  </si>
  <si>
    <t>W% p/ K% = 90</t>
  </si>
  <si>
    <t>Increm (0:100+)</t>
  </si>
  <si>
    <t>Última alteração: 20/01/2016</t>
  </si>
  <si>
    <t>Week% / MC Risk - Resumo</t>
  </si>
  <si>
    <t>P(Call)</t>
  </si>
  <si>
    <t>P(K)</t>
  </si>
  <si>
    <t>Ant</t>
  </si>
  <si>
    <t>Tot</t>
  </si>
  <si>
    <t>Faixa até %</t>
  </si>
  <si>
    <t>% Bal Méd</t>
  </si>
  <si>
    <t>Weekly MC Risk (WMC)</t>
  </si>
  <si>
    <t>Cycle MC Risk (CyMC)</t>
  </si>
  <si>
    <t>Cycle Avg %</t>
  </si>
  <si>
    <t>CyMC</t>
  </si>
  <si>
    <t>Averaging down</t>
  </si>
  <si>
    <t>Não operar nas duas pontas simultaneamente</t>
  </si>
  <si>
    <t>Plano testado: só curtas</t>
  </si>
  <si>
    <t>Registrar resultado de cada sessão/ciclo</t>
  </si>
  <si>
    <t>Lotes proporcionais ao balanço inicial</t>
  </si>
  <si>
    <t>Perda máxima: 30% (hard stop)</t>
  </si>
  <si>
    <t>Duração da sessão</t>
  </si>
  <si>
    <t>Preestabelecida</t>
  </si>
  <si>
    <t>Máxima: 1 a 3 horas (sem interrupção)</t>
  </si>
  <si>
    <t>Cycle Avg.%</t>
  </si>
  <si>
    <t>Ideais por ciclo</t>
  </si>
  <si>
    <t>Wilcoxon (WRes!I2:I5)</t>
  </si>
  <si>
    <t>Wilcoxon (MRes!I2:I5)</t>
  </si>
  <si>
    <t>O desempenho está melhorando?</t>
  </si>
  <si>
    <t>Wilcoxon (B3:B6)</t>
  </si>
  <si>
    <t>Há ganho consistente?</t>
  </si>
  <si>
    <t>Operei nas duas pontas</t>
  </si>
  <si>
    <t>Encavalei ordens em mercado parado</t>
  </si>
  <si>
    <t>Mercado meio parado, entrei contra a tendência do dia, precipitado, antes mesmo de ver qual era o spread no momento</t>
  </si>
  <si>
    <t>Entrei meio tarde no movimento</t>
  </si>
  <si>
    <t>% Lucro acumulado</t>
  </si>
  <si>
    <t>De novo entrei tarde mas isso não importa para operações curtas</t>
  </si>
  <si>
    <t>Operação (talvez) prejudicada por interrupção</t>
  </si>
  <si>
    <t>Depois de quatro compras bem sucedidas no dia, estupidamente comprei um topo. Erro típico meu.</t>
  </si>
  <si>
    <t>Corrigir</t>
  </si>
  <si>
    <t>esta</t>
  </si>
  <si>
    <t>coluna</t>
  </si>
  <si>
    <t>Wilcoxon (C3:C16)</t>
  </si>
  <si>
    <t>Wilcoxon (D4:D17)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</si>
</sst>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9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u/>
      <sz val="10"/>
      <name val="Arial"/>
      <family val="2"/>
    </font>
    <font>
      <b/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499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4" xfId="0" applyFill="1" applyBorder="1"/>
    <xf numFmtId="0" fontId="0" fillId="0" borderId="0" xfId="0" quotePrefix="1"/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5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6" xfId="0" applyNumberFormat="1" applyFont="1" applyFill="1" applyBorder="1" applyAlignment="1">
      <alignment horizontal="center"/>
    </xf>
    <xf numFmtId="10" fontId="0" fillId="3" borderId="17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166" fontId="2" fillId="4" borderId="16" xfId="0" applyNumberFormat="1" applyFont="1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2" fillId="6" borderId="21" xfId="0" applyFont="1" applyFill="1" applyBorder="1" applyAlignment="1">
      <alignment horizontal="center"/>
    </xf>
    <xf numFmtId="166" fontId="0" fillId="6" borderId="22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4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4" borderId="20" xfId="0" applyNumberFormat="1" applyFont="1" applyFill="1" applyBorder="1" applyAlignment="1">
      <alignment horizontal="center"/>
    </xf>
    <xf numFmtId="166" fontId="3" fillId="3" borderId="15" xfId="0" applyNumberFormat="1" applyFont="1" applyFill="1" applyBorder="1" applyAlignment="1">
      <alignment horizontal="center"/>
    </xf>
    <xf numFmtId="177" fontId="3" fillId="4" borderId="15" xfId="0" applyNumberFormat="1" applyFont="1" applyFill="1" applyBorder="1" applyAlignment="1">
      <alignment horizontal="center"/>
    </xf>
    <xf numFmtId="177" fontId="3" fillId="10" borderId="15" xfId="0" applyNumberFormat="1" applyFont="1" applyFill="1" applyBorder="1" applyAlignment="1">
      <alignment horizontal="center"/>
    </xf>
    <xf numFmtId="166" fontId="3" fillId="4" borderId="15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66" fontId="3" fillId="4" borderId="19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77" fontId="3" fillId="4" borderId="2" xfId="0" applyNumberFormat="1" applyFont="1" applyFill="1" applyBorder="1" applyAlignment="1">
      <alignment horizontal="center"/>
    </xf>
    <xf numFmtId="177" fontId="3" fillId="10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7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2" fillId="5" borderId="0" xfId="0" applyFont="1" applyFill="1" applyBorder="1"/>
    <xf numFmtId="0" fontId="0" fillId="6" borderId="2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6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19" xfId="0" applyNumberFormat="1" applyFill="1" applyBorder="1" applyAlignment="1">
      <alignment horizontal="center"/>
    </xf>
    <xf numFmtId="167" fontId="0" fillId="2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3" xfId="0" applyNumberFormat="1" applyFill="1" applyBorder="1" applyAlignment="1">
      <alignment horizontal="center"/>
    </xf>
    <xf numFmtId="166" fontId="0" fillId="5" borderId="34" xfId="0" applyNumberFormat="1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167" fontId="0" fillId="11" borderId="32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7" xfId="0" applyFont="1" applyFill="1" applyBorder="1" applyAlignment="1">
      <alignment horizontal="center"/>
    </xf>
    <xf numFmtId="174" fontId="3" fillId="12" borderId="35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4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8" xfId="0" applyNumberFormat="1" applyFill="1" applyBorder="1"/>
    <xf numFmtId="174" fontId="0" fillId="4" borderId="39" xfId="0" applyNumberFormat="1" applyFill="1" applyBorder="1"/>
    <xf numFmtId="10" fontId="0" fillId="3" borderId="40" xfId="1" applyNumberFormat="1" applyFont="1" applyFill="1" applyBorder="1" applyAlignment="1">
      <alignment horizontal="center"/>
    </xf>
    <xf numFmtId="181" fontId="3" fillId="4" borderId="40" xfId="0" applyNumberFormat="1" applyFont="1" applyFill="1" applyBorder="1" applyAlignment="1">
      <alignment horizontal="center"/>
    </xf>
    <xf numFmtId="0" fontId="3" fillId="4" borderId="40" xfId="0" applyNumberFormat="1" applyFont="1" applyFill="1" applyBorder="1" applyAlignment="1">
      <alignment horizontal="center"/>
    </xf>
    <xf numFmtId="9" fontId="3" fillId="4" borderId="40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1" xfId="0" applyNumberFormat="1" applyFill="1" applyBorder="1"/>
    <xf numFmtId="0" fontId="3" fillId="14" borderId="36" xfId="0" applyFont="1" applyFill="1" applyBorder="1" applyAlignment="1">
      <alignment horizontal="center"/>
    </xf>
    <xf numFmtId="179" fontId="3" fillId="14" borderId="36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8" xfId="0" applyNumberFormat="1" applyFill="1" applyBorder="1"/>
    <xf numFmtId="179" fontId="0" fillId="5" borderId="39" xfId="0" applyNumberFormat="1" applyFill="1" applyBorder="1"/>
    <xf numFmtId="179" fontId="0" fillId="4" borderId="38" xfId="0" applyNumberFormat="1" applyFill="1" applyBorder="1"/>
    <xf numFmtId="174" fontId="0" fillId="3" borderId="39" xfId="0" applyNumberFormat="1" applyFill="1" applyBorder="1"/>
    <xf numFmtId="179" fontId="0" fillId="4" borderId="39" xfId="0" applyNumberFormat="1" applyFill="1" applyBorder="1"/>
    <xf numFmtId="180" fontId="3" fillId="3" borderId="42" xfId="0" applyNumberFormat="1" applyFont="1" applyFill="1" applyBorder="1" applyAlignment="1">
      <alignment horizontal="center"/>
    </xf>
    <xf numFmtId="174" fontId="0" fillId="3" borderId="43" xfId="1" applyNumberFormat="1" applyFont="1" applyFill="1" applyBorder="1"/>
    <xf numFmtId="174" fontId="0" fillId="3" borderId="41" xfId="0" applyNumberFormat="1" applyFill="1" applyBorder="1"/>
    <xf numFmtId="179" fontId="0" fillId="5" borderId="41" xfId="0" applyNumberFormat="1" applyFill="1" applyBorder="1"/>
    <xf numFmtId="179" fontId="0" fillId="4" borderId="41" xfId="0" applyNumberFormat="1" applyFill="1" applyBorder="1"/>
    <xf numFmtId="0" fontId="0" fillId="0" borderId="44" xfId="0" applyBorder="1"/>
    <xf numFmtId="174" fontId="0" fillId="0" borderId="0" xfId="0" applyNumberFormat="1"/>
    <xf numFmtId="179" fontId="0" fillId="0" borderId="0" xfId="0" applyNumberFormat="1"/>
    <xf numFmtId="0" fontId="3" fillId="6" borderId="31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2" xfId="0" applyNumberFormat="1" applyFill="1" applyBorder="1" applyAlignment="1">
      <alignment horizontal="center"/>
    </xf>
    <xf numFmtId="166" fontId="0" fillId="15" borderId="32" xfId="0" applyNumberFormat="1" applyFill="1" applyBorder="1" applyAlignment="1">
      <alignment horizontal="center"/>
    </xf>
    <xf numFmtId="166" fontId="0" fillId="7" borderId="32" xfId="0" applyNumberFormat="1" applyFill="1" applyBorder="1" applyAlignment="1">
      <alignment horizontal="center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8" fontId="0" fillId="7" borderId="32" xfId="0" applyNumberFormat="1" applyFill="1" applyBorder="1" applyAlignment="1">
      <alignment horizontal="center"/>
    </xf>
    <xf numFmtId="166" fontId="0" fillId="16" borderId="32" xfId="0" applyNumberFormat="1" applyFill="1" applyBorder="1" applyAlignment="1">
      <alignment horizontal="center"/>
    </xf>
    <xf numFmtId="0" fontId="0" fillId="16" borderId="32" xfId="0" applyFill="1" applyBorder="1" applyAlignment="1">
      <alignment horizontal="center"/>
    </xf>
    <xf numFmtId="166" fontId="0" fillId="17" borderId="32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8" fontId="0" fillId="18" borderId="30" xfId="0" applyNumberFormat="1" applyFill="1" applyBorder="1" applyAlignment="1">
      <alignment horizontal="center"/>
    </xf>
    <xf numFmtId="0" fontId="0" fillId="0" borderId="32" xfId="0" applyBorder="1" applyAlignment="1">
      <alignment horizontal="center"/>
    </xf>
    <xf numFmtId="166" fontId="0" fillId="19" borderId="34" xfId="0" applyNumberFormat="1" applyFill="1" applyBorder="1" applyAlignment="1">
      <alignment horizontal="center"/>
    </xf>
    <xf numFmtId="168" fontId="0" fillId="18" borderId="46" xfId="0" applyNumberFormat="1" applyFill="1" applyBorder="1" applyAlignment="1">
      <alignment horizontal="center"/>
    </xf>
    <xf numFmtId="166" fontId="0" fillId="19" borderId="32" xfId="0" applyNumberFormat="1" applyFill="1" applyBorder="1" applyAlignment="1">
      <alignment horizontal="center"/>
    </xf>
    <xf numFmtId="166" fontId="3" fillId="6" borderId="47" xfId="0" applyNumberFormat="1" applyFont="1" applyFill="1" applyBorder="1" applyAlignment="1">
      <alignment horizontal="center" vertical="center"/>
    </xf>
    <xf numFmtId="166" fontId="3" fillId="6" borderId="48" xfId="0" applyNumberFormat="1" applyFont="1" applyFill="1" applyBorder="1" applyAlignment="1">
      <alignment horizontal="center" vertical="center"/>
    </xf>
    <xf numFmtId="166" fontId="3" fillId="6" borderId="32" xfId="0" applyNumberFormat="1" applyFont="1" applyFill="1" applyBorder="1" applyAlignment="1">
      <alignment horizontal="center"/>
    </xf>
    <xf numFmtId="166" fontId="3" fillId="3" borderId="20" xfId="0" applyNumberFormat="1" applyFon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1" xfId="0" applyFont="1" applyFill="1" applyBorder="1" applyAlignment="1">
      <alignment horizontal="center" vertical="center"/>
    </xf>
    <xf numFmtId="166" fontId="0" fillId="0" borderId="43" xfId="0" applyNumberFormat="1" applyBorder="1" applyAlignment="1">
      <alignment horizontal="center"/>
    </xf>
    <xf numFmtId="166" fontId="3" fillId="3" borderId="49" xfId="0" applyNumberFormat="1" applyFont="1" applyFill="1" applyBorder="1" applyAlignment="1">
      <alignment horizontal="center"/>
    </xf>
    <xf numFmtId="169" fontId="0" fillId="21" borderId="15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50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166" fontId="3" fillId="6" borderId="29" xfId="0" applyNumberFormat="1" applyFont="1" applyFill="1" applyBorder="1" applyAlignment="1">
      <alignment horizontal="center" vertical="center"/>
    </xf>
    <xf numFmtId="0" fontId="2" fillId="6" borderId="28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8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9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51" xfId="0" applyNumberFormat="1" applyFill="1" applyBorder="1" applyAlignment="1">
      <alignment horizontal="center"/>
    </xf>
    <xf numFmtId="167" fontId="0" fillId="3" borderId="51" xfId="0" applyNumberFormat="1" applyFill="1" applyBorder="1" applyAlignment="1">
      <alignment horizontal="center"/>
    </xf>
    <xf numFmtId="10" fontId="0" fillId="3" borderId="50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6" fontId="3" fillId="3" borderId="40" xfId="0" applyNumberFormat="1" applyFont="1" applyFill="1" applyBorder="1" applyAlignment="1">
      <alignment horizontal="center"/>
    </xf>
    <xf numFmtId="170" fontId="3" fillId="3" borderId="40" xfId="0" applyNumberFormat="1" applyFont="1" applyFill="1" applyBorder="1" applyAlignment="1">
      <alignment horizontal="center"/>
    </xf>
    <xf numFmtId="170" fontId="0" fillId="5" borderId="40" xfId="0" applyNumberForma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 vertical="center"/>
    </xf>
    <xf numFmtId="0" fontId="3" fillId="6" borderId="52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177" fontId="3" fillId="4" borderId="27" xfId="0" applyNumberFormat="1" applyFont="1" applyFill="1" applyBorder="1" applyAlignment="1">
      <alignment horizont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6" borderId="54" xfId="0" applyNumberFormat="1" applyFont="1" applyFill="1" applyBorder="1" applyAlignment="1">
      <alignment horizontal="center" vertical="center"/>
    </xf>
    <xf numFmtId="166" fontId="3" fillId="3" borderId="32" xfId="0" applyNumberFormat="1" applyFont="1" applyFill="1" applyBorder="1" applyAlignment="1">
      <alignment horizontal="center"/>
    </xf>
    <xf numFmtId="0" fontId="3" fillId="6" borderId="53" xfId="0" applyFont="1" applyFill="1" applyBorder="1" applyAlignment="1">
      <alignment horizontal="center" vertical="center" wrapText="1"/>
    </xf>
    <xf numFmtId="166" fontId="3" fillId="6" borderId="40" xfId="0" applyNumberFormat="1" applyFont="1" applyFill="1" applyBorder="1" applyAlignment="1">
      <alignment horizontal="center" vertical="center"/>
    </xf>
    <xf numFmtId="165" fontId="0" fillId="23" borderId="47" xfId="0" applyNumberFormat="1" applyFill="1" applyBorder="1" applyAlignment="1">
      <alignment horizontal="center" vertical="center"/>
    </xf>
    <xf numFmtId="166" fontId="0" fillId="23" borderId="40" xfId="0" applyNumberFormat="1" applyFill="1" applyBorder="1" applyAlignment="1">
      <alignment horizontal="center" vertical="center"/>
    </xf>
    <xf numFmtId="177" fontId="0" fillId="23" borderId="40" xfId="0" applyNumberFormat="1" applyFill="1" applyBorder="1" applyAlignment="1">
      <alignment horizontal="center" vertical="center"/>
    </xf>
    <xf numFmtId="166" fontId="3" fillId="3" borderId="50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176" fontId="3" fillId="3" borderId="17" xfId="0" applyNumberFormat="1" applyFont="1" applyFill="1" applyBorder="1" applyAlignment="1">
      <alignment horizont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6" fontId="3" fillId="4" borderId="50" xfId="0" applyNumberFormat="1" applyFont="1" applyFill="1" applyBorder="1" applyAlignment="1">
      <alignment horizontal="center"/>
    </xf>
    <xf numFmtId="0" fontId="3" fillId="6" borderId="51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166" fontId="3" fillId="2" borderId="8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20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166" fontId="0" fillId="9" borderId="45" xfId="0" applyNumberFormat="1" applyFill="1" applyBorder="1" applyAlignment="1">
      <alignment horizontal="center"/>
    </xf>
    <xf numFmtId="166" fontId="0" fillId="0" borderId="32" xfId="0" applyNumberFormat="1" applyBorder="1" applyAlignment="1">
      <alignment horizontal="center"/>
    </xf>
    <xf numFmtId="166" fontId="0" fillId="9" borderId="32" xfId="0" applyNumberFormat="1" applyFill="1" applyBorder="1" applyAlignment="1">
      <alignment horizontal="center"/>
    </xf>
    <xf numFmtId="166" fontId="0" fillId="5" borderId="32" xfId="0" applyNumberFormat="1" applyFill="1" applyBorder="1" applyAlignment="1">
      <alignment horizontal="center"/>
    </xf>
    <xf numFmtId="166" fontId="0" fillId="9" borderId="48" xfId="0" applyNumberFormat="1" applyFill="1" applyBorder="1" applyAlignment="1">
      <alignment horizontal="center"/>
    </xf>
    <xf numFmtId="166" fontId="2" fillId="23" borderId="41" xfId="0" applyNumberFormat="1" applyFont="1" applyFill="1" applyBorder="1" applyAlignment="1">
      <alignment horizontal="center" vertical="center"/>
    </xf>
    <xf numFmtId="167" fontId="0" fillId="2" borderId="15" xfId="0" applyNumberFormat="1" applyFill="1" applyBorder="1" applyAlignment="1">
      <alignment horizontal="center"/>
    </xf>
    <xf numFmtId="166" fontId="3" fillId="3" borderId="56" xfId="0" applyNumberFormat="1" applyFont="1" applyFill="1" applyBorder="1" applyAlignment="1">
      <alignment horizontal="center"/>
    </xf>
    <xf numFmtId="166" fontId="3" fillId="6" borderId="5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6" fontId="3" fillId="6" borderId="23" xfId="0" applyNumberFormat="1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/>
    </xf>
    <xf numFmtId="0" fontId="3" fillId="24" borderId="24" xfId="0" applyFont="1" applyFill="1" applyBorder="1" applyAlignment="1">
      <alignment horizontal="center"/>
    </xf>
    <xf numFmtId="167" fontId="3" fillId="23" borderId="18" xfId="0" applyNumberFormat="1" applyFont="1" applyFill="1" applyBorder="1" applyAlignment="1">
      <alignment horizontal="center"/>
    </xf>
    <xf numFmtId="167" fontId="3" fillId="23" borderId="53" xfId="0" applyNumberFormat="1" applyFont="1" applyFill="1" applyBorder="1" applyAlignment="1">
      <alignment horizontal="center"/>
    </xf>
    <xf numFmtId="0" fontId="3" fillId="23" borderId="37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7" borderId="59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9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167" fontId="3" fillId="0" borderId="24" xfId="0" applyNumberFormat="1" applyFont="1" applyFill="1" applyBorder="1" applyAlignment="1">
      <alignment horizontal="center"/>
    </xf>
    <xf numFmtId="166" fontId="3" fillId="25" borderId="32" xfId="0" applyNumberFormat="1" applyFont="1" applyFill="1" applyBorder="1" applyAlignment="1">
      <alignment horizontal="center"/>
    </xf>
    <xf numFmtId="166" fontId="3" fillId="6" borderId="6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166" fontId="3" fillId="22" borderId="28" xfId="0" applyNumberFormat="1" applyFont="1" applyFill="1" applyBorder="1" applyAlignment="1">
      <alignment horizontal="center"/>
    </xf>
    <xf numFmtId="166" fontId="3" fillId="24" borderId="29" xfId="0" applyNumberFormat="1" applyFont="1" applyFill="1" applyBorder="1" applyAlignment="1">
      <alignment horizontal="center"/>
    </xf>
    <xf numFmtId="171" fontId="3" fillId="24" borderId="21" xfId="0" applyNumberFormat="1" applyFont="1" applyFill="1" applyBorder="1" applyAlignment="1">
      <alignment horizontal="center"/>
    </xf>
    <xf numFmtId="171" fontId="3" fillId="24" borderId="23" xfId="0" applyNumberFormat="1" applyFont="1" applyFill="1" applyBorder="1" applyAlignment="1">
      <alignment horizontal="center"/>
    </xf>
    <xf numFmtId="166" fontId="3" fillId="22" borderId="2" xfId="0" applyNumberFormat="1" applyFont="1" applyFill="1" applyBorder="1" applyAlignment="1">
      <alignment horizontal="center"/>
    </xf>
    <xf numFmtId="166" fontId="2" fillId="0" borderId="0" xfId="0" applyNumberFormat="1" applyFont="1" applyBorder="1" applyAlignment="1">
      <alignment horizontal="center"/>
    </xf>
    <xf numFmtId="0" fontId="0" fillId="26" borderId="0" xfId="0" applyFill="1" applyBorder="1" applyAlignment="1">
      <alignment horizontal="center"/>
    </xf>
    <xf numFmtId="166" fontId="3" fillId="22" borderId="9" xfId="0" applyNumberFormat="1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166" fontId="2" fillId="4" borderId="26" xfId="0" applyNumberFormat="1" applyFont="1" applyFill="1" applyBorder="1" applyAlignment="1">
      <alignment horizontal="center"/>
    </xf>
    <xf numFmtId="166" fontId="2" fillId="3" borderId="26" xfId="0" applyNumberFormat="1" applyFont="1" applyFill="1" applyBorder="1" applyAlignment="1">
      <alignment horizontal="center"/>
    </xf>
    <xf numFmtId="0" fontId="2" fillId="6" borderId="19" xfId="0" applyFont="1" applyFill="1" applyBorder="1" applyAlignment="1">
      <alignment horizontal="center"/>
    </xf>
    <xf numFmtId="166" fontId="2" fillId="22" borderId="27" xfId="0" applyNumberFormat="1" applyFont="1" applyFill="1" applyBorder="1" applyAlignment="1">
      <alignment horizontal="center"/>
    </xf>
    <xf numFmtId="167" fontId="2" fillId="4" borderId="26" xfId="0" applyNumberFormat="1" applyFont="1" applyFill="1" applyBorder="1" applyAlignment="1">
      <alignment horizontal="center"/>
    </xf>
    <xf numFmtId="0" fontId="0" fillId="6" borderId="18" xfId="0" applyFill="1" applyBorder="1" applyAlignment="1">
      <alignment horizontal="center"/>
    </xf>
    <xf numFmtId="176" fontId="2" fillId="23" borderId="26" xfId="0" applyNumberFormat="1" applyFont="1" applyFill="1" applyBorder="1" applyAlignment="1">
      <alignment horizontal="center"/>
    </xf>
    <xf numFmtId="166" fontId="2" fillId="6" borderId="18" xfId="0" applyNumberFormat="1" applyFont="1" applyFill="1" applyBorder="1" applyAlignment="1">
      <alignment horizontal="center"/>
    </xf>
    <xf numFmtId="176" fontId="0" fillId="23" borderId="26" xfId="0" applyNumberFormat="1" applyFill="1" applyBorder="1" applyAlignment="1">
      <alignment horizontal="center"/>
    </xf>
    <xf numFmtId="167" fontId="0" fillId="23" borderId="26" xfId="0" applyNumberFormat="1" applyFill="1" applyBorder="1" applyAlignment="1">
      <alignment horizontal="center"/>
    </xf>
    <xf numFmtId="10" fontId="0" fillId="23" borderId="26" xfId="0" applyNumberFormat="1" applyFill="1" applyBorder="1" applyAlignment="1">
      <alignment horizontal="center"/>
    </xf>
    <xf numFmtId="166" fontId="0" fillId="23" borderId="26" xfId="0" applyNumberForma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177" fontId="3" fillId="23" borderId="40" xfId="0" applyNumberFormat="1" applyFont="1" applyFill="1" applyBorder="1" applyAlignment="1">
      <alignment horizontal="center"/>
    </xf>
    <xf numFmtId="169" fontId="0" fillId="23" borderId="61" xfId="0" applyNumberFormat="1" applyFill="1" applyBorder="1" applyAlignment="1">
      <alignment horizontal="center"/>
    </xf>
    <xf numFmtId="177" fontId="3" fillId="23" borderId="27" xfId="0" applyNumberFormat="1" applyFont="1" applyFill="1" applyBorder="1" applyAlignment="1">
      <alignment horizontal="center"/>
    </xf>
    <xf numFmtId="170" fontId="3" fillId="23" borderId="38" xfId="0" applyNumberFormat="1" applyFont="1" applyFill="1" applyBorder="1" applyAlignment="1">
      <alignment horizontal="center"/>
    </xf>
    <xf numFmtId="166" fontId="6" fillId="23" borderId="40" xfId="0" applyNumberFormat="1" applyFon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5" borderId="27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69" fontId="2" fillId="4" borderId="26" xfId="0" applyNumberFormat="1" applyFont="1" applyFill="1" applyBorder="1" applyAlignment="1">
      <alignment horizontal="center"/>
    </xf>
    <xf numFmtId="177" fontId="2" fillId="3" borderId="26" xfId="0" applyNumberFormat="1" applyFont="1" applyFill="1" applyBorder="1" applyAlignment="1">
      <alignment horizontal="center"/>
    </xf>
    <xf numFmtId="177" fontId="2" fillId="4" borderId="26" xfId="0" applyNumberFormat="1" applyFont="1" applyFill="1" applyBorder="1" applyAlignment="1">
      <alignment horizontal="center"/>
    </xf>
    <xf numFmtId="182" fontId="2" fillId="3" borderId="26" xfId="0" applyNumberFormat="1" applyFont="1" applyFill="1" applyBorder="1" applyAlignment="1">
      <alignment horizontal="center"/>
    </xf>
    <xf numFmtId="182" fontId="2" fillId="21" borderId="17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7" xfId="0" applyFont="1" applyFill="1" applyBorder="1" applyAlignment="1">
      <alignment horizontal="center" vertical="center"/>
    </xf>
    <xf numFmtId="166" fontId="0" fillId="7" borderId="38" xfId="0" applyNumberFormat="1" applyFill="1" applyBorder="1" applyAlignment="1">
      <alignment horizontal="left"/>
    </xf>
    <xf numFmtId="166" fontId="0" fillId="7" borderId="39" xfId="0" applyNumberFormat="1" applyFill="1" applyBorder="1" applyAlignment="1">
      <alignment horizontal="left"/>
    </xf>
    <xf numFmtId="166" fontId="0" fillId="7" borderId="39" xfId="0" applyNumberFormat="1" applyFont="1" applyFill="1" applyBorder="1" applyAlignment="1">
      <alignment horizontal="left"/>
    </xf>
    <xf numFmtId="166" fontId="0" fillId="7" borderId="41" xfId="0" applyNumberFormat="1" applyFont="1" applyFill="1" applyBorder="1" applyAlignment="1">
      <alignment horizontal="left"/>
    </xf>
    <xf numFmtId="169" fontId="2" fillId="4" borderId="27" xfId="0" applyNumberFormat="1" applyFont="1" applyFill="1" applyBorder="1" applyAlignment="1">
      <alignment horizontal="center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66" fontId="3" fillId="6" borderId="62" xfId="0" applyNumberFormat="1" applyFont="1" applyFill="1" applyBorder="1" applyAlignment="1">
      <alignment horizontal="center" vertical="center"/>
    </xf>
    <xf numFmtId="167" fontId="3" fillId="23" borderId="20" xfId="0" applyNumberFormat="1" applyFont="1" applyFill="1" applyBorder="1" applyAlignment="1">
      <alignment horizontal="center"/>
    </xf>
    <xf numFmtId="0" fontId="3" fillId="23" borderId="60" xfId="0" applyFont="1" applyFill="1" applyBorder="1" applyAlignment="1">
      <alignment horizontal="center"/>
    </xf>
    <xf numFmtId="167" fontId="3" fillId="24" borderId="15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1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63" xfId="0" applyNumberFormat="1" applyFont="1" applyFill="1" applyBorder="1" applyAlignment="1">
      <alignment horizontal="center"/>
    </xf>
    <xf numFmtId="167" fontId="3" fillId="23" borderId="30" xfId="0" applyNumberFormat="1" applyFont="1" applyFill="1" applyBorder="1" applyAlignment="1">
      <alignment horizontal="center"/>
    </xf>
    <xf numFmtId="167" fontId="3" fillId="23" borderId="64" xfId="0" applyNumberFormat="1" applyFont="1" applyFill="1" applyBorder="1" applyAlignment="1">
      <alignment horizontal="center"/>
    </xf>
    <xf numFmtId="0" fontId="3" fillId="23" borderId="65" xfId="0" applyFont="1" applyFill="1" applyBorder="1" applyAlignment="1">
      <alignment horizontal="center"/>
    </xf>
    <xf numFmtId="166" fontId="3" fillId="6" borderId="38" xfId="0" applyNumberFormat="1" applyFont="1" applyFill="1" applyBorder="1" applyAlignment="1">
      <alignment horizontal="center" vertical="center"/>
    </xf>
    <xf numFmtId="0" fontId="3" fillId="23" borderId="3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0" fontId="3" fillId="23" borderId="51" xfId="0" applyFont="1" applyFill="1" applyBorder="1" applyAlignment="1">
      <alignment horizontal="center"/>
    </xf>
    <xf numFmtId="0" fontId="3" fillId="23" borderId="40" xfId="0" applyFont="1" applyFill="1" applyBorder="1" applyAlignment="1">
      <alignment horizontal="center"/>
    </xf>
    <xf numFmtId="177" fontId="3" fillId="4" borderId="38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20" xfId="0" applyNumberFormat="1" applyFont="1" applyFill="1" applyBorder="1" applyAlignment="1">
      <alignment horizontal="center"/>
    </xf>
    <xf numFmtId="166" fontId="3" fillId="25" borderId="15" xfId="0" applyNumberFormat="1" applyFont="1" applyFill="1" applyBorder="1" applyAlignment="1">
      <alignment horizontal="center"/>
    </xf>
    <xf numFmtId="166" fontId="3" fillId="25" borderId="55" xfId="0" applyNumberFormat="1" applyFont="1" applyFill="1" applyBorder="1" applyAlignment="1">
      <alignment horizontal="center"/>
    </xf>
    <xf numFmtId="166" fontId="3" fillId="25" borderId="66" xfId="0" applyNumberFormat="1" applyFont="1" applyFill="1" applyBorder="1" applyAlignment="1">
      <alignment horizontal="center"/>
    </xf>
    <xf numFmtId="169" fontId="2" fillId="22" borderId="26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7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7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66" fontId="3" fillId="3" borderId="58" xfId="0" applyNumberFormat="1" applyFont="1" applyFill="1" applyBorder="1" applyAlignment="1">
      <alignment horizontal="center"/>
    </xf>
    <xf numFmtId="177" fontId="3" fillId="4" borderId="56" xfId="0" applyNumberFormat="1" applyFont="1" applyFill="1" applyBorder="1" applyAlignment="1">
      <alignment horizontal="center"/>
    </xf>
    <xf numFmtId="166" fontId="3" fillId="4" borderId="54" xfId="0" applyNumberFormat="1" applyFont="1" applyFill="1" applyBorder="1" applyAlignment="1">
      <alignment horizontal="center"/>
    </xf>
    <xf numFmtId="0" fontId="3" fillId="6" borderId="33" xfId="0" applyFont="1" applyFill="1" applyBorder="1" applyAlignment="1">
      <alignment horizontal="center" vertical="center"/>
    </xf>
    <xf numFmtId="171" fontId="3" fillId="24" borderId="15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7" xfId="0" applyNumberFormat="1" applyFon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71" fontId="0" fillId="3" borderId="27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9" fontId="2" fillId="3" borderId="26" xfId="0" applyNumberFormat="1" applyFont="1" applyFill="1" applyBorder="1" applyAlignment="1">
      <alignment horizontal="center"/>
    </xf>
    <xf numFmtId="166" fontId="0" fillId="28" borderId="32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9" fontId="2" fillId="22" borderId="40" xfId="0" applyNumberFormat="1" applyFont="1" applyFill="1" applyBorder="1" applyAlignment="1">
      <alignment horizontal="center"/>
    </xf>
    <xf numFmtId="0" fontId="0" fillId="22" borderId="60" xfId="0" applyNumberFormat="1" applyFill="1" applyBorder="1" applyAlignment="1">
      <alignment horizontal="center"/>
    </xf>
    <xf numFmtId="10" fontId="0" fillId="22" borderId="58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5" borderId="68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6" borderId="30" xfId="0" applyFont="1" applyFill="1" applyBorder="1" applyAlignment="1">
      <alignment horizontal="center"/>
    </xf>
    <xf numFmtId="0" fontId="0" fillId="0" borderId="33" xfId="0" applyBorder="1" applyAlignment="1"/>
    <xf numFmtId="0" fontId="0" fillId="0" borderId="34" xfId="0" applyBorder="1" applyAlignment="1"/>
    <xf numFmtId="0" fontId="0" fillId="6" borderId="30" xfId="0" applyFill="1" applyBorder="1" applyAlignment="1">
      <alignment horizontal="center"/>
    </xf>
    <xf numFmtId="0" fontId="0" fillId="0" borderId="34" xfId="0" applyBorder="1" applyAlignment="1">
      <alignment horizontal="center"/>
    </xf>
    <xf numFmtId="176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2" fillId="4" borderId="30" xfId="0" applyNumberFormat="1" applyFont="1" applyFill="1" applyBorder="1" applyAlignment="1">
      <alignment horizontal="center"/>
    </xf>
    <xf numFmtId="166" fontId="0" fillId="0" borderId="34" xfId="0" applyNumberFormat="1" applyBorder="1" applyAlignment="1">
      <alignment horizontal="center"/>
    </xf>
    <xf numFmtId="167" fontId="2" fillId="4" borderId="30" xfId="0" applyNumberFormat="1" applyFont="1" applyFill="1" applyBorder="1" applyAlignment="1">
      <alignment horizontal="center"/>
    </xf>
    <xf numFmtId="169" fontId="3" fillId="6" borderId="55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/>
    </xf>
    <xf numFmtId="166" fontId="3" fillId="6" borderId="57" xfId="0" applyNumberFormat="1" applyFont="1" applyFill="1" applyBorder="1" applyAlignment="1">
      <alignment horizontal="center"/>
    </xf>
    <xf numFmtId="0" fontId="3" fillId="0" borderId="36" xfId="0" applyFont="1" applyBorder="1" applyAlignment="1"/>
    <xf numFmtId="166" fontId="3" fillId="6" borderId="15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5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61" xfId="0" applyNumberFormat="1" applyFont="1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169" fontId="3" fillId="6" borderId="15" xfId="0" applyNumberFormat="1" applyFont="1" applyFill="1" applyBorder="1" applyAlignment="1">
      <alignment horizontal="center" vertical="center" wrapText="1"/>
    </xf>
    <xf numFmtId="166" fontId="3" fillId="6" borderId="15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37" xfId="0" applyNumberFormat="1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169" fontId="3" fillId="6" borderId="22" xfId="0" applyNumberFormat="1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176" fontId="5" fillId="3" borderId="69" xfId="0" applyNumberFormat="1" applyFont="1" applyFill="1" applyBorder="1" applyAlignment="1">
      <alignment horizontal="center"/>
    </xf>
    <xf numFmtId="0" fontId="0" fillId="3" borderId="59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70" xfId="0" applyNumberFormat="1" applyFont="1" applyFill="1" applyBorder="1" applyAlignment="1">
      <alignment horizontal="center"/>
    </xf>
    <xf numFmtId="0" fontId="0" fillId="10" borderId="63" xfId="0" applyFill="1" applyBorder="1" applyAlignment="1">
      <alignment horizontal="center"/>
    </xf>
    <xf numFmtId="0" fontId="5" fillId="6" borderId="55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48" xfId="0" applyBorder="1" applyAlignment="1"/>
    <xf numFmtId="0" fontId="5" fillId="6" borderId="19" xfId="0" applyFont="1" applyFill="1" applyBorder="1" applyAlignment="1">
      <alignment horizontal="center"/>
    </xf>
    <xf numFmtId="0" fontId="0" fillId="0" borderId="2" xfId="0" applyBorder="1" applyAlignment="1"/>
    <xf numFmtId="0" fontId="0" fillId="0" borderId="27" xfId="0" applyBorder="1" applyAlignment="1"/>
    <xf numFmtId="166" fontId="3" fillId="6" borderId="68" xfId="0" applyNumberFormat="1" applyFont="1" applyFill="1" applyBorder="1" applyAlignment="1">
      <alignment horizontal="center"/>
    </xf>
    <xf numFmtId="0" fontId="3" fillId="0" borderId="42" xfId="0" applyFont="1" applyBorder="1" applyAlignment="1"/>
    <xf numFmtId="166" fontId="5" fillId="6" borderId="20" xfId="0" applyNumberFormat="1" applyFont="1" applyFill="1" applyBorder="1" applyAlignment="1">
      <alignment horizontal="center" vertical="center"/>
    </xf>
    <xf numFmtId="0" fontId="0" fillId="0" borderId="15" xfId="0" applyBorder="1" applyAlignment="1"/>
    <xf numFmtId="0" fontId="0" fillId="0" borderId="53" xfId="0" applyBorder="1" applyAlignment="1"/>
    <xf numFmtId="0" fontId="0" fillId="0" borderId="31" xfId="0" applyBorder="1" applyAlignment="1"/>
    <xf numFmtId="166" fontId="3" fillId="6" borderId="57" xfId="0" applyNumberFormat="1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166" fontId="3" fillId="6" borderId="45" xfId="0" applyNumberFormat="1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166" fontId="5" fillId="23" borderId="57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23" borderId="36" xfId="0" applyNumberFormat="1" applyFont="1" applyFill="1" applyBorder="1" applyAlignment="1">
      <alignment horizontal="center"/>
    </xf>
    <xf numFmtId="166" fontId="5" fillId="6" borderId="15" xfId="0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" fillId="22" borderId="57" xfId="0" applyFont="1" applyFill="1" applyBorder="1" applyAlignment="1">
      <alignment horizontal="center"/>
    </xf>
    <xf numFmtId="0" fontId="0" fillId="22" borderId="72" xfId="0" applyFill="1" applyBorder="1" applyAlignment="1">
      <alignment horizontal="center"/>
    </xf>
    <xf numFmtId="0" fontId="3" fillId="0" borderId="35" xfId="0" applyFont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18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0" fontId="2" fillId="6" borderId="25" xfId="0" applyFont="1" applyFill="1" applyBorder="1" applyAlignment="1">
      <alignment horizontal="center"/>
    </xf>
    <xf numFmtId="166" fontId="2" fillId="6" borderId="51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6" borderId="38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6" borderId="57" xfId="0" applyFont="1" applyFill="1" applyBorder="1" applyAlignment="1">
      <alignment horizontal="center"/>
    </xf>
    <xf numFmtId="0" fontId="0" fillId="0" borderId="36" xfId="0" applyBorder="1"/>
    <xf numFmtId="0" fontId="0" fillId="0" borderId="25" xfId="0" applyBorder="1" applyAlignment="1">
      <alignment horizontal="center"/>
    </xf>
    <xf numFmtId="0" fontId="2" fillId="6" borderId="57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166" fontId="0" fillId="6" borderId="20" xfId="0" applyNumberForma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66" fontId="2" fillId="6" borderId="15" xfId="0" applyNumberFormat="1" applyFont="1" applyFill="1" applyBorder="1" applyAlignment="1">
      <alignment horizontal="center" vertical="center" wrapText="1"/>
    </xf>
    <xf numFmtId="0" fontId="0" fillId="6" borderId="38" xfId="0" applyFill="1" applyBorder="1" applyAlignment="1">
      <alignment horizontal="left" vertical="center"/>
    </xf>
    <xf numFmtId="0" fontId="0" fillId="0" borderId="41" xfId="0" applyBorder="1" applyAlignment="1">
      <alignment horizontal="left" vertic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/>
    <xf numFmtId="166" fontId="0" fillId="6" borderId="25" xfId="0" applyNumberForma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7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8" fillId="3" borderId="21" xfId="0" applyNumberFormat="1" applyFont="1" applyFill="1" applyBorder="1" applyAlignment="1">
      <alignment horizontal="center" vertical="center" textRotation="90"/>
    </xf>
    <xf numFmtId="0" fontId="8" fillId="3" borderId="73" xfId="0" applyNumberFormat="1" applyFont="1" applyFill="1" applyBorder="1" applyAlignment="1">
      <alignment horizontal="center" vertical="center" textRotation="90"/>
    </xf>
    <xf numFmtId="0" fontId="8" fillId="3" borderId="66" xfId="0" applyNumberFormat="1" applyFont="1" applyFill="1" applyBorder="1" applyAlignment="1">
      <alignment horizontal="center" vertical="center" textRotation="90"/>
    </xf>
    <xf numFmtId="164" fontId="3" fillId="12" borderId="57" xfId="1" applyFont="1" applyFill="1" applyBorder="1" applyAlignment="1">
      <alignment horizontal="center"/>
    </xf>
    <xf numFmtId="164" fontId="3" fillId="12" borderId="35" xfId="1" applyFont="1" applyFill="1" applyBorder="1" applyAlignment="1">
      <alignment horizontal="center"/>
    </xf>
    <xf numFmtId="0" fontId="3" fillId="12" borderId="57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3" fillId="12" borderId="36" xfId="0" applyFont="1" applyFill="1" applyBorder="1" applyAlignment="1">
      <alignment horizontal="center"/>
    </xf>
    <xf numFmtId="0" fontId="8" fillId="4" borderId="21" xfId="0" applyNumberFormat="1" applyFont="1" applyFill="1" applyBorder="1" applyAlignment="1">
      <alignment horizontal="center" vertical="center" textRotation="90"/>
    </xf>
    <xf numFmtId="0" fontId="8" fillId="4" borderId="73" xfId="0" applyNumberFormat="1" applyFont="1" applyFill="1" applyBorder="1" applyAlignment="1">
      <alignment horizontal="center" vertical="center" textRotation="90"/>
    </xf>
    <xf numFmtId="0" fontId="0" fillId="4" borderId="66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9.7210096471803203E-2"/>
                  <c:y val="-0.50316067921897079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DDCy!$I$3:$I$12</c:f>
              <c:numCache>
                <c:formatCode>General</c:formatCode>
                <c:ptCount val="10"/>
                <c:pt idx="0">
                  <c:v>10.23</c:v>
                </c:pt>
                <c:pt idx="1">
                  <c:v>20.46</c:v>
                </c:pt>
                <c:pt idx="2">
                  <c:v>30.69</c:v>
                </c:pt>
                <c:pt idx="3">
                  <c:v>40.92</c:v>
                </c:pt>
                <c:pt idx="4">
                  <c:v>51.150000000000006</c:v>
                </c:pt>
                <c:pt idx="5">
                  <c:v>61.38000000000001</c:v>
                </c:pt>
                <c:pt idx="6">
                  <c:v>71.610000000000014</c:v>
                </c:pt>
                <c:pt idx="7">
                  <c:v>81.840000000000018</c:v>
                </c:pt>
                <c:pt idx="8">
                  <c:v>90</c:v>
                </c:pt>
                <c:pt idx="9">
                  <c:v>100</c:v>
                </c:pt>
              </c:numCache>
            </c:numRef>
          </c:xVal>
          <c:yVal>
            <c:numRef>
              <c:f>DDCy!$M$3:$M$12</c:f>
              <c:numCache>
                <c:formatCode>General</c:formatCode>
                <c:ptCount val="10"/>
                <c:pt idx="0">
                  <c:v>0.8571428571428571</c:v>
                </c:pt>
                <c:pt idx="1">
                  <c:v>7.1428571428571425E-2</c:v>
                </c:pt>
                <c:pt idx="2">
                  <c:v>7.1428571428571425E-2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124992"/>
        <c:axId val="83126528"/>
      </c:scatterChart>
      <c:valAx>
        <c:axId val="8312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83126528"/>
        <c:crosses val="autoZero"/>
        <c:crossBetween val="midCat"/>
      </c:valAx>
      <c:valAx>
        <c:axId val="83126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312499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2.5956175452195718E-4"/>
                  <c:y val="-0.46232604451897757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DDCy!$C$3:$C$16</c:f>
              <c:numCache>
                <c:formatCode>#,##0.00;[Red]#,##0.00</c:formatCode>
                <c:ptCount val="14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147008"/>
        <c:axId val="99627008"/>
      </c:barChart>
      <c:catAx>
        <c:axId val="831470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27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627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3147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4.085869831524637E-2"/>
                  <c:y val="-5.5900549744714749E-2"/>
                </c:manualLayout>
              </c:layout>
              <c:numFmt formatCode="General" sourceLinked="0"/>
            </c:trendlineLbl>
          </c:trendline>
          <c:xVal>
            <c:numRef>
              <c:f>DDCy!$C$3:$C$16</c:f>
              <c:numCache>
                <c:formatCode>#,##0.00;[Red]#,##0.00</c:formatCode>
                <c:ptCount val="14"/>
                <c:pt idx="0">
                  <c:v>0.56999999999999995</c:v>
                </c:pt>
                <c:pt idx="1">
                  <c:v>0.22</c:v>
                </c:pt>
                <c:pt idx="2">
                  <c:v>0.69</c:v>
                </c:pt>
                <c:pt idx="3">
                  <c:v>0.11</c:v>
                </c:pt>
                <c:pt idx="4">
                  <c:v>20.45</c:v>
                </c:pt>
                <c:pt idx="5">
                  <c:v>1.61</c:v>
                </c:pt>
                <c:pt idx="6">
                  <c:v>0.14000000000000001</c:v>
                </c:pt>
                <c:pt idx="7">
                  <c:v>0.06</c:v>
                </c:pt>
                <c:pt idx="8">
                  <c:v>0.27</c:v>
                </c:pt>
                <c:pt idx="9">
                  <c:v>0.09</c:v>
                </c:pt>
                <c:pt idx="10">
                  <c:v>0.06</c:v>
                </c:pt>
                <c:pt idx="11">
                  <c:v>0.15</c:v>
                </c:pt>
                <c:pt idx="12">
                  <c:v>0.04</c:v>
                </c:pt>
                <c:pt idx="13">
                  <c:v>25.61</c:v>
                </c:pt>
              </c:numCache>
            </c:numRef>
          </c:xVal>
          <c:yVal>
            <c:numRef>
              <c:f>DDCy!$D$3:$D$16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077376"/>
        <c:axId val="101078912"/>
      </c:scatterChart>
      <c:valAx>
        <c:axId val="101077376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101078912"/>
        <c:crosses val="autoZero"/>
        <c:crossBetween val="midCat"/>
      </c:valAx>
      <c:valAx>
        <c:axId val="101078912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101077376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585709019077018"/>
          <c:y val="6.7628990465648658E-2"/>
          <c:w val="0.81289445737521804"/>
          <c:h val="0.82564262534275867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Risk!$T$4:$T$103</c:f>
              <c:numCache>
                <c:formatCode>#,##0.0000;[Red]#,##0.0000</c:formatCode>
                <c:ptCount val="100"/>
                <c:pt idx="0">
                  <c:v>-3.723848074592695E-2</c:v>
                </c:pt>
                <c:pt idx="1">
                  <c:v>-7.4993112315235866E-2</c:v>
                </c:pt>
                <c:pt idx="2">
                  <c:v>-0.11327411971394641</c:v>
                </c:pt>
                <c:pt idx="3">
                  <c:v>-0.15209203944823724</c:v>
                </c:pt>
                <c:pt idx="4">
                  <c:v>-0.19145773238303798</c:v>
                </c:pt>
                <c:pt idx="5">
                  <c:v>-0.23138239727349408</c:v>
                </c:pt>
                <c:pt idx="6">
                  <c:v>-0.27187758501153736</c:v>
                </c:pt>
                <c:pt idx="7">
                  <c:v>-0.31295521363403633</c:v>
                </c:pt>
                <c:pt idx="8">
                  <c:v>-0.35462758414176454</c:v>
                </c:pt>
                <c:pt idx="9">
                  <c:v>-0.39690739718237777</c:v>
                </c:pt>
                <c:pt idx="10">
                  <c:v>-0.43980777065493193</c:v>
                </c:pt>
                <c:pt idx="11">
                  <c:v>-0.48334225829771427</c:v>
                </c:pt>
                <c:pt idx="12">
                  <c:v>-0.52752486932632348</c:v>
                </c:pt>
                <c:pt idx="13">
                  <c:v>-0.57237008919395205</c:v>
                </c:pt>
                <c:pt idx="14">
                  <c:v>-0.61789290155224164</c:v>
                </c:pt>
                <c:pt idx="15">
                  <c:v>-0.66410881149671086</c:v>
                </c:pt>
                <c:pt idx="16">
                  <c:v>-0.7110338701885488</c:v>
                </c:pt>
                <c:pt idx="17">
                  <c:v>-0.75868470095186158</c:v>
                </c:pt>
                <c:pt idx="18">
                  <c:v>-0.80707852695391935</c:v>
                </c:pt>
                <c:pt idx="19">
                  <c:v>-0.85623320058524355</c:v>
                </c:pt>
                <c:pt idx="20">
                  <c:v>-0.9061672346669436</c:v>
                </c:pt>
                <c:pt idx="21">
                  <c:v>-0.95689983562312619</c:v>
                </c:pt>
                <c:pt idx="22">
                  <c:v>-1.0084509387696561</c:v>
                </c:pt>
                <c:pt idx="23">
                  <c:v>-1.0608412458833816</c:v>
                </c:pt>
                <c:pt idx="24">
                  <c:v>-1.1140922652315144</c:v>
                </c:pt>
                <c:pt idx="25">
                  <c:v>-1.1682263542572735</c:v>
                </c:pt>
                <c:pt idx="26">
                  <c:v>-1.2232667651369433</c:v>
                </c:pt>
                <c:pt idx="27">
                  <c:v>-1.2792376934433136</c:v>
                </c:pt>
                <c:pt idx="28">
                  <c:v>-1.3361643301744053</c:v>
                </c:pt>
                <c:pt idx="29">
                  <c:v>-1.3940729174305111</c:v>
                </c:pt>
                <c:pt idx="30">
                  <c:v>-1.4529908080521126</c:v>
                </c:pt>
                <c:pt idx="31">
                  <c:v>-1.5129465295622646</c:v>
                </c:pt>
                <c:pt idx="32">
                  <c:v>-1.5739698527923562</c:v>
                </c:pt>
                <c:pt idx="33">
                  <c:v>-1.6360918656101564</c:v>
                </c:pt>
                <c:pt idx="34">
                  <c:v>-1.6993450522130304</c:v>
                </c:pt>
                <c:pt idx="35">
                  <c:v>-1.763763378499339</c:v>
                </c:pt>
                <c:pt idx="36">
                  <c:v>-1.8293823840867862</c:v>
                </c:pt>
                <c:pt idx="37">
                  <c:v>-1.896239281610379</c:v>
                </c:pt>
                <c:pt idx="38">
                  <c:v>-1.9643730640032553</c:v>
                </c:pt>
                <c:pt idx="39">
                  <c:v>-2.0338246205447219</c:v>
                </c:pt>
                <c:pt idx="40">
                  <c:v>-2.1046368625519118</c:v>
                </c:pt>
                <c:pt idx="41">
                  <c:v>-2.1768548596943549</c:v>
                </c:pt>
                <c:pt idx="42">
                  <c:v>-2.2505259880303385</c:v>
                </c:pt>
                <c:pt idx="43">
                  <c:v>-2.3257000909979397</c:v>
                </c:pt>
                <c:pt idx="44">
                  <c:v>-2.4024296547484281</c:v>
                </c:pt>
                <c:pt idx="45">
                  <c:v>-2.4807699993867116</c:v>
                </c:pt>
                <c:pt idx="46">
                  <c:v>-2.5607794878858892</c:v>
                </c:pt>
                <c:pt idx="47">
                  <c:v>-2.6425197546776413</c:v>
                </c:pt>
                <c:pt idx="48">
                  <c:v>-2.726055956189577</c:v>
                </c:pt>
                <c:pt idx="49">
                  <c:v>-2.8114570459128685</c:v>
                </c:pt>
                <c:pt idx="50">
                  <c:v>-2.8987960769465526</c:v>
                </c:pt>
                <c:pt idx="51">
                  <c:v>-2.9881505353860249</c:v>
                </c:pt>
                <c:pt idx="52">
                  <c:v>-3.0796027084165289</c:v>
                </c:pt>
                <c:pt idx="53">
                  <c:v>-3.1732400915481462</c:v>
                </c:pt>
                <c:pt idx="54">
                  <c:v>-3.2691558401064635</c:v>
                </c:pt>
                <c:pt idx="55">
                  <c:v>-3.3674492708915649</c:v>
                </c:pt>
                <c:pt idx="56">
                  <c:v>-3.4682264208611535</c:v>
                </c:pt>
                <c:pt idx="57">
                  <c:v>-3.5716006708149672</c:v>
                </c:pt>
                <c:pt idx="58">
                  <c:v>-3.6776934433917274</c:v>
                </c:pt>
                <c:pt idx="59">
                  <c:v>-3.7866349862873183</c:v>
                </c:pt>
                <c:pt idx="60">
                  <c:v>-3.8985652535208359</c:v>
                </c:pt>
                <c:pt idx="61">
                  <c:v>-4.0136348998887517</c:v>
                </c:pt>
                <c:pt idx="62">
                  <c:v>-4.1320064065519908</c:v>
                </c:pt>
                <c:pt idx="63">
                  <c:v>-4.2538553591152439</c:v>
                </c:pt>
                <c:pt idx="64">
                  <c:v>-4.3793719037366614</c:v>
                </c:pt>
                <c:pt idx="65">
                  <c:v>-4.5087624119478971</c:v>
                </c:pt>
                <c:pt idx="66">
                  <c:v>-4.6422513912250825</c:v>
                </c:pt>
                <c:pt idx="67">
                  <c:v>-4.7800836862677221</c:v>
                </c:pt>
                <c:pt idx="68">
                  <c:v>-4.922527025856116</c:v>
                </c:pt>
                <c:pt idx="69">
                  <c:v>-5.0698749826534666</c:v>
                </c:pt>
                <c:pt idx="70">
                  <c:v>-5.2224504291819462</c:v>
                </c:pt>
                <c:pt idx="71">
                  <c:v>-5.3806095934870406</c:v>
                </c:pt>
                <c:pt idx="72">
                  <c:v>-5.5447468441520602</c:v>
                </c:pt>
                <c:pt idx="73">
                  <c:v>-5.7153003683157237</c:v>
                </c:pt>
                <c:pt idx="74">
                  <c:v>-5.8927589509272904</c:v>
                </c:pt>
                <c:pt idx="75">
                  <c:v>-6.0776701225219387</c:v>
                </c:pt>
                <c:pt idx="76">
                  <c:v>-6.2706500218179801</c:v>
                </c:pt>
                <c:pt idx="77">
                  <c:v>-6.4723954263713583</c:v>
                </c:pt>
                <c:pt idx="78">
                  <c:v>-6.6836985509975193</c:v>
                </c:pt>
                <c:pt idx="79">
                  <c:v>-6.905465416947532</c:v>
                </c:pt>
                <c:pt idx="80">
                  <c:v>-7.138738880986506</c:v>
                </c:pt>
                <c:pt idx="81">
                  <c:v>-7.384727822681092</c:v>
                </c:pt>
                <c:pt idx="82">
                  <c:v>-7.6448445832988599</c:v>
                </c:pt>
                <c:pt idx="83">
                  <c:v>-7.9207536316899922</c:v>
                </c:pt>
                <c:pt idx="84">
                  <c:v>-8.2144357671573012</c:v>
                </c:pt>
                <c:pt idx="85">
                  <c:v>-8.5282742363709474</c:v>
                </c:pt>
                <c:pt idx="86">
                  <c:v>-8.8651724271380683</c:v>
                </c:pt>
                <c:pt idx="87">
                  <c:v>-9.2287181805494214</c:v>
                </c:pt>
                <c:pt idx="88">
                  <c:v>-9.6234188674472758</c:v>
                </c:pt>
                <c:pt idx="89">
                  <c:v>-10.055047390623162</c:v>
                </c:pt>
                <c:pt idx="90">
                  <c:v>-10.531168736718632</c:v>
                </c:pt>
                <c:pt idx="91">
                  <c:v>-11.061973841128703</c:v>
                </c:pt>
                <c:pt idx="92">
                  <c:v>-11.661665589749305</c:v>
                </c:pt>
                <c:pt idx="93">
                  <c:v>-12.350905389644106</c:v>
                </c:pt>
                <c:pt idx="94">
                  <c:v>-13.161477668425615</c:v>
                </c:pt>
                <c:pt idx="95">
                  <c:v>-14.146144151651441</c:v>
                </c:pt>
                <c:pt idx="96">
                  <c:v>-15.402705856773036</c:v>
                </c:pt>
                <c:pt idx="97">
                  <c:v>-17.147504881508169</c:v>
                </c:pt>
                <c:pt idx="98">
                  <c:v>-20.055579850948035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11168"/>
        <c:axId val="99913088"/>
      </c:lineChart>
      <c:catAx>
        <c:axId val="99911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91308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991308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911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CCh!$B$3:$B$16</c:f>
              <c:numCache>
                <c:formatCode>#,##0.00;[Red]#,##0.00</c:formatCode>
                <c:ptCount val="14"/>
                <c:pt idx="0">
                  <c:v>0.22834244596894215</c:v>
                </c:pt>
                <c:pt idx="1">
                  <c:v>0.19942084327355106</c:v>
                </c:pt>
                <c:pt idx="2">
                  <c:v>0.16319963739120741</c:v>
                </c:pt>
                <c:pt idx="3">
                  <c:v>7.8486370003790037E-2</c:v>
                </c:pt>
                <c:pt idx="4">
                  <c:v>0.98183131715264604</c:v>
                </c:pt>
                <c:pt idx="5">
                  <c:v>0.32774190111233154</c:v>
                </c:pt>
                <c:pt idx="6">
                  <c:v>0.14397557820181067</c:v>
                </c:pt>
                <c:pt idx="7">
                  <c:v>0.1494814546414073</c:v>
                </c:pt>
                <c:pt idx="8">
                  <c:v>0.3169218492654563</c:v>
                </c:pt>
                <c:pt idx="9">
                  <c:v>0.16688249549650566</c:v>
                </c:pt>
                <c:pt idx="10">
                  <c:v>0.13749886306254927</c:v>
                </c:pt>
                <c:pt idx="11">
                  <c:v>0.14633043240767285</c:v>
                </c:pt>
                <c:pt idx="12">
                  <c:v>6.4051120800787772E-2</c:v>
                </c:pt>
                <c:pt idx="13">
                  <c:v>3.4931773586698496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424512"/>
        <c:axId val="99951744"/>
      </c:lineChart>
      <c:catAx>
        <c:axId val="101424512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9517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995174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4245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CRes!$I$2:$I$16</c:f>
              <c:numCache>
                <c:formatCode>#,##0.00;[Red]#,##0.00</c:formatCode>
                <c:ptCount val="15"/>
                <c:pt idx="0">
                  <c:v>31019.200000000001</c:v>
                </c:pt>
                <c:pt idx="1">
                  <c:v>31090.03</c:v>
                </c:pt>
                <c:pt idx="2">
                  <c:v>31152.03</c:v>
                </c:pt>
                <c:pt idx="3">
                  <c:v>31202.87</c:v>
                </c:pt>
                <c:pt idx="4">
                  <c:v>31227.360000000001</c:v>
                </c:pt>
                <c:pt idx="5">
                  <c:v>31533.96</c:v>
                </c:pt>
                <c:pt idx="6">
                  <c:v>31637.31</c:v>
                </c:pt>
                <c:pt idx="7">
                  <c:v>31682.86</c:v>
                </c:pt>
                <c:pt idx="8">
                  <c:v>31730.22</c:v>
                </c:pt>
                <c:pt idx="9">
                  <c:v>31830.78</c:v>
                </c:pt>
                <c:pt idx="10">
                  <c:v>31883.9</c:v>
                </c:pt>
                <c:pt idx="11">
                  <c:v>31927.74</c:v>
                </c:pt>
                <c:pt idx="12">
                  <c:v>31974.46</c:v>
                </c:pt>
                <c:pt idx="13">
                  <c:v>31994.94</c:v>
                </c:pt>
                <c:pt idx="14">
                  <c:v>33112.58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992704"/>
        <c:axId val="99994240"/>
      </c:lineChart>
      <c:catAx>
        <c:axId val="9999270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9994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9942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992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CCh!$I$3:$I$16</c:f>
              <c:numCache>
                <c:formatCode>#,##0.0000;[Red]#,##0.0000</c:formatCode>
                <c:ptCount val="14"/>
                <c:pt idx="0">
                  <c:v>0.22834244596894315</c:v>
                </c:pt>
                <c:pt idx="1">
                  <c:v>0.21388060127887076</c:v>
                </c:pt>
                <c:pt idx="2">
                  <c:v>0.19698409798460936</c:v>
                </c:pt>
                <c:pt idx="3">
                  <c:v>0.16734651869390049</c:v>
                </c:pt>
                <c:pt idx="4">
                  <c:v>0.32971622687687496</c:v>
                </c:pt>
                <c:pt idx="5">
                  <c:v>0.32938716988473171</c:v>
                </c:pt>
                <c:pt idx="6">
                  <c:v>0.302878797289452</c:v>
                </c:pt>
                <c:pt idx="7">
                  <c:v>0.28369128766387863</c:v>
                </c:pt>
                <c:pt idx="8">
                  <c:v>0.28738302862372223</c:v>
                </c:pt>
                <c:pt idx="9">
                  <c:v>0.27532645490249141</c:v>
                </c:pt>
                <c:pt idx="10">
                  <c:v>0.26278883875459069</c:v>
                </c:pt>
                <c:pt idx="11">
                  <c:v>0.25307880115426062</c:v>
                </c:pt>
                <c:pt idx="12">
                  <c:v>0.23852554133976245</c:v>
                </c:pt>
                <c:pt idx="13">
                  <c:v>0.46756758036374801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CCh!$J$3:$J$16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CCh!$K$3:$K$16</c:f>
              <c:numCache>
                <c:formatCode>#,##0.00;[Red]#,##0.00</c:formatCode>
                <c:ptCount val="14"/>
                <c:pt idx="4" formatCode="#,##0.0000;[Red]#,##0.0000">
                  <c:v>0.98183131715263716</c:v>
                </c:pt>
                <c:pt idx="5" formatCode="#,##0.0000;[Red]#,##0.0000">
                  <c:v>0.6542552954864167</c:v>
                </c:pt>
                <c:pt idx="6" formatCode="#,##0.0000;[Red]#,##0.0000">
                  <c:v>0.48387380756047538</c:v>
                </c:pt>
                <c:pt idx="7" formatCode="#,##0.0000;[Red]#,##0.0000">
                  <c:v>0.40017119154294178</c:v>
                </c:pt>
                <c:pt idx="8" formatCode="#,##0.0000;[Red]#,##0.0000">
                  <c:v>0.38351579807460734</c:v>
                </c:pt>
                <c:pt idx="9" formatCode="#,##0.0000;[Red]#,##0.0000">
                  <c:v>0.34737773900515023</c:v>
                </c:pt>
                <c:pt idx="10" formatCode="#,##0.0000;[Red]#,##0.0000">
                  <c:v>0.31736813208944614</c:v>
                </c:pt>
                <c:pt idx="11" formatCode="#,##0.0000;[Red]#,##0.0000">
                  <c:v>0.29597245500350144</c:v>
                </c:pt>
                <c:pt idx="12" formatCode="#,##0.0000;[Red]#,##0.0000">
                  <c:v>0.27017689589972083</c:v>
                </c:pt>
                <c:pt idx="13" formatCode="#,##0.0000;[Red]#,##0.0000">
                  <c:v>0.58790780407493859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007296"/>
        <c:axId val="101471360"/>
      </c:lineChart>
      <c:catAx>
        <c:axId val="10000729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47136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14713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007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56734683698979438"/>
                  <c:y val="-7.1290435100841154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32437790288090473"/>
                  <c:y val="0.15517243351117058"/>
                </c:manualLayout>
              </c:layout>
              <c:numFmt formatCode="General" sourceLinked="0"/>
            </c:trendlineLbl>
          </c:trendline>
          <c:val>
            <c:numRef>
              <c:f>CLog!$H$3:$H$17</c:f>
              <c:numCache>
                <c:formatCode>#,##0.00;[Red]#,##0.00</c:formatCode>
                <c:ptCount val="15"/>
                <c:pt idx="0">
                  <c:v>19.200000000000728</c:v>
                </c:pt>
                <c:pt idx="1">
                  <c:v>90.029999999998836</c:v>
                </c:pt>
                <c:pt idx="2">
                  <c:v>152.02999999999884</c:v>
                </c:pt>
                <c:pt idx="3">
                  <c:v>202.86999999999898</c:v>
                </c:pt>
                <c:pt idx="4">
                  <c:v>227.36000000000058</c:v>
                </c:pt>
                <c:pt idx="5">
                  <c:v>533.95999999999913</c:v>
                </c:pt>
                <c:pt idx="6">
                  <c:v>637.31000000000131</c:v>
                </c:pt>
                <c:pt idx="7">
                  <c:v>682.86000000000058</c:v>
                </c:pt>
                <c:pt idx="8">
                  <c:v>730.22000000000116</c:v>
                </c:pt>
                <c:pt idx="9">
                  <c:v>830.77999999999884</c:v>
                </c:pt>
                <c:pt idx="10">
                  <c:v>883.90000000000146</c:v>
                </c:pt>
                <c:pt idx="11">
                  <c:v>927.7400000000016</c:v>
                </c:pt>
                <c:pt idx="12">
                  <c:v>974.45999999999913</c:v>
                </c:pt>
                <c:pt idx="13">
                  <c:v>994.93999999999869</c:v>
                </c:pt>
                <c:pt idx="14">
                  <c:v>2112.5800000000017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243136"/>
        <c:axId val="101244928"/>
      </c:barChart>
      <c:catAx>
        <c:axId val="10124313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24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2449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2431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70.829999999998108</c:v>
                </c:pt>
                <c:pt idx="1">
                  <c:v>66.414999999999054</c:v>
                </c:pt>
                <c:pt idx="2">
                  <c:v>61.223333333332754</c:v>
                </c:pt>
                <c:pt idx="3">
                  <c:v>52.039999999999964</c:v>
                </c:pt>
                <c:pt idx="4">
                  <c:v>102.95199999999969</c:v>
                </c:pt>
                <c:pt idx="5">
                  <c:v>103.01833333333343</c:v>
                </c:pt>
                <c:pt idx="6">
                  <c:v>94.808571428571412</c:v>
                </c:pt>
                <c:pt idx="7">
                  <c:v>88.877500000000055</c:v>
                </c:pt>
                <c:pt idx="8">
                  <c:v>90.175555555555349</c:v>
                </c:pt>
                <c:pt idx="9">
                  <c:v>86.47000000000007</c:v>
                </c:pt>
                <c:pt idx="10">
                  <c:v>82.594545454545539</c:v>
                </c:pt>
                <c:pt idx="11">
                  <c:v>79.604999999999862</c:v>
                </c:pt>
                <c:pt idx="12">
                  <c:v>75.056923076922914</c:v>
                </c:pt>
                <c:pt idx="13">
                  <c:v>149.52714285714293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88992"/>
        <c:axId val="101590528"/>
      </c:barChart>
      <c:catAx>
        <c:axId val="10158899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59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5905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588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606912"/>
        <c:axId val="101608448"/>
      </c:barChart>
      <c:catAx>
        <c:axId val="10160691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1608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608448"/>
        <c:scaling>
          <c:orientation val="minMax"/>
          <c:max val="-2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1606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244480"/>
        <c:axId val="100258560"/>
      </c:barChart>
      <c:catAx>
        <c:axId val="10024448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25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258560"/>
        <c:scaling>
          <c:orientation val="minMax"/>
          <c:max val="1.2"/>
          <c:min val="0.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244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13</xdr:row>
      <xdr:rowOff>152400</xdr:rowOff>
    </xdr:from>
    <xdr:to>
      <xdr:col>18</xdr:col>
      <xdr:colOff>361950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285750</xdr:colOff>
      <xdr:row>1</xdr:row>
      <xdr:rowOff>28575</xdr:rowOff>
    </xdr:from>
    <xdr:to>
      <xdr:col>18</xdr:col>
      <xdr:colOff>333375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180975</xdr:colOff>
      <xdr:row>19</xdr:row>
      <xdr:rowOff>142875</xdr:rowOff>
    </xdr:from>
    <xdr:to>
      <xdr:col>11</xdr:col>
      <xdr:colOff>9525</xdr:colOff>
      <xdr:row>31</xdr:row>
      <xdr:rowOff>152400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9525</xdr:rowOff>
    </xdr:from>
    <xdr:to>
      <xdr:col>15</xdr:col>
      <xdr:colOff>9525</xdr:colOff>
      <xdr:row>17</xdr:row>
      <xdr:rowOff>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105184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105171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135" zoomScaleNormal="135" workbookViewId="0">
      <selection activeCell="B21" sqref="B21"/>
    </sheetView>
  </sheetViews>
  <sheetFormatPr defaultRowHeight="12.75" x14ac:dyDescent="0.2"/>
  <cols>
    <col min="1" max="1" width="6.42578125" customWidth="1"/>
    <col min="10" max="10" width="6.42578125" customWidth="1"/>
  </cols>
  <sheetData>
    <row r="1" spans="1:9" ht="13.5" thickBot="1" x14ac:dyDescent="0.25"/>
    <row r="2" spans="1:9" x14ac:dyDescent="0.2">
      <c r="B2" s="21"/>
      <c r="C2" s="22"/>
      <c r="D2" s="22"/>
      <c r="E2" s="22"/>
      <c r="F2" s="22"/>
      <c r="G2" s="22"/>
      <c r="H2" s="22"/>
      <c r="I2" s="23"/>
    </row>
    <row r="3" spans="1:9" x14ac:dyDescent="0.2">
      <c r="B3" s="369" t="s">
        <v>35</v>
      </c>
      <c r="C3" s="370"/>
      <c r="D3" s="370"/>
      <c r="E3" s="370"/>
      <c r="F3" s="370"/>
      <c r="G3" s="370"/>
      <c r="H3" s="370"/>
      <c r="I3" s="371"/>
    </row>
    <row r="4" spans="1:9" x14ac:dyDescent="0.2">
      <c r="B4" s="24"/>
      <c r="C4" s="25"/>
      <c r="D4" s="25"/>
      <c r="E4" s="25"/>
      <c r="F4" s="25"/>
      <c r="G4" s="25"/>
      <c r="H4" s="25"/>
      <c r="I4" s="26"/>
    </row>
    <row r="5" spans="1:9" x14ac:dyDescent="0.2">
      <c r="B5" s="24"/>
      <c r="C5" s="25" t="s">
        <v>36</v>
      </c>
      <c r="D5" s="25"/>
      <c r="E5" s="25"/>
      <c r="F5" s="25"/>
      <c r="G5" s="25"/>
      <c r="H5" s="25"/>
      <c r="I5" s="26"/>
    </row>
    <row r="6" spans="1:9" x14ac:dyDescent="0.2">
      <c r="B6" s="24"/>
      <c r="C6" s="25" t="s">
        <v>48</v>
      </c>
      <c r="D6" s="25"/>
      <c r="E6" s="25"/>
      <c r="F6" s="25"/>
      <c r="G6" s="25"/>
      <c r="H6" s="25"/>
      <c r="I6" s="26"/>
    </row>
    <row r="7" spans="1:9" x14ac:dyDescent="0.2">
      <c r="B7" s="24"/>
      <c r="C7" s="25"/>
      <c r="D7" s="25"/>
      <c r="E7" s="25"/>
      <c r="F7" s="25"/>
      <c r="G7" s="25"/>
      <c r="H7" s="25"/>
      <c r="I7" s="26"/>
    </row>
    <row r="8" spans="1:9" x14ac:dyDescent="0.2">
      <c r="B8" s="369" t="s">
        <v>64</v>
      </c>
      <c r="C8" s="370"/>
      <c r="D8" s="370"/>
      <c r="E8" s="370"/>
      <c r="F8" s="370"/>
      <c r="G8" s="370"/>
      <c r="H8" s="370"/>
      <c r="I8" s="371"/>
    </row>
    <row r="9" spans="1:9" x14ac:dyDescent="0.2">
      <c r="B9" s="24"/>
      <c r="C9" s="25"/>
      <c r="D9" s="25"/>
      <c r="E9" s="25"/>
      <c r="F9" s="25"/>
      <c r="G9" s="25"/>
      <c r="H9" s="25"/>
      <c r="I9" s="26"/>
    </row>
    <row r="10" spans="1:9" x14ac:dyDescent="0.2">
      <c r="B10" s="24"/>
      <c r="C10" s="25" t="s">
        <v>66</v>
      </c>
      <c r="D10" s="25"/>
      <c r="E10" s="25"/>
      <c r="F10" s="25"/>
      <c r="G10" s="25"/>
      <c r="H10" s="25"/>
      <c r="I10" s="26"/>
    </row>
    <row r="11" spans="1:9" x14ac:dyDescent="0.2">
      <c r="B11" s="24"/>
      <c r="C11" s="25"/>
      <c r="D11" s="25" t="s">
        <v>67</v>
      </c>
      <c r="E11" s="25"/>
      <c r="F11" s="25"/>
      <c r="G11" s="25"/>
      <c r="H11" s="25"/>
      <c r="I11" s="26"/>
    </row>
    <row r="12" spans="1:9" x14ac:dyDescent="0.2">
      <c r="B12" s="24"/>
      <c r="C12" s="25"/>
      <c r="D12" s="25" t="s">
        <v>33</v>
      </c>
      <c r="E12" s="25"/>
      <c r="F12" s="25"/>
      <c r="G12" s="25"/>
      <c r="H12" s="25"/>
      <c r="I12" s="26"/>
    </row>
    <row r="13" spans="1:9" x14ac:dyDescent="0.2">
      <c r="B13" s="24"/>
      <c r="C13" s="25" t="s">
        <v>65</v>
      </c>
      <c r="D13" s="25"/>
      <c r="E13" s="25"/>
      <c r="F13" s="25"/>
      <c r="G13" s="25"/>
      <c r="H13" s="25"/>
      <c r="I13" s="26"/>
    </row>
    <row r="14" spans="1:9" x14ac:dyDescent="0.2">
      <c r="A14" s="27" t="s">
        <v>34</v>
      </c>
      <c r="B14" s="24"/>
      <c r="C14" s="25"/>
      <c r="D14" s="77" t="s">
        <v>207</v>
      </c>
      <c r="E14" s="25"/>
      <c r="F14" s="25"/>
      <c r="G14" s="25"/>
      <c r="H14" s="25"/>
      <c r="I14" s="26"/>
    </row>
    <row r="15" spans="1:9" x14ac:dyDescent="0.2">
      <c r="B15" s="24"/>
      <c r="C15" s="25"/>
      <c r="D15" s="25"/>
      <c r="E15" s="25"/>
      <c r="F15" s="25"/>
      <c r="G15" s="25"/>
      <c r="H15" s="25"/>
      <c r="I15" s="26"/>
    </row>
    <row r="16" spans="1:9" x14ac:dyDescent="0.2">
      <c r="B16" s="375" t="s">
        <v>222</v>
      </c>
      <c r="C16" s="376"/>
      <c r="D16" s="376"/>
      <c r="E16" s="376"/>
      <c r="F16" s="376"/>
      <c r="G16" s="376"/>
      <c r="H16" s="376"/>
      <c r="I16" s="377"/>
    </row>
    <row r="17" spans="2:9" ht="13.5" thickBot="1" x14ac:dyDescent="0.25">
      <c r="B17" s="372"/>
      <c r="C17" s="373"/>
      <c r="D17" s="373"/>
      <c r="E17" s="373"/>
      <c r="F17" s="373"/>
      <c r="G17" s="373"/>
      <c r="H17" s="373"/>
      <c r="I17" s="374"/>
    </row>
    <row r="18" spans="2:9" x14ac:dyDescent="0.2">
      <c r="B18" s="33"/>
    </row>
  </sheetData>
  <mergeCells count="4">
    <mergeCell ref="B8:I8"/>
    <mergeCell ref="B17:I17"/>
    <mergeCell ref="B16:I16"/>
    <mergeCell ref="B3:I3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zoomScale="135" zoomScaleNormal="135" workbookViewId="0">
      <selection activeCell="J10" sqref="J10"/>
    </sheetView>
  </sheetViews>
  <sheetFormatPr defaultRowHeight="12.75" x14ac:dyDescent="0.2"/>
  <sheetData>
    <row r="1" spans="2:9" ht="13.5" thickBot="1" x14ac:dyDescent="0.25"/>
    <row r="2" spans="2:9" x14ac:dyDescent="0.2">
      <c r="B2" s="21"/>
      <c r="C2" s="22"/>
      <c r="D2" s="22"/>
      <c r="E2" s="22"/>
      <c r="F2" s="22"/>
      <c r="G2" s="22"/>
      <c r="H2" s="22"/>
      <c r="I2" s="23"/>
    </row>
    <row r="3" spans="2:9" x14ac:dyDescent="0.2">
      <c r="B3" s="369" t="s">
        <v>236</v>
      </c>
      <c r="C3" s="370"/>
      <c r="D3" s="370"/>
      <c r="E3" s="370"/>
      <c r="F3" s="370"/>
      <c r="G3" s="370"/>
      <c r="H3" s="370"/>
      <c r="I3" s="371"/>
    </row>
    <row r="4" spans="2:9" x14ac:dyDescent="0.2">
      <c r="B4" s="24"/>
      <c r="C4" s="25"/>
      <c r="D4" s="25"/>
      <c r="E4" s="25"/>
      <c r="F4" s="25"/>
      <c r="G4" s="25"/>
      <c r="H4" s="25"/>
      <c r="I4" s="26"/>
    </row>
    <row r="5" spans="2:9" x14ac:dyDescent="0.2">
      <c r="B5" s="24"/>
      <c r="C5" s="25" t="s">
        <v>237</v>
      </c>
      <c r="D5" s="25"/>
      <c r="E5" s="25"/>
      <c r="F5" s="25"/>
      <c r="G5" s="25"/>
      <c r="H5" s="25"/>
      <c r="I5" s="26"/>
    </row>
    <row r="6" spans="2:9" x14ac:dyDescent="0.2">
      <c r="B6" s="24"/>
      <c r="C6" s="25"/>
      <c r="D6" s="77" t="s">
        <v>238</v>
      </c>
      <c r="E6" s="25"/>
      <c r="F6" s="25"/>
      <c r="G6" s="25"/>
      <c r="H6" s="25"/>
      <c r="I6" s="26"/>
    </row>
    <row r="7" spans="2:9" x14ac:dyDescent="0.2">
      <c r="B7" s="24"/>
      <c r="C7" s="25"/>
      <c r="D7" s="77" t="s">
        <v>176</v>
      </c>
      <c r="E7" s="25"/>
      <c r="F7" s="25"/>
      <c r="G7" s="25"/>
      <c r="H7" s="25"/>
      <c r="I7" s="26"/>
    </row>
    <row r="8" spans="2:9" x14ac:dyDescent="0.2">
      <c r="B8" s="24"/>
      <c r="C8" s="25"/>
      <c r="D8" s="25" t="s">
        <v>234</v>
      </c>
      <c r="E8" s="25"/>
      <c r="F8" s="25"/>
      <c r="G8" s="25"/>
      <c r="H8" s="25"/>
      <c r="I8" s="26"/>
    </row>
    <row r="9" spans="2:9" x14ac:dyDescent="0.2">
      <c r="B9" s="24"/>
      <c r="C9" s="25"/>
      <c r="D9" s="25" t="s">
        <v>239</v>
      </c>
      <c r="E9" s="25"/>
      <c r="F9" s="25"/>
      <c r="G9" s="25"/>
      <c r="H9" s="25"/>
      <c r="I9" s="26"/>
    </row>
    <row r="10" spans="2:9" x14ac:dyDescent="0.2">
      <c r="B10" s="24"/>
      <c r="C10" s="25"/>
      <c r="D10" s="25" t="s">
        <v>240</v>
      </c>
      <c r="E10" s="25"/>
      <c r="F10" s="25"/>
      <c r="G10" s="25"/>
      <c r="H10" s="25"/>
      <c r="I10" s="26"/>
    </row>
    <row r="11" spans="2:9" x14ac:dyDescent="0.2">
      <c r="B11" s="24"/>
      <c r="C11" s="25"/>
      <c r="D11" s="25"/>
      <c r="E11" s="25" t="s">
        <v>241</v>
      </c>
      <c r="F11" s="25"/>
      <c r="G11" s="25"/>
      <c r="H11" s="25"/>
      <c r="I11" s="26"/>
    </row>
    <row r="12" spans="2:9" x14ac:dyDescent="0.2">
      <c r="B12" s="24"/>
      <c r="C12" s="25"/>
      <c r="D12" s="25"/>
      <c r="E12" s="25" t="s">
        <v>242</v>
      </c>
      <c r="F12" s="25"/>
      <c r="G12" s="25"/>
      <c r="H12" s="25"/>
      <c r="I12" s="26"/>
    </row>
    <row r="13" spans="2:9" x14ac:dyDescent="0.2">
      <c r="B13" s="24"/>
      <c r="C13" s="25"/>
      <c r="D13" s="25" t="s">
        <v>235</v>
      </c>
      <c r="E13" s="25"/>
      <c r="F13" s="25"/>
      <c r="G13" s="25"/>
      <c r="H13" s="25"/>
      <c r="I13" s="26"/>
    </row>
    <row r="14" spans="2:9" x14ac:dyDescent="0.2">
      <c r="B14" s="24"/>
      <c r="C14" s="25"/>
      <c r="D14" s="25"/>
      <c r="E14" s="25"/>
      <c r="F14" s="25"/>
      <c r="G14" s="25"/>
      <c r="H14" s="25"/>
      <c r="I14" s="26"/>
    </row>
    <row r="15" spans="2:9" x14ac:dyDescent="0.2">
      <c r="B15" s="369" t="s">
        <v>177</v>
      </c>
      <c r="C15" s="370"/>
      <c r="D15" s="370"/>
      <c r="E15" s="370"/>
      <c r="F15" s="370"/>
      <c r="G15" s="370"/>
      <c r="H15" s="370"/>
      <c r="I15" s="371"/>
    </row>
    <row r="16" spans="2:9" x14ac:dyDescent="0.2">
      <c r="B16" s="24"/>
      <c r="C16" s="25"/>
      <c r="D16" s="25"/>
      <c r="E16" s="25"/>
      <c r="F16" s="25"/>
      <c r="G16" s="25"/>
      <c r="H16" s="25"/>
      <c r="I16" s="26"/>
    </row>
    <row r="17" spans="2:9" x14ac:dyDescent="0.2">
      <c r="B17" s="24"/>
      <c r="C17" s="77" t="s">
        <v>178</v>
      </c>
      <c r="D17" s="25"/>
      <c r="E17" s="25"/>
      <c r="F17" s="25"/>
      <c r="G17" s="25"/>
      <c r="H17" s="25"/>
      <c r="I17" s="26"/>
    </row>
    <row r="18" spans="2:9" x14ac:dyDescent="0.2">
      <c r="B18" s="24"/>
      <c r="C18" s="25"/>
      <c r="D18" s="25"/>
      <c r="E18" s="25"/>
      <c r="F18" s="25"/>
      <c r="G18" s="25"/>
      <c r="H18" s="25"/>
      <c r="I18" s="26"/>
    </row>
    <row r="19" spans="2:9" x14ac:dyDescent="0.2">
      <c r="B19" s="24"/>
      <c r="C19" s="25"/>
      <c r="D19" s="25"/>
      <c r="E19" s="25"/>
      <c r="F19" s="25"/>
      <c r="G19" s="25"/>
      <c r="H19" s="25"/>
      <c r="I19" s="26"/>
    </row>
    <row r="20" spans="2:9" x14ac:dyDescent="0.2">
      <c r="B20" s="24"/>
      <c r="C20" s="25"/>
      <c r="D20" s="25"/>
      <c r="E20" s="25"/>
      <c r="F20" s="25"/>
      <c r="G20" s="25"/>
      <c r="H20" s="25"/>
      <c r="I20" s="26"/>
    </row>
    <row r="21" spans="2:9" ht="13.5" thickBot="1" x14ac:dyDescent="0.25">
      <c r="B21" s="372"/>
      <c r="C21" s="373"/>
      <c r="D21" s="373"/>
      <c r="E21" s="373"/>
      <c r="F21" s="373"/>
      <c r="G21" s="373"/>
      <c r="H21" s="373"/>
      <c r="I21" s="374"/>
    </row>
  </sheetData>
  <mergeCells count="3">
    <mergeCell ref="B3:I3"/>
    <mergeCell ref="B21:I21"/>
    <mergeCell ref="B15:I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abSelected="1" zoomScale="90" zoomScaleNormal="90" workbookViewId="0">
      <selection activeCell="C3" sqref="C3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94" t="s">
        <v>39</v>
      </c>
      <c r="H2" s="383">
        <f>IF(E12="","",VLOOKUP(MAX(D12:D33),D12:E33,2,FALSE))</f>
        <v>31830.78</v>
      </c>
      <c r="I2" s="384"/>
      <c r="M2" s="31" t="s">
        <v>85</v>
      </c>
      <c r="N2" s="31" t="s">
        <v>39</v>
      </c>
      <c r="O2" s="368" t="s">
        <v>254</v>
      </c>
      <c r="Q2" s="381" t="s">
        <v>52</v>
      </c>
      <c r="R2" s="382"/>
    </row>
    <row r="3" spans="2:18" x14ac:dyDescent="0.2">
      <c r="G3" s="31" t="s">
        <v>45</v>
      </c>
      <c r="H3" s="385">
        <v>0.5</v>
      </c>
      <c r="I3" s="386"/>
      <c r="M3" s="31">
        <v>0</v>
      </c>
      <c r="N3" s="5">
        <f>IF(R3="","",R3)</f>
        <v>1000</v>
      </c>
      <c r="O3" s="5">
        <f t="shared" ref="O3:O25" si="0">100*(N3-R$3)/R$3</f>
        <v>0</v>
      </c>
      <c r="Q3" s="31" t="s">
        <v>43</v>
      </c>
      <c r="R3" s="32">
        <v>1000</v>
      </c>
    </row>
    <row r="4" spans="2:18" x14ac:dyDescent="0.2">
      <c r="G4" s="31" t="s">
        <v>46</v>
      </c>
      <c r="H4" s="387">
        <v>30</v>
      </c>
      <c r="I4" s="382"/>
      <c r="M4" s="31">
        <f t="shared" ref="M4:M33" si="1">M3+1</f>
        <v>1</v>
      </c>
      <c r="N4" s="5">
        <f t="shared" ref="N4:N25" si="2">N3*(1+R$5/100)</f>
        <v>2754.9</v>
      </c>
      <c r="O4" s="5">
        <f t="shared" si="0"/>
        <v>175.49</v>
      </c>
      <c r="Q4" s="31" t="s">
        <v>51</v>
      </c>
      <c r="R4" s="32">
        <v>0</v>
      </c>
    </row>
    <row r="5" spans="2:18" x14ac:dyDescent="0.2">
      <c r="M5" s="31">
        <f t="shared" si="1"/>
        <v>2</v>
      </c>
      <c r="N5" s="5">
        <f t="shared" si="2"/>
        <v>7589.4740100000008</v>
      </c>
      <c r="O5" s="5">
        <f t="shared" si="0"/>
        <v>658.94740100000013</v>
      </c>
      <c r="Q5" s="31" t="s">
        <v>86</v>
      </c>
      <c r="R5" s="32">
        <v>175.49</v>
      </c>
    </row>
    <row r="6" spans="2:18" x14ac:dyDescent="0.2">
      <c r="C6" s="378" t="s">
        <v>163</v>
      </c>
      <c r="D6" s="379"/>
      <c r="E6" s="379"/>
      <c r="F6" s="379"/>
      <c r="G6" s="379"/>
      <c r="H6" s="379"/>
      <c r="I6" s="379"/>
      <c r="J6" s="379"/>
      <c r="K6" s="380"/>
      <c r="M6" s="31">
        <f t="shared" si="1"/>
        <v>3</v>
      </c>
      <c r="N6" s="5">
        <f t="shared" si="2"/>
        <v>20908.241950149004</v>
      </c>
      <c r="O6" s="5">
        <f t="shared" si="0"/>
        <v>1990.8241950149004</v>
      </c>
    </row>
    <row r="7" spans="2:18" x14ac:dyDescent="0.2">
      <c r="C7" s="31" t="s">
        <v>37</v>
      </c>
      <c r="E7" s="31" t="s">
        <v>43</v>
      </c>
      <c r="G7" s="31" t="s">
        <v>44</v>
      </c>
      <c r="H7" s="31" t="s">
        <v>40</v>
      </c>
      <c r="I7" s="31" t="s">
        <v>41</v>
      </c>
      <c r="J7" s="31" t="s">
        <v>42</v>
      </c>
      <c r="K7" s="31" t="s">
        <v>38</v>
      </c>
      <c r="M7" s="31">
        <f t="shared" si="1"/>
        <v>4</v>
      </c>
      <c r="N7" s="5">
        <f t="shared" si="2"/>
        <v>57600.11574846549</v>
      </c>
      <c r="O7" s="5">
        <f t="shared" si="0"/>
        <v>5660.0115748465487</v>
      </c>
    </row>
    <row r="8" spans="2:18" x14ac:dyDescent="0.2">
      <c r="C8" s="367">
        <f>IF(C12="","",VLOOKUP(MAX(B12:B33),B12:C33,2,FALSE))</f>
        <v>42734</v>
      </c>
      <c r="E8" s="29">
        <f>IF(E12="","",VLOOKUP(MAX(D12:D33),D12:E33,2,FALSE))</f>
        <v>31830.78</v>
      </c>
      <c r="G8" s="29">
        <f>IF(G12="","",IF(VLOOKUP(MAX(F12:F33),F12:G33,2,FALSE)="","",VLOOKUP(MAX(F12:F33),F12:G33,2,FALSE)))</f>
        <v>33112.58</v>
      </c>
      <c r="H8" s="29">
        <f>IF(E8="","",IF(H$3="","",E8*(1+H$3/100)))</f>
        <v>31989.933899999996</v>
      </c>
      <c r="I8" s="29">
        <f>IF(E8="","",IF(G8="","",G8-E8))</f>
        <v>1281.8000000000029</v>
      </c>
      <c r="J8" s="29">
        <f>IF(I8="","",100*I8/E8)</f>
        <v>4.0269198555611991</v>
      </c>
      <c r="K8" s="30" t="str">
        <f>IF(J8="","",IF(J8&lt;=-H$4,"Stop",IF(J8&gt;=H$3,"Alvo",IF(G8="","Continue",""))))</f>
        <v>Alvo</v>
      </c>
      <c r="M8" s="31">
        <f t="shared" si="1"/>
        <v>5</v>
      </c>
      <c r="N8" s="5">
        <f t="shared" si="2"/>
        <v>158682.55887544758</v>
      </c>
      <c r="O8" s="5">
        <f t="shared" si="0"/>
        <v>15768.255887544758</v>
      </c>
      <c r="Q8" s="381" t="s">
        <v>77</v>
      </c>
      <c r="R8" s="382"/>
    </row>
    <row r="9" spans="2:18" x14ac:dyDescent="0.2">
      <c r="M9" s="31">
        <f t="shared" si="1"/>
        <v>6</v>
      </c>
      <c r="N9" s="5">
        <f t="shared" si="2"/>
        <v>437154.58144597057</v>
      </c>
      <c r="O9" s="5">
        <f t="shared" si="0"/>
        <v>43615.458144597054</v>
      </c>
    </row>
    <row r="10" spans="2:18" x14ac:dyDescent="0.2">
      <c r="C10" s="378" t="s">
        <v>168</v>
      </c>
      <c r="D10" s="379"/>
      <c r="E10" s="379"/>
      <c r="F10" s="379"/>
      <c r="G10" s="379"/>
      <c r="H10" s="379"/>
      <c r="I10" s="379"/>
      <c r="J10" s="379"/>
      <c r="K10" s="380"/>
      <c r="M10" s="31">
        <f t="shared" si="1"/>
        <v>7</v>
      </c>
      <c r="N10" s="5">
        <f t="shared" si="2"/>
        <v>1204317.1564255045</v>
      </c>
      <c r="O10" s="5">
        <f t="shared" si="0"/>
        <v>120331.71564255045</v>
      </c>
      <c r="Q10" s="31" t="s">
        <v>83</v>
      </c>
      <c r="R10" s="32">
        <v>0.27</v>
      </c>
    </row>
    <row r="11" spans="2:18" x14ac:dyDescent="0.2">
      <c r="B11" s="96" t="s">
        <v>0</v>
      </c>
      <c r="C11" s="31" t="s">
        <v>37</v>
      </c>
      <c r="D11" s="96" t="s">
        <v>0</v>
      </c>
      <c r="E11" s="31" t="s">
        <v>43</v>
      </c>
      <c r="F11" s="96" t="s">
        <v>0</v>
      </c>
      <c r="G11" s="31" t="s">
        <v>44</v>
      </c>
      <c r="H11" s="31" t="s">
        <v>40</v>
      </c>
      <c r="I11" s="31" t="s">
        <v>41</v>
      </c>
      <c r="J11" s="31" t="s">
        <v>42</v>
      </c>
      <c r="K11" s="31" t="s">
        <v>38</v>
      </c>
      <c r="M11" s="31">
        <f t="shared" si="1"/>
        <v>8</v>
      </c>
      <c r="N11" s="5">
        <f t="shared" si="2"/>
        <v>3317773.3342366223</v>
      </c>
      <c r="O11" s="5">
        <f t="shared" si="0"/>
        <v>331677.33342366223</v>
      </c>
      <c r="Q11" s="31" t="s">
        <v>75</v>
      </c>
      <c r="R11" s="5">
        <f>100*((1+R10/100)^5-1)</f>
        <v>1.3573097095863851</v>
      </c>
    </row>
    <row r="12" spans="2:18" x14ac:dyDescent="0.2">
      <c r="B12" s="95">
        <v>0</v>
      </c>
      <c r="C12" s="28">
        <v>42723</v>
      </c>
      <c r="D12" s="95">
        <v>0</v>
      </c>
      <c r="E12" s="30">
        <f>CLog!X4</f>
        <v>31019.200000000001</v>
      </c>
      <c r="F12" s="95">
        <v>0</v>
      </c>
      <c r="G12" s="140">
        <v>31202.87</v>
      </c>
      <c r="H12" s="29">
        <f>IF(E12="","",IF(H$3="","",E12*(1+H$3/100)))</f>
        <v>31174.295999999998</v>
      </c>
      <c r="I12" s="29">
        <f>IF(E12="","",IF(G12="","",G12-E12))</f>
        <v>183.66999999999825</v>
      </c>
      <c r="J12" s="29">
        <f t="shared" ref="J12:J32" si="3">IF(I12="","",100*I12/E12)</f>
        <v>0.59211714035177643</v>
      </c>
      <c r="K12" s="30" t="str">
        <f t="shared" ref="K12:K22" si="4">IF(J12="","",IF(J12&lt;=-H$4,"Stop",IF(J12&gt;=H$3,"Alvo",IF(G12="","Continue",""))))</f>
        <v>Alvo</v>
      </c>
      <c r="M12" s="31">
        <f t="shared" si="1"/>
        <v>9</v>
      </c>
      <c r="N12" s="5">
        <f t="shared" si="2"/>
        <v>9140133.7584884707</v>
      </c>
      <c r="O12" s="5">
        <f t="shared" si="0"/>
        <v>913913.37584884698</v>
      </c>
      <c r="Q12" s="31" t="s">
        <v>76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8">
        <v>42724</v>
      </c>
      <c r="D13" s="4">
        <f t="shared" ref="D13:D19" si="6">IF(C13="",D12,D12+1)</f>
        <v>1</v>
      </c>
      <c r="E13" s="29">
        <f t="shared" ref="E13:E33" si="7">IF(G12="","",G12)</f>
        <v>31202.87</v>
      </c>
      <c r="F13" s="4">
        <f t="shared" ref="F13:F23" si="8">IF(G13="",IF(C13="","",F12+1),F12+1)</f>
        <v>1</v>
      </c>
      <c r="G13" s="6">
        <v>31227.360000000001</v>
      </c>
      <c r="H13" s="29">
        <f t="shared" ref="H13:H32" si="9">IF(E13="","",IF(H$3="","",E13*(1+H$3/100)))</f>
        <v>31358.884349999997</v>
      </c>
      <c r="I13" s="29">
        <f t="shared" ref="I13:I32" si="10">IF(E13="","",IF(G13="","",G13-E13))</f>
        <v>24.490000000001601</v>
      </c>
      <c r="J13" s="29">
        <f t="shared" si="3"/>
        <v>7.8486370003790037E-2</v>
      </c>
      <c r="K13" s="30" t="str">
        <f t="shared" si="4"/>
        <v/>
      </c>
      <c r="M13" s="31">
        <f t="shared" si="1"/>
        <v>10</v>
      </c>
      <c r="N13" s="5">
        <f t="shared" si="2"/>
        <v>25180154.491259888</v>
      </c>
      <c r="O13" s="5">
        <f t="shared" si="0"/>
        <v>2517915.4491259889</v>
      </c>
      <c r="Q13" s="31" t="s">
        <v>84</v>
      </c>
      <c r="R13" s="5">
        <f>100*((1+R10/100)^(360*5/7)-1)</f>
        <v>100.04059046174798</v>
      </c>
    </row>
    <row r="14" spans="2:18" x14ac:dyDescent="0.2">
      <c r="B14" s="4">
        <f t="shared" si="5"/>
        <v>2</v>
      </c>
      <c r="C14" s="28">
        <v>42726</v>
      </c>
      <c r="D14" s="4">
        <f t="shared" si="6"/>
        <v>2</v>
      </c>
      <c r="E14" s="29">
        <f t="shared" si="7"/>
        <v>31227.360000000001</v>
      </c>
      <c r="F14" s="4">
        <f t="shared" si="8"/>
        <v>2</v>
      </c>
      <c r="G14" s="6">
        <v>31533.96</v>
      </c>
      <c r="H14" s="29">
        <f t="shared" si="9"/>
        <v>31383.496799999997</v>
      </c>
      <c r="I14" s="29">
        <f t="shared" si="10"/>
        <v>306.59999999999854</v>
      </c>
      <c r="J14" s="29">
        <f t="shared" si="3"/>
        <v>0.98183131715264604</v>
      </c>
      <c r="K14" s="30" t="str">
        <f t="shared" si="4"/>
        <v>Alvo</v>
      </c>
      <c r="M14" s="31">
        <f t="shared" si="1"/>
        <v>11</v>
      </c>
      <c r="N14" s="5">
        <f t="shared" si="2"/>
        <v>69368807.607971862</v>
      </c>
      <c r="O14" s="5">
        <f t="shared" si="0"/>
        <v>6936780.7607971858</v>
      </c>
    </row>
    <row r="15" spans="2:18" x14ac:dyDescent="0.2">
      <c r="B15" s="4">
        <f t="shared" si="5"/>
        <v>3</v>
      </c>
      <c r="C15" s="28">
        <v>42727</v>
      </c>
      <c r="D15" s="4">
        <f t="shared" si="6"/>
        <v>3</v>
      </c>
      <c r="E15" s="29">
        <f t="shared" si="7"/>
        <v>31533.96</v>
      </c>
      <c r="F15" s="4">
        <f t="shared" si="8"/>
        <v>3</v>
      </c>
      <c r="G15" s="6">
        <v>31637.31</v>
      </c>
      <c r="H15" s="29">
        <f t="shared" si="9"/>
        <v>31691.629799999995</v>
      </c>
      <c r="I15" s="29">
        <f t="shared" si="10"/>
        <v>103.35000000000218</v>
      </c>
      <c r="J15" s="29">
        <f t="shared" si="3"/>
        <v>0.32774190111233154</v>
      </c>
      <c r="K15" s="30" t="str">
        <f t="shared" si="4"/>
        <v/>
      </c>
      <c r="M15" s="31">
        <f t="shared" si="1"/>
        <v>12</v>
      </c>
      <c r="N15" s="5">
        <f t="shared" si="2"/>
        <v>191104128.0792017</v>
      </c>
      <c r="O15" s="5">
        <f t="shared" si="0"/>
        <v>19110312.807920169</v>
      </c>
      <c r="Q15" s="31" t="s">
        <v>75</v>
      </c>
      <c r="R15" s="303">
        <v>1.99</v>
      </c>
    </row>
    <row r="16" spans="2:18" x14ac:dyDescent="0.2">
      <c r="B16" s="4">
        <f t="shared" si="5"/>
        <v>4</v>
      </c>
      <c r="C16" s="28">
        <v>42731</v>
      </c>
      <c r="D16" s="4">
        <f t="shared" si="6"/>
        <v>4</v>
      </c>
      <c r="E16" s="29">
        <f t="shared" si="7"/>
        <v>31637.31</v>
      </c>
      <c r="F16" s="4">
        <f t="shared" si="8"/>
        <v>4</v>
      </c>
      <c r="G16" s="6">
        <v>31682.86</v>
      </c>
      <c r="H16" s="29">
        <f t="shared" si="9"/>
        <v>31795.496549999996</v>
      </c>
      <c r="I16" s="29">
        <f t="shared" si="10"/>
        <v>45.549999999999272</v>
      </c>
      <c r="J16" s="29">
        <f t="shared" si="3"/>
        <v>0.14397557820181067</v>
      </c>
      <c r="K16" s="30" t="str">
        <f t="shared" si="4"/>
        <v/>
      </c>
      <c r="M16" s="31">
        <f t="shared" si="1"/>
        <v>13</v>
      </c>
      <c r="N16" s="5">
        <f t="shared" si="2"/>
        <v>526472762.44539279</v>
      </c>
      <c r="O16" s="5">
        <f t="shared" si="0"/>
        <v>52647176.244539276</v>
      </c>
      <c r="Q16" s="31" t="s">
        <v>76</v>
      </c>
      <c r="R16" s="5">
        <f>100*((1+R15/100)^(30/7)-1)</f>
        <v>8.8116493607955029</v>
      </c>
    </row>
    <row r="17" spans="2:18" x14ac:dyDescent="0.2">
      <c r="B17" s="4">
        <f t="shared" si="5"/>
        <v>5</v>
      </c>
      <c r="C17" s="28">
        <v>42732</v>
      </c>
      <c r="D17" s="4">
        <f t="shared" si="6"/>
        <v>5</v>
      </c>
      <c r="E17" s="29">
        <f t="shared" si="7"/>
        <v>31682.86</v>
      </c>
      <c r="F17" s="4">
        <f t="shared" si="8"/>
        <v>5</v>
      </c>
      <c r="G17" s="6">
        <v>31730.22</v>
      </c>
      <c r="H17" s="29">
        <f t="shared" si="9"/>
        <v>31841.274299999997</v>
      </c>
      <c r="I17" s="29">
        <f t="shared" si="10"/>
        <v>47.360000000000582</v>
      </c>
      <c r="J17" s="29">
        <f t="shared" si="3"/>
        <v>0.1494814546414073</v>
      </c>
      <c r="K17" s="30" t="str">
        <f t="shared" si="4"/>
        <v/>
      </c>
      <c r="M17" s="31">
        <f t="shared" si="1"/>
        <v>14</v>
      </c>
      <c r="N17" s="5">
        <f t="shared" si="2"/>
        <v>1450379813.2608128</v>
      </c>
      <c r="O17" s="5">
        <f t="shared" si="0"/>
        <v>145037881.32608128</v>
      </c>
      <c r="Q17" s="31" t="s">
        <v>84</v>
      </c>
      <c r="R17" s="5">
        <f>100*((1+R15/100)^(360/7)-1)</f>
        <v>175.48929036317728</v>
      </c>
    </row>
    <row r="18" spans="2:18" x14ac:dyDescent="0.2">
      <c r="B18" s="4">
        <f t="shared" si="5"/>
        <v>6</v>
      </c>
      <c r="C18" s="28">
        <v>42733</v>
      </c>
      <c r="D18" s="4">
        <f t="shared" si="6"/>
        <v>6</v>
      </c>
      <c r="E18" s="29">
        <f t="shared" si="7"/>
        <v>31730.22</v>
      </c>
      <c r="F18" s="4">
        <f t="shared" si="8"/>
        <v>6</v>
      </c>
      <c r="G18" s="6">
        <v>31830.78</v>
      </c>
      <c r="H18" s="29">
        <f t="shared" si="9"/>
        <v>31888.871099999997</v>
      </c>
      <c r="I18" s="29">
        <f t="shared" si="10"/>
        <v>100.55999999999767</v>
      </c>
      <c r="J18" s="29">
        <f t="shared" si="3"/>
        <v>0.3169218492654563</v>
      </c>
      <c r="K18" s="30" t="str">
        <f t="shared" si="4"/>
        <v/>
      </c>
      <c r="M18" s="31">
        <f t="shared" si="1"/>
        <v>15</v>
      </c>
      <c r="N18" s="5">
        <f t="shared" si="2"/>
        <v>3995651347.5522132</v>
      </c>
      <c r="O18" s="5">
        <f t="shared" si="0"/>
        <v>399565034.75522131</v>
      </c>
    </row>
    <row r="19" spans="2:18" x14ac:dyDescent="0.2">
      <c r="B19" s="4">
        <f t="shared" ref="B19:B33" si="11">IF(C19="",B18,B18+1)</f>
        <v>7</v>
      </c>
      <c r="C19" s="28">
        <v>42734</v>
      </c>
      <c r="D19" s="4">
        <f t="shared" si="6"/>
        <v>7</v>
      </c>
      <c r="E19" s="29">
        <f t="shared" si="7"/>
        <v>31830.78</v>
      </c>
      <c r="F19" s="4">
        <f t="shared" si="8"/>
        <v>7</v>
      </c>
      <c r="G19" s="6">
        <v>31883.9</v>
      </c>
      <c r="H19" s="29">
        <f t="shared" si="9"/>
        <v>31989.933899999996</v>
      </c>
      <c r="I19" s="29">
        <f t="shared" si="10"/>
        <v>53.120000000002619</v>
      </c>
      <c r="J19" s="29">
        <f t="shared" si="3"/>
        <v>0.16688249549650566</v>
      </c>
      <c r="K19" s="30" t="str">
        <f t="shared" si="4"/>
        <v/>
      </c>
      <c r="M19" s="31">
        <f t="shared" si="1"/>
        <v>16</v>
      </c>
      <c r="N19" s="5">
        <f t="shared" si="2"/>
        <v>11007619897.371593</v>
      </c>
      <c r="O19" s="5">
        <f t="shared" si="0"/>
        <v>1100761889.7371595</v>
      </c>
      <c r="Q19" s="31" t="s">
        <v>76</v>
      </c>
      <c r="R19" s="32">
        <v>20</v>
      </c>
    </row>
    <row r="20" spans="2:18" x14ac:dyDescent="0.2">
      <c r="B20" s="4">
        <f t="shared" si="11"/>
        <v>7</v>
      </c>
      <c r="C20" s="28"/>
      <c r="D20" s="4">
        <f>IF(C20="",D19,D19+1)</f>
        <v>7</v>
      </c>
      <c r="E20" s="29">
        <f t="shared" si="7"/>
        <v>31883.9</v>
      </c>
      <c r="F20" s="4">
        <f t="shared" si="8"/>
        <v>8</v>
      </c>
      <c r="G20" s="6">
        <v>31927.74</v>
      </c>
      <c r="H20" s="29">
        <f t="shared" si="9"/>
        <v>32043.319499999998</v>
      </c>
      <c r="I20" s="29">
        <f t="shared" si="10"/>
        <v>43.840000000000146</v>
      </c>
      <c r="J20" s="29">
        <f t="shared" si="3"/>
        <v>0.13749886306254927</v>
      </c>
      <c r="K20" s="30" t="str">
        <f t="shared" si="4"/>
        <v/>
      </c>
      <c r="M20" s="31">
        <f t="shared" si="1"/>
        <v>17</v>
      </c>
      <c r="N20" s="5">
        <f t="shared" si="2"/>
        <v>30324892055.269005</v>
      </c>
      <c r="O20" s="5">
        <f t="shared" si="0"/>
        <v>3032489105.5269003</v>
      </c>
      <c r="Q20" s="31" t="s">
        <v>84</v>
      </c>
      <c r="R20" s="5">
        <f>100*((1+R19/100)^12-1)</f>
        <v>791.61004482559974</v>
      </c>
    </row>
    <row r="21" spans="2:18" x14ac:dyDescent="0.2">
      <c r="B21" s="4">
        <f t="shared" si="11"/>
        <v>7</v>
      </c>
      <c r="C21" s="28"/>
      <c r="D21" s="4">
        <f t="shared" ref="D21:D33" si="12">IF(C21="",D20,D20+1)</f>
        <v>7</v>
      </c>
      <c r="E21" s="29">
        <f t="shared" si="7"/>
        <v>31927.74</v>
      </c>
      <c r="F21" s="4">
        <f t="shared" si="8"/>
        <v>9</v>
      </c>
      <c r="G21" s="6">
        <v>31974.46</v>
      </c>
      <c r="H21" s="29">
        <f t="shared" si="9"/>
        <v>32087.378699999997</v>
      </c>
      <c r="I21" s="29">
        <f t="shared" si="10"/>
        <v>46.719999999997526</v>
      </c>
      <c r="J21" s="29">
        <f t="shared" si="3"/>
        <v>0.14633043240767285</v>
      </c>
      <c r="K21" s="30" t="str">
        <f t="shared" si="4"/>
        <v/>
      </c>
      <c r="M21" s="31">
        <f t="shared" si="1"/>
        <v>18</v>
      </c>
      <c r="N21" s="5">
        <f t="shared" si="2"/>
        <v>83542045123.060593</v>
      </c>
      <c r="O21" s="5">
        <f t="shared" si="0"/>
        <v>8354204412.3060598</v>
      </c>
    </row>
    <row r="22" spans="2:18" x14ac:dyDescent="0.2">
      <c r="B22" s="4">
        <f t="shared" si="11"/>
        <v>7</v>
      </c>
      <c r="C22" s="28"/>
      <c r="D22" s="4">
        <f t="shared" si="12"/>
        <v>7</v>
      </c>
      <c r="E22" s="29">
        <f t="shared" si="7"/>
        <v>31974.46</v>
      </c>
      <c r="F22" s="4">
        <f t="shared" si="8"/>
        <v>10</v>
      </c>
      <c r="G22" s="6">
        <v>31994.94</v>
      </c>
      <c r="H22" s="29">
        <f t="shared" si="9"/>
        <v>32134.332299999995</v>
      </c>
      <c r="I22" s="29">
        <f t="shared" si="10"/>
        <v>20.479999999999563</v>
      </c>
      <c r="J22" s="29">
        <f t="shared" si="3"/>
        <v>6.4051120800787772E-2</v>
      </c>
      <c r="K22" s="30" t="str">
        <f t="shared" si="4"/>
        <v/>
      </c>
      <c r="M22" s="31">
        <f t="shared" si="1"/>
        <v>19</v>
      </c>
      <c r="N22" s="5">
        <f t="shared" si="2"/>
        <v>230149980109.51962</v>
      </c>
      <c r="O22" s="5">
        <f t="shared" si="0"/>
        <v>23014997910.951962</v>
      </c>
    </row>
    <row r="23" spans="2:18" x14ac:dyDescent="0.2">
      <c r="B23" s="4">
        <f t="shared" si="11"/>
        <v>7</v>
      </c>
      <c r="C23" s="28"/>
      <c r="D23" s="4">
        <f t="shared" si="12"/>
        <v>7</v>
      </c>
      <c r="E23" s="29">
        <f t="shared" si="7"/>
        <v>31994.94</v>
      </c>
      <c r="F23" s="4">
        <f t="shared" si="8"/>
        <v>11</v>
      </c>
      <c r="G23" s="6">
        <v>33112.58</v>
      </c>
      <c r="H23" s="29">
        <f t="shared" si="9"/>
        <v>32154.914699999994</v>
      </c>
      <c r="I23" s="29">
        <f t="shared" si="10"/>
        <v>1117.6400000000031</v>
      </c>
      <c r="J23" s="29">
        <f t="shared" si="3"/>
        <v>3.4931773586698496</v>
      </c>
      <c r="K23" s="30" t="str">
        <f t="shared" ref="K23:K32" si="13">IF(J23="","",IF(J23&lt;=-H$4,"Stop",IF(J23&gt;=H$3,"Alvo",IF(G23="","Continue",""))))</f>
        <v>Alvo</v>
      </c>
      <c r="M23" s="31">
        <f t="shared" si="1"/>
        <v>20</v>
      </c>
      <c r="N23" s="5">
        <f t="shared" si="2"/>
        <v>634040180203.7157</v>
      </c>
      <c r="O23" s="5">
        <f t="shared" si="0"/>
        <v>63404017920.371567</v>
      </c>
      <c r="Q23" s="31" t="s">
        <v>84</v>
      </c>
      <c r="R23" s="32">
        <v>100</v>
      </c>
    </row>
    <row r="24" spans="2:18" x14ac:dyDescent="0.2">
      <c r="B24" s="4">
        <f>IF(C24="",B23,B23+1)</f>
        <v>7</v>
      </c>
      <c r="C24" s="28"/>
      <c r="D24" s="4">
        <f t="shared" si="12"/>
        <v>7</v>
      </c>
      <c r="E24" s="29">
        <f t="shared" si="7"/>
        <v>33112.58</v>
      </c>
      <c r="F24" s="4" t="str">
        <f>IF(G24="",IF(C24="","",F23+1),F23+1)</f>
        <v/>
      </c>
      <c r="G24" s="6"/>
      <c r="H24" s="29">
        <f t="shared" si="9"/>
        <v>33278.142899999999</v>
      </c>
      <c r="I24" s="29" t="str">
        <f t="shared" si="10"/>
        <v/>
      </c>
      <c r="J24" s="29" t="str">
        <f t="shared" si="3"/>
        <v/>
      </c>
      <c r="K24" s="30" t="str">
        <f t="shared" si="13"/>
        <v/>
      </c>
      <c r="M24" s="31">
        <f t="shared" si="1"/>
        <v>21</v>
      </c>
      <c r="N24" s="5">
        <f t="shared" si="2"/>
        <v>1746717292443.2166</v>
      </c>
      <c r="O24" s="5">
        <f t="shared" si="0"/>
        <v>174671729144.32166</v>
      </c>
      <c r="Q24" s="31" t="s">
        <v>76</v>
      </c>
      <c r="R24" s="5">
        <f>100*((1+R23/100)^(1/12)-1)</f>
        <v>5.946309435929531</v>
      </c>
    </row>
    <row r="25" spans="2:18" x14ac:dyDescent="0.2">
      <c r="B25" s="4">
        <f t="shared" si="11"/>
        <v>7</v>
      </c>
      <c r="C25" s="28"/>
      <c r="D25" s="4">
        <f t="shared" si="12"/>
        <v>7</v>
      </c>
      <c r="E25" s="29" t="str">
        <f t="shared" si="7"/>
        <v/>
      </c>
      <c r="F25" s="4" t="str">
        <f t="shared" ref="F25:F33" si="14">IF(G25="",IF(C25="","",F24+1),F24+1)</f>
        <v/>
      </c>
      <c r="G25" s="6"/>
      <c r="H25" s="29" t="str">
        <f t="shared" si="9"/>
        <v/>
      </c>
      <c r="I25" s="29" t="str">
        <f t="shared" si="10"/>
        <v/>
      </c>
      <c r="J25" s="29" t="str">
        <f t="shared" si="3"/>
        <v/>
      </c>
      <c r="K25" s="30" t="str">
        <f t="shared" si="13"/>
        <v/>
      </c>
      <c r="M25" s="31">
        <f t="shared" si="1"/>
        <v>22</v>
      </c>
      <c r="N25" s="5">
        <f t="shared" si="2"/>
        <v>4812031468951.8174</v>
      </c>
      <c r="O25" s="5">
        <f t="shared" si="0"/>
        <v>481203146795.18176</v>
      </c>
      <c r="Q25" s="31" t="s">
        <v>75</v>
      </c>
      <c r="R25" s="5">
        <f>100*((1+R23/100)^(7/360)-1)</f>
        <v>1.3569097651253692</v>
      </c>
    </row>
    <row r="26" spans="2:18" x14ac:dyDescent="0.2">
      <c r="B26" s="4">
        <f t="shared" si="11"/>
        <v>7</v>
      </c>
      <c r="C26" s="28"/>
      <c r="D26" s="4">
        <f t="shared" si="12"/>
        <v>7</v>
      </c>
      <c r="E26" s="29" t="str">
        <f t="shared" si="7"/>
        <v/>
      </c>
      <c r="F26" s="4" t="str">
        <f t="shared" si="14"/>
        <v/>
      </c>
      <c r="G26" s="6"/>
      <c r="H26" s="29" t="str">
        <f t="shared" si="9"/>
        <v/>
      </c>
      <c r="I26" s="29" t="str">
        <f t="shared" si="10"/>
        <v/>
      </c>
      <c r="J26" s="29" t="str">
        <f t="shared" si="3"/>
        <v/>
      </c>
      <c r="K26" s="30" t="str">
        <f t="shared" si="13"/>
        <v/>
      </c>
      <c r="M26" s="31">
        <f>M25+1</f>
        <v>23</v>
      </c>
      <c r="N26" s="5">
        <f t="shared" ref="N26:N33" si="15">N25*(1+R$5/100)</f>
        <v>13256665493815.363</v>
      </c>
      <c r="O26" s="5">
        <f t="shared" ref="O26:O33" si="16">100*(N26-R$3)/R$3</f>
        <v>1325666549281.5361</v>
      </c>
      <c r="Q26" s="31" t="s">
        <v>83</v>
      </c>
      <c r="R26" s="5">
        <f>100*((1+R23/100)^(7/360/5)-1)</f>
        <v>0.26992086906307833</v>
      </c>
    </row>
    <row r="27" spans="2:18" x14ac:dyDescent="0.2">
      <c r="B27" s="4">
        <f t="shared" si="11"/>
        <v>7</v>
      </c>
      <c r="C27" s="28"/>
      <c r="D27" s="4">
        <f t="shared" si="12"/>
        <v>7</v>
      </c>
      <c r="E27" s="29" t="str">
        <f t="shared" si="7"/>
        <v/>
      </c>
      <c r="F27" s="4" t="str">
        <f t="shared" si="14"/>
        <v/>
      </c>
      <c r="G27" s="6"/>
      <c r="H27" s="29" t="str">
        <f t="shared" si="9"/>
        <v/>
      </c>
      <c r="I27" s="29" t="str">
        <f t="shared" si="10"/>
        <v/>
      </c>
      <c r="J27" s="29" t="str">
        <f t="shared" si="3"/>
        <v/>
      </c>
      <c r="K27" s="30" t="str">
        <f t="shared" si="13"/>
        <v/>
      </c>
      <c r="M27" s="31">
        <f t="shared" si="1"/>
        <v>24</v>
      </c>
      <c r="N27" s="5">
        <f t="shared" si="15"/>
        <v>36520787768911.945</v>
      </c>
      <c r="O27" s="5">
        <f t="shared" si="16"/>
        <v>3652078776791.1943</v>
      </c>
    </row>
    <row r="28" spans="2:18" x14ac:dyDescent="0.2">
      <c r="B28" s="4">
        <f t="shared" si="11"/>
        <v>7</v>
      </c>
      <c r="C28" s="28"/>
      <c r="D28" s="4">
        <f t="shared" si="12"/>
        <v>7</v>
      </c>
      <c r="E28" s="29" t="str">
        <f t="shared" si="7"/>
        <v/>
      </c>
      <c r="F28" s="4" t="str">
        <f t="shared" si="14"/>
        <v/>
      </c>
      <c r="G28" s="6"/>
      <c r="H28" s="29" t="str">
        <f t="shared" si="9"/>
        <v/>
      </c>
      <c r="I28" s="29" t="str">
        <f t="shared" si="10"/>
        <v/>
      </c>
      <c r="J28" s="29" t="str">
        <f t="shared" si="3"/>
        <v/>
      </c>
      <c r="K28" s="30" t="str">
        <f t="shared" si="13"/>
        <v/>
      </c>
      <c r="M28" s="31">
        <f t="shared" si="1"/>
        <v>25</v>
      </c>
      <c r="N28" s="5">
        <f t="shared" si="15"/>
        <v>100611118224575.52</v>
      </c>
      <c r="O28" s="5">
        <f t="shared" si="16"/>
        <v>10061111822357.553</v>
      </c>
      <c r="Q28" s="31" t="s">
        <v>76</v>
      </c>
      <c r="R28" s="32">
        <v>20</v>
      </c>
    </row>
    <row r="29" spans="2:18" x14ac:dyDescent="0.2">
      <c r="B29" s="4">
        <f t="shared" si="11"/>
        <v>7</v>
      </c>
      <c r="C29" s="28"/>
      <c r="D29" s="4">
        <f t="shared" si="12"/>
        <v>7</v>
      </c>
      <c r="E29" s="29" t="str">
        <f t="shared" si="7"/>
        <v/>
      </c>
      <c r="F29" s="4" t="str">
        <f t="shared" si="14"/>
        <v/>
      </c>
      <c r="G29" s="6"/>
      <c r="H29" s="29" t="str">
        <f t="shared" si="9"/>
        <v/>
      </c>
      <c r="I29" s="29" t="str">
        <f t="shared" si="10"/>
        <v/>
      </c>
      <c r="J29" s="29" t="str">
        <f t="shared" si="3"/>
        <v/>
      </c>
      <c r="K29" s="30" t="str">
        <f t="shared" si="13"/>
        <v/>
      </c>
      <c r="M29" s="31">
        <f t="shared" si="1"/>
        <v>26</v>
      </c>
      <c r="N29" s="5">
        <f t="shared" si="15"/>
        <v>277173569596883.09</v>
      </c>
      <c r="O29" s="5">
        <f t="shared" si="16"/>
        <v>27717356959588.309</v>
      </c>
      <c r="Q29" s="31" t="s">
        <v>75</v>
      </c>
      <c r="R29" s="5">
        <f>100*((1+R28/100)^(7/30)-1)</f>
        <v>4.3459564167287246</v>
      </c>
    </row>
    <row r="30" spans="2:18" x14ac:dyDescent="0.2">
      <c r="B30" s="4">
        <f t="shared" si="11"/>
        <v>7</v>
      </c>
      <c r="C30" s="28"/>
      <c r="D30" s="4">
        <f t="shared" si="12"/>
        <v>7</v>
      </c>
      <c r="E30" s="29" t="str">
        <f t="shared" si="7"/>
        <v/>
      </c>
      <c r="F30" s="4" t="str">
        <f t="shared" si="14"/>
        <v/>
      </c>
      <c r="G30" s="6"/>
      <c r="H30" s="29" t="str">
        <f t="shared" si="9"/>
        <v/>
      </c>
      <c r="I30" s="29" t="str">
        <f t="shared" si="10"/>
        <v/>
      </c>
      <c r="J30" s="29" t="str">
        <f t="shared" si="3"/>
        <v/>
      </c>
      <c r="K30" s="30" t="str">
        <f t="shared" si="13"/>
        <v/>
      </c>
      <c r="M30" s="31">
        <f t="shared" si="1"/>
        <v>27</v>
      </c>
      <c r="N30" s="5">
        <f t="shared" si="15"/>
        <v>763585466882453.25</v>
      </c>
      <c r="O30" s="5">
        <f t="shared" si="16"/>
        <v>76358546688145.328</v>
      </c>
      <c r="Q30" s="31" t="s">
        <v>83</v>
      </c>
      <c r="R30" s="5">
        <f>100*((1+R28/100)^(7/150)-1)</f>
        <v>0.85446381104679059</v>
      </c>
    </row>
    <row r="31" spans="2:18" x14ac:dyDescent="0.2">
      <c r="B31" s="4">
        <f t="shared" si="11"/>
        <v>7</v>
      </c>
      <c r="C31" s="28"/>
      <c r="D31" s="4">
        <f t="shared" si="12"/>
        <v>7</v>
      </c>
      <c r="E31" s="29" t="str">
        <f t="shared" si="7"/>
        <v/>
      </c>
      <c r="F31" s="4" t="str">
        <f t="shared" si="14"/>
        <v/>
      </c>
      <c r="G31" s="6"/>
      <c r="H31" s="29" t="str">
        <f t="shared" si="9"/>
        <v/>
      </c>
      <c r="I31" s="29" t="str">
        <f t="shared" si="10"/>
        <v/>
      </c>
      <c r="J31" s="29" t="str">
        <f t="shared" si="3"/>
        <v/>
      </c>
      <c r="K31" s="30" t="str">
        <f t="shared" si="13"/>
        <v/>
      </c>
      <c r="M31" s="31">
        <f t="shared" si="1"/>
        <v>28</v>
      </c>
      <c r="N31" s="5">
        <f t="shared" si="15"/>
        <v>2103601602714470.5</v>
      </c>
      <c r="O31" s="5">
        <f t="shared" si="16"/>
        <v>210360160271347.03</v>
      </c>
    </row>
    <row r="32" spans="2:18" x14ac:dyDescent="0.2">
      <c r="B32" s="4">
        <f t="shared" si="11"/>
        <v>7</v>
      </c>
      <c r="C32" s="28"/>
      <c r="D32" s="4">
        <f t="shared" si="12"/>
        <v>7</v>
      </c>
      <c r="E32" s="29" t="str">
        <f t="shared" si="7"/>
        <v/>
      </c>
      <c r="F32" s="4" t="str">
        <f t="shared" si="14"/>
        <v/>
      </c>
      <c r="G32" s="6"/>
      <c r="H32" s="29" t="str">
        <f t="shared" si="9"/>
        <v/>
      </c>
      <c r="I32" s="29" t="str">
        <f t="shared" si="10"/>
        <v/>
      </c>
      <c r="J32" s="29" t="str">
        <f t="shared" si="3"/>
        <v/>
      </c>
      <c r="K32" s="30" t="str">
        <f t="shared" si="13"/>
        <v/>
      </c>
      <c r="M32" s="31">
        <f t="shared" si="1"/>
        <v>29</v>
      </c>
      <c r="N32" s="5">
        <f t="shared" si="15"/>
        <v>5795212055318095</v>
      </c>
      <c r="O32" s="5">
        <f t="shared" si="16"/>
        <v>579521205531709.5</v>
      </c>
      <c r="Q32" s="31" t="s">
        <v>75</v>
      </c>
      <c r="R32" s="32">
        <v>5</v>
      </c>
    </row>
    <row r="33" spans="2:18" x14ac:dyDescent="0.2">
      <c r="B33" s="4">
        <f t="shared" si="11"/>
        <v>7</v>
      </c>
      <c r="C33" s="28"/>
      <c r="D33" s="4">
        <f t="shared" si="12"/>
        <v>7</v>
      </c>
      <c r="E33" s="29" t="str">
        <f t="shared" si="7"/>
        <v/>
      </c>
      <c r="F33" s="4" t="str">
        <f t="shared" si="14"/>
        <v/>
      </c>
      <c r="G33" s="306"/>
      <c r="H33" s="306"/>
      <c r="I33" s="306"/>
      <c r="J33" s="306"/>
      <c r="K33" s="306"/>
      <c r="M33" s="31">
        <f t="shared" si="1"/>
        <v>30</v>
      </c>
      <c r="N33" s="5">
        <f t="shared" si="15"/>
        <v>1.596522969119582E+16</v>
      </c>
      <c r="O33" s="5">
        <f t="shared" si="16"/>
        <v>1596522969119482</v>
      </c>
      <c r="Q33" s="31" t="s">
        <v>83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9"/>
  <sheetViews>
    <sheetView workbookViewId="0">
      <selection activeCell="H26" sqref="H26"/>
    </sheetView>
  </sheetViews>
  <sheetFormatPr defaultRowHeight="12.75" x14ac:dyDescent="0.2"/>
  <cols>
    <col min="1" max="1" width="3.140625" style="34" customWidth="1"/>
    <col min="2" max="2" width="5.85546875" customWidth="1"/>
    <col min="3" max="3" width="5.85546875" style="35" hidden="1" customWidth="1"/>
    <col min="4" max="4" width="8.5703125" style="36" customWidth="1"/>
    <col min="5" max="5" width="10.85546875" style="36" bestFit="1" customWidth="1"/>
    <col min="6" max="6" width="9.28515625" style="35" customWidth="1"/>
    <col min="7" max="7" width="10" style="35" customWidth="1"/>
    <col min="8" max="8" width="9.7109375" style="35" customWidth="1"/>
    <col min="9" max="9" width="12.7109375" style="35" bestFit="1" customWidth="1"/>
    <col min="10" max="10" width="10.7109375" style="34" hidden="1" customWidth="1"/>
    <col min="11" max="11" width="9.140625" style="35" bestFit="1" customWidth="1"/>
    <col min="12" max="12" width="9.7109375" style="34" customWidth="1"/>
    <col min="13" max="13" width="9.85546875" style="34" customWidth="1"/>
    <col min="14" max="14" width="9.85546875" style="35" customWidth="1"/>
    <col min="15" max="15" width="15.140625" style="34" bestFit="1" customWidth="1"/>
    <col min="16" max="16" width="12.28515625" style="34" bestFit="1" customWidth="1"/>
    <col min="17" max="17" width="3.140625" style="34" customWidth="1"/>
    <col min="18" max="16384" width="9.140625" style="34"/>
  </cols>
  <sheetData>
    <row r="1" spans="2:19" ht="13.5" thickBot="1" x14ac:dyDescent="0.25">
      <c r="N1" s="228"/>
      <c r="P1" s="164"/>
    </row>
    <row r="2" spans="2:19" ht="13.5" thickBot="1" x14ac:dyDescent="0.25">
      <c r="F2" s="200" t="s">
        <v>160</v>
      </c>
      <c r="G2" s="284">
        <f>10000*(E6-E7)</f>
        <v>1.3000000000018552</v>
      </c>
      <c r="H2" s="204" t="s">
        <v>58</v>
      </c>
      <c r="I2" s="285">
        <f>SUM(E5:H5)</f>
        <v>31830.78</v>
      </c>
      <c r="J2" s="209" t="str">
        <f>IF(I11="","",MATCH(J29,J11:J28,0))</f>
        <v/>
      </c>
      <c r="K2" s="401" t="s">
        <v>125</v>
      </c>
      <c r="L2" s="402"/>
      <c r="M2" s="402"/>
      <c r="N2" s="403"/>
      <c r="P2" s="196" t="s">
        <v>158</v>
      </c>
    </row>
    <row r="3" spans="2:19" ht="13.5" thickBot="1" x14ac:dyDescent="0.25">
      <c r="B3" s="419" t="s">
        <v>59</v>
      </c>
      <c r="C3" s="420"/>
      <c r="D3" s="420"/>
      <c r="E3" s="433" t="s">
        <v>87</v>
      </c>
      <c r="F3" s="434"/>
      <c r="G3" s="437" t="s">
        <v>56</v>
      </c>
      <c r="H3" s="438"/>
      <c r="I3" s="439"/>
      <c r="J3" s="165" t="s">
        <v>173</v>
      </c>
      <c r="K3" s="159" t="s">
        <v>129</v>
      </c>
      <c r="L3" s="161" t="s">
        <v>56</v>
      </c>
      <c r="M3" s="132" t="s">
        <v>131</v>
      </c>
      <c r="N3" s="160" t="s">
        <v>171</v>
      </c>
      <c r="O3" s="208" t="s">
        <v>172</v>
      </c>
      <c r="P3" s="198">
        <f>IF(B11="",0,IF(E11="",0,IF(K11="",P3,IF(O8&lt;&gt;"",10000*ABS(O8-E11),IF(B11&gt;0,IF(10000*(E11-K11)&gt;P3,10000*(E11-K11),P3),IF(B11&lt;0,IF(10000*(K11-E11)&gt;P3,10000*(K11-E11),P3)))))))</f>
        <v>0</v>
      </c>
      <c r="R3"/>
      <c r="S3"/>
    </row>
    <row r="4" spans="2:19" ht="13.5" thickBot="1" x14ac:dyDescent="0.25">
      <c r="B4" s="421"/>
      <c r="C4" s="422"/>
      <c r="D4" s="422"/>
      <c r="E4" s="435"/>
      <c r="F4" s="436"/>
      <c r="G4" s="202" t="s">
        <v>106</v>
      </c>
      <c r="H4" s="132" t="s">
        <v>107</v>
      </c>
      <c r="I4" s="201" t="s">
        <v>130</v>
      </c>
      <c r="J4" s="210" t="str">
        <f>IF(I11="","",INDEX(B11:B28,J2))</f>
        <v/>
      </c>
      <c r="K4" s="227">
        <v>1</v>
      </c>
      <c r="L4" s="61" t="str">
        <f>IF(K4="","",IF(P11="","",K4*P11))</f>
        <v/>
      </c>
      <c r="M4" s="61" t="str">
        <f>IF(L4="","",IF(E5="","",100*L4/E5))</f>
        <v/>
      </c>
      <c r="N4" s="280" t="str">
        <f>IF(K4="","",IF(K11="","",IF(D29=0,"",K11+(L4-G5-H5)/P20/D29)))</f>
        <v/>
      </c>
      <c r="O4" s="281" t="str">
        <f>IF(D29="","",IF(D11=D29,"",(L4-G5-H5-D29*P20*(J6-K11))/(D29-J4)/P20+J6))</f>
        <v/>
      </c>
      <c r="P4" s="196" t="s">
        <v>159</v>
      </c>
    </row>
    <row r="5" spans="2:19" ht="13.5" thickBot="1" x14ac:dyDescent="0.25">
      <c r="B5" s="430">
        <f>E5+G5</f>
        <v>31830.78</v>
      </c>
      <c r="C5" s="431"/>
      <c r="D5" s="432"/>
      <c r="E5" s="406">
        <f>DLog!$H$2</f>
        <v>31830.78</v>
      </c>
      <c r="F5" s="407"/>
      <c r="G5" s="162">
        <f>SUM(L11:L28)</f>
        <v>0</v>
      </c>
      <c r="H5" s="61">
        <f>SUM(M11:M28)</f>
        <v>0</v>
      </c>
      <c r="I5" s="65">
        <f>G5+H5</f>
        <v>0</v>
      </c>
      <c r="J5" s="165" t="s">
        <v>174</v>
      </c>
      <c r="K5" s="282" t="str">
        <f>IF(L5="","",IF(P11="","",L5/P11))</f>
        <v/>
      </c>
      <c r="L5" s="69" t="str">
        <f>IF(N5="","",IF(K11="","",IF(D29="","",G5+H5+(N5-K11)*P20*D29)))</f>
        <v/>
      </c>
      <c r="M5" s="69" t="str">
        <f>IF(L5="","",100*L5/E5)</f>
        <v/>
      </c>
      <c r="N5" s="203"/>
      <c r="O5" s="265"/>
      <c r="P5" s="197" t="e">
        <f ca="1">IF(O8&lt;&gt;"",P8,IF(O6&lt;&gt;"",O6,IF(I6&lt;-P5,-I6,P5)))</f>
        <v>#VALUE!</v>
      </c>
    </row>
    <row r="6" spans="2:19" ht="13.5" thickBot="1" x14ac:dyDescent="0.25">
      <c r="B6" s="411" t="s">
        <v>61</v>
      </c>
      <c r="C6" s="412"/>
      <c r="D6" s="413"/>
      <c r="E6" s="409">
        <f>[1]!EURUSD/100000</f>
        <v>1.0518400000000001</v>
      </c>
      <c r="F6" s="410"/>
      <c r="G6" s="163">
        <f>100*G5/E5</f>
        <v>0</v>
      </c>
      <c r="H6" s="69">
        <f>100*H5/E5</f>
        <v>0</v>
      </c>
      <c r="I6" s="73">
        <f>100*(I2/E5-1)</f>
        <v>0</v>
      </c>
      <c r="J6" s="211" t="str">
        <f>IF(I11="","",INDEX(F11:F28,J2))</f>
        <v/>
      </c>
      <c r="K6" s="205" t="s">
        <v>132</v>
      </c>
      <c r="L6" s="162">
        <f>IF(M6="","",-M6*E5/100)</f>
        <v>-9549.2339999999986</v>
      </c>
      <c r="M6" s="64">
        <v>30</v>
      </c>
      <c r="N6" s="280" t="str">
        <f>IF(M6="","",IF(K11="","",IF(D29=0,"",K11-(I2-E5-L6)/P20/D29)))</f>
        <v/>
      </c>
      <c r="O6" s="350"/>
      <c r="P6" s="196" t="s">
        <v>181</v>
      </c>
      <c r="S6"/>
    </row>
    <row r="7" spans="2:19" ht="13.5" thickBot="1" x14ac:dyDescent="0.25">
      <c r="B7" s="414" t="s">
        <v>62</v>
      </c>
      <c r="C7" s="415"/>
      <c r="D7" s="416"/>
      <c r="E7" s="396">
        <f>[2]!EURUSD/100000</f>
        <v>1.0517099999999999</v>
      </c>
      <c r="F7" s="397"/>
      <c r="G7" s="423" t="s">
        <v>57</v>
      </c>
      <c r="H7" s="424"/>
      <c r="I7" s="425"/>
      <c r="K7" s="176" t="s">
        <v>133</v>
      </c>
      <c r="L7" s="163">
        <f>IF(M7="","",-M7*E5/100)</f>
        <v>0</v>
      </c>
      <c r="M7" s="263">
        <v>0</v>
      </c>
      <c r="N7" s="283" t="str">
        <f>IF(M7="","",IF(K11="","",IF(M7=0,"",IF(D29=0,"",K11-(I2-E5-L7)/P20/D29))))</f>
        <v/>
      </c>
      <c r="O7" s="351" t="s">
        <v>190</v>
      </c>
      <c r="P7" s="199" t="str">
        <f>IF(M7="","",IF(M7=0,"Kelly = 0",IF(P5="","",100*P5/M7)))</f>
        <v>Kelly = 0</v>
      </c>
    </row>
    <row r="8" spans="2:19" ht="13.5" thickBot="1" x14ac:dyDescent="0.25">
      <c r="M8" s="264"/>
      <c r="N8" s="297" t="s">
        <v>191</v>
      </c>
      <c r="O8" s="349"/>
      <c r="P8" s="348" t="str">
        <f>IF(O8="","",ABS(100*(D29*P20*(O8-K11+0.00015)+I5)/E5))</f>
        <v/>
      </c>
    </row>
    <row r="9" spans="2:19" ht="12.75" customHeight="1" x14ac:dyDescent="0.2">
      <c r="B9" s="426" t="s">
        <v>88</v>
      </c>
      <c r="C9" s="394" t="s">
        <v>0</v>
      </c>
      <c r="D9" s="392" t="s">
        <v>123</v>
      </c>
      <c r="E9" s="398" t="s">
        <v>126</v>
      </c>
      <c r="F9" s="398" t="s">
        <v>127</v>
      </c>
      <c r="G9" s="392" t="s">
        <v>128</v>
      </c>
      <c r="H9" s="399" t="s">
        <v>55</v>
      </c>
      <c r="I9" s="392" t="s">
        <v>124</v>
      </c>
      <c r="J9" s="394" t="s">
        <v>0</v>
      </c>
      <c r="K9" s="404" t="s">
        <v>54</v>
      </c>
      <c r="L9" s="392" t="s">
        <v>104</v>
      </c>
      <c r="M9" s="392" t="s">
        <v>105</v>
      </c>
      <c r="N9" s="428" t="s">
        <v>57</v>
      </c>
      <c r="O9" s="388" t="s">
        <v>166</v>
      </c>
      <c r="P9" s="389"/>
    </row>
    <row r="10" spans="2:19" ht="13.5" thickBot="1" x14ac:dyDescent="0.25">
      <c r="B10" s="427"/>
      <c r="C10" s="395"/>
      <c r="D10" s="408"/>
      <c r="E10" s="393"/>
      <c r="F10" s="393"/>
      <c r="G10" s="393"/>
      <c r="H10" s="400"/>
      <c r="I10" s="393"/>
      <c r="J10" s="395"/>
      <c r="K10" s="405"/>
      <c r="L10" s="393"/>
      <c r="M10" s="393"/>
      <c r="N10" s="429"/>
      <c r="O10" s="207" t="s">
        <v>164</v>
      </c>
      <c r="P10" s="201" t="s">
        <v>165</v>
      </c>
    </row>
    <row r="11" spans="2:19" ht="13.5" thickBot="1" x14ac:dyDescent="0.25">
      <c r="B11" s="60"/>
      <c r="C11" s="236" t="str">
        <f>IF(D11="","",1)</f>
        <v/>
      </c>
      <c r="D11" s="61" t="str">
        <f t="shared" ref="D11:D28" si="0">IF(B11="","",IF(I11="p",D10,IF(I11="o",D10+B11,IF(I11="c",D10,IF(I11="","","Status?")))))</f>
        <v/>
      </c>
      <c r="E11" s="62"/>
      <c r="F11" s="62"/>
      <c r="G11" s="61" t="str">
        <f>IF(B11="","",IF(E11="","",IF(F11="","",B11*P$20*(F11-E11))))</f>
        <v/>
      </c>
      <c r="H11" s="64"/>
      <c r="I11" s="64"/>
      <c r="J11" s="236" t="str">
        <f>IF(I11="o",1,"")</f>
        <v/>
      </c>
      <c r="K11" s="63" t="str">
        <f t="shared" ref="K11:K28" si="1">IF(B11="","",IF(I11&lt;&gt;"o","",IF(B11&gt;0,E$7,IF(B11&lt;0,E$6,"Posição?"))))</f>
        <v/>
      </c>
      <c r="L11" s="61" t="str">
        <f>IF(B11="","",IF(E11="","",IF(F11="","",IF(H11="","",IF(I11="c",B11*P$20*(F11-E11)+H11,"")))))</f>
        <v/>
      </c>
      <c r="M11" s="61" t="str">
        <f>IF(B11="","",IF(E11="","",IF(H11="","",IF(I11="o",B11*P$20*(K11-E11)+H11,""))))</f>
        <v/>
      </c>
      <c r="N11" s="65" t="str">
        <f t="shared" ref="N11:N28" si="2">IF(B11="","",IF(E11="","",IF(H11="","",IF(I11="p",100*G11/E$5,IF(I11="o",100*M11/E$5,IF(I11="c",100*L11/E$5,""))))))</f>
        <v/>
      </c>
      <c r="O11" s="325"/>
      <c r="P11" s="326" t="str">
        <f>IF(B11="","",IF(E11="","",IF(O11="","",B11*P$20*(O11-E11))))</f>
        <v/>
      </c>
    </row>
    <row r="12" spans="2:19" x14ac:dyDescent="0.2">
      <c r="B12" s="66"/>
      <c r="C12" s="4" t="str">
        <f t="shared" ref="C12:C28" si="3">IF(D12="","",C11+1)</f>
        <v/>
      </c>
      <c r="D12" s="57" t="str">
        <f t="shared" si="0"/>
        <v/>
      </c>
      <c r="E12" s="58"/>
      <c r="F12" s="58"/>
      <c r="G12" s="206" t="str">
        <f t="shared" ref="G12:G28" si="4">IF(B12="","",IF(E12="","",IF(F12="","",B12*P$20*(F12-E12))))</f>
        <v/>
      </c>
      <c r="H12" s="56"/>
      <c r="I12" s="56"/>
      <c r="J12" s="4" t="str">
        <f>IF(J11="","",IF(I12="","",IF(I12="o",J11+1,J11)))</f>
        <v/>
      </c>
      <c r="K12" s="59" t="str">
        <f t="shared" si="1"/>
        <v/>
      </c>
      <c r="L12" s="206" t="str">
        <f t="shared" ref="L12:L28" si="5">IF(B12="","",IF(E12="","",IF(F12="","",IF(H12="","",IF(I12="c",B12*P$20*(F12-E12)+H12,"")))))</f>
        <v/>
      </c>
      <c r="M12" s="206" t="str">
        <f t="shared" ref="M12:M28" si="6">IF(B12="","",IF(E12="","",IF(H12="","",IF(I12="o",B12*P$20*(K12-E12)+H12,""))))</f>
        <v/>
      </c>
      <c r="N12" s="67" t="str">
        <f t="shared" si="2"/>
        <v/>
      </c>
      <c r="O12" s="296" t="s">
        <v>180</v>
      </c>
      <c r="P12" s="212" t="str">
        <f>IF(G11="","",SUM(G11:H28))</f>
        <v/>
      </c>
    </row>
    <row r="13" spans="2:19" x14ac:dyDescent="0.2">
      <c r="B13" s="66"/>
      <c r="C13" s="4" t="str">
        <f t="shared" si="3"/>
        <v/>
      </c>
      <c r="D13" s="57" t="str">
        <f t="shared" si="0"/>
        <v/>
      </c>
      <c r="E13" s="58"/>
      <c r="F13" s="58"/>
      <c r="G13" s="206" t="str">
        <f t="shared" si="4"/>
        <v/>
      </c>
      <c r="H13" s="56"/>
      <c r="I13" s="56"/>
      <c r="J13" s="4" t="str">
        <f t="shared" ref="J13:J28" si="7">IF(J12="","",IF(I13="","",IF(I13="o",J12+1,J12)))</f>
        <v/>
      </c>
      <c r="K13" s="59" t="str">
        <f t="shared" si="1"/>
        <v/>
      </c>
      <c r="L13" s="206" t="str">
        <f t="shared" si="5"/>
        <v/>
      </c>
      <c r="M13" s="206" t="str">
        <f t="shared" si="6"/>
        <v/>
      </c>
      <c r="N13" s="67" t="str">
        <f t="shared" si="2"/>
        <v/>
      </c>
      <c r="O13" s="215" t="s">
        <v>169</v>
      </c>
      <c r="P13" s="213" t="str">
        <f>IF(P12="","",100*P12/E5)</f>
        <v/>
      </c>
    </row>
    <row r="14" spans="2:19" ht="13.5" thickBot="1" x14ac:dyDescent="0.25">
      <c r="B14" s="66"/>
      <c r="C14" s="4" t="str">
        <f t="shared" si="3"/>
        <v/>
      </c>
      <c r="D14" s="57" t="str">
        <f t="shared" si="0"/>
        <v/>
      </c>
      <c r="E14" s="58"/>
      <c r="F14" s="58"/>
      <c r="G14" s="206" t="str">
        <f t="shared" si="4"/>
        <v/>
      </c>
      <c r="H14" s="56"/>
      <c r="I14" s="56"/>
      <c r="J14" s="4" t="str">
        <f t="shared" si="7"/>
        <v/>
      </c>
      <c r="K14" s="59" t="str">
        <f t="shared" si="1"/>
        <v/>
      </c>
      <c r="L14" s="206" t="str">
        <f t="shared" si="5"/>
        <v/>
      </c>
      <c r="M14" s="206" t="str">
        <f t="shared" si="6"/>
        <v/>
      </c>
      <c r="N14" s="67" t="str">
        <f t="shared" si="2"/>
        <v/>
      </c>
      <c r="O14" s="216" t="s">
        <v>167</v>
      </c>
      <c r="P14" s="226" t="str">
        <f>IF(P12=0,"",IF(P11="","",P12/P11))</f>
        <v/>
      </c>
    </row>
    <row r="15" spans="2:19" ht="13.5" thickBot="1" x14ac:dyDescent="0.25">
      <c r="B15" s="66"/>
      <c r="C15" s="4" t="str">
        <f t="shared" si="3"/>
        <v/>
      </c>
      <c r="D15" s="57" t="str">
        <f t="shared" si="0"/>
        <v/>
      </c>
      <c r="E15" s="58"/>
      <c r="F15" s="58"/>
      <c r="G15" s="206" t="str">
        <f t="shared" si="4"/>
        <v/>
      </c>
      <c r="H15" s="56"/>
      <c r="I15" s="56"/>
      <c r="J15" s="4" t="str">
        <f t="shared" si="7"/>
        <v/>
      </c>
      <c r="K15" s="59" t="str">
        <f t="shared" si="1"/>
        <v/>
      </c>
      <c r="L15" s="206" t="str">
        <f t="shared" si="5"/>
        <v/>
      </c>
      <c r="M15" s="206" t="str">
        <f t="shared" si="6"/>
        <v/>
      </c>
      <c r="N15" s="67" t="str">
        <f t="shared" si="2"/>
        <v/>
      </c>
      <c r="O15" s="390" t="s">
        <v>141</v>
      </c>
      <c r="P15" s="391"/>
    </row>
    <row r="16" spans="2:19" x14ac:dyDescent="0.2">
      <c r="B16" s="66"/>
      <c r="C16" s="4" t="str">
        <f t="shared" si="3"/>
        <v/>
      </c>
      <c r="D16" s="57" t="str">
        <f t="shared" si="0"/>
        <v/>
      </c>
      <c r="E16" s="58"/>
      <c r="F16" s="58"/>
      <c r="G16" s="206" t="str">
        <f t="shared" si="4"/>
        <v/>
      </c>
      <c r="H16" s="56"/>
      <c r="I16" s="56"/>
      <c r="J16" s="4" t="str">
        <f t="shared" si="7"/>
        <v/>
      </c>
      <c r="K16" s="59" t="str">
        <f t="shared" si="1"/>
        <v/>
      </c>
      <c r="L16" s="206" t="str">
        <f t="shared" si="5"/>
        <v/>
      </c>
      <c r="M16" s="206" t="str">
        <f t="shared" si="6"/>
        <v/>
      </c>
      <c r="N16" s="67" t="str">
        <f t="shared" si="2"/>
        <v/>
      </c>
      <c r="O16" s="217" t="s">
        <v>74</v>
      </c>
      <c r="P16" s="218">
        <f>E5</f>
        <v>31830.78</v>
      </c>
    </row>
    <row r="17" spans="2:19" x14ac:dyDescent="0.2">
      <c r="B17" s="66"/>
      <c r="C17" s="4" t="str">
        <f t="shared" si="3"/>
        <v/>
      </c>
      <c r="D17" s="57" t="str">
        <f t="shared" si="0"/>
        <v/>
      </c>
      <c r="E17" s="58"/>
      <c r="F17" s="58"/>
      <c r="G17" s="206" t="str">
        <f t="shared" si="4"/>
        <v/>
      </c>
      <c r="H17" s="56"/>
      <c r="I17" s="56"/>
      <c r="J17" s="4" t="str">
        <f t="shared" si="7"/>
        <v/>
      </c>
      <c r="K17" s="59" t="str">
        <f t="shared" si="1"/>
        <v/>
      </c>
      <c r="L17" s="206" t="str">
        <f t="shared" si="5"/>
        <v/>
      </c>
      <c r="M17" s="206" t="str">
        <f t="shared" si="6"/>
        <v/>
      </c>
      <c r="N17" s="67" t="str">
        <f t="shared" si="2"/>
        <v/>
      </c>
      <c r="O17" s="219" t="s">
        <v>162</v>
      </c>
      <c r="P17" s="220">
        <v>1</v>
      </c>
    </row>
    <row r="18" spans="2:19" x14ac:dyDescent="0.2">
      <c r="B18" s="66"/>
      <c r="C18" s="4" t="str">
        <f t="shared" si="3"/>
        <v/>
      </c>
      <c r="D18" s="57" t="str">
        <f t="shared" si="0"/>
        <v/>
      </c>
      <c r="E18" s="58"/>
      <c r="F18" s="58"/>
      <c r="G18" s="206" t="str">
        <f t="shared" si="4"/>
        <v/>
      </c>
      <c r="H18" s="56"/>
      <c r="I18" s="56"/>
      <c r="J18" s="4" t="str">
        <f t="shared" si="7"/>
        <v/>
      </c>
      <c r="K18" s="59" t="str">
        <f t="shared" si="1"/>
        <v/>
      </c>
      <c r="L18" s="206" t="str">
        <f t="shared" si="5"/>
        <v/>
      </c>
      <c r="M18" s="206" t="str">
        <f t="shared" si="6"/>
        <v/>
      </c>
      <c r="N18" s="67" t="str">
        <f t="shared" si="2"/>
        <v/>
      </c>
      <c r="O18" s="219" t="s">
        <v>221</v>
      </c>
      <c r="P18" s="220">
        <v>0</v>
      </c>
    </row>
    <row r="19" spans="2:19" x14ac:dyDescent="0.2">
      <c r="B19" s="66"/>
      <c r="C19" s="4" t="str">
        <f t="shared" si="3"/>
        <v/>
      </c>
      <c r="D19" s="57" t="str">
        <f t="shared" si="0"/>
        <v/>
      </c>
      <c r="E19" s="58"/>
      <c r="F19" s="58"/>
      <c r="G19" s="206" t="str">
        <f t="shared" si="4"/>
        <v/>
      </c>
      <c r="H19" s="56"/>
      <c r="I19" s="56"/>
      <c r="J19" s="4" t="str">
        <f t="shared" si="7"/>
        <v/>
      </c>
      <c r="K19" s="59" t="str">
        <f t="shared" si="1"/>
        <v/>
      </c>
      <c r="L19" s="206" t="str">
        <f t="shared" si="5"/>
        <v/>
      </c>
      <c r="M19" s="206" t="str">
        <f t="shared" si="6"/>
        <v/>
      </c>
      <c r="N19" s="67" t="str">
        <f t="shared" si="2"/>
        <v/>
      </c>
      <c r="O19" s="219" t="s">
        <v>78</v>
      </c>
      <c r="P19" s="213">
        <f>IF(P17="","",IF(P18="","",IF(P28="","",P17*(1+P18*(P28-1)/100))))</f>
        <v>1</v>
      </c>
    </row>
    <row r="20" spans="2:19" x14ac:dyDescent="0.2">
      <c r="B20" s="66"/>
      <c r="C20" s="4" t="str">
        <f t="shared" si="3"/>
        <v/>
      </c>
      <c r="D20" s="57" t="str">
        <f t="shared" si="0"/>
        <v/>
      </c>
      <c r="E20" s="58"/>
      <c r="F20" s="58"/>
      <c r="G20" s="206" t="str">
        <f t="shared" si="4"/>
        <v/>
      </c>
      <c r="H20" s="56"/>
      <c r="I20" s="56"/>
      <c r="J20" s="4" t="str">
        <f t="shared" si="7"/>
        <v/>
      </c>
      <c r="K20" s="59" t="str">
        <f t="shared" si="1"/>
        <v/>
      </c>
      <c r="L20" s="206" t="str">
        <f t="shared" si="5"/>
        <v/>
      </c>
      <c r="M20" s="206" t="str">
        <f t="shared" si="6"/>
        <v/>
      </c>
      <c r="N20" s="67" t="str">
        <f t="shared" si="2"/>
        <v/>
      </c>
      <c r="O20" s="219" t="s">
        <v>179</v>
      </c>
      <c r="P20" s="220">
        <v>100000</v>
      </c>
    </row>
    <row r="21" spans="2:19" x14ac:dyDescent="0.2">
      <c r="B21" s="66"/>
      <c r="C21" s="4" t="str">
        <f t="shared" si="3"/>
        <v/>
      </c>
      <c r="D21" s="57" t="str">
        <f t="shared" si="0"/>
        <v/>
      </c>
      <c r="E21" s="58"/>
      <c r="F21" s="58"/>
      <c r="G21" s="206" t="str">
        <f t="shared" si="4"/>
        <v/>
      </c>
      <c r="H21" s="56"/>
      <c r="I21" s="56"/>
      <c r="J21" s="4" t="str">
        <f t="shared" si="7"/>
        <v/>
      </c>
      <c r="K21" s="59" t="str">
        <f t="shared" si="1"/>
        <v/>
      </c>
      <c r="L21" s="206" t="str">
        <f t="shared" si="5"/>
        <v/>
      </c>
      <c r="M21" s="206" t="str">
        <f t="shared" si="6"/>
        <v/>
      </c>
      <c r="N21" s="67" t="str">
        <f t="shared" si="2"/>
        <v/>
      </c>
      <c r="O21" s="219" t="s">
        <v>79</v>
      </c>
      <c r="P21" s="213">
        <f>IF(P16="","",IF(P19="","",IF(P20="","",P16*P19/P20)))</f>
        <v>0.31830779999999997</v>
      </c>
    </row>
    <row r="22" spans="2:19" x14ac:dyDescent="0.2">
      <c r="B22" s="66"/>
      <c r="C22" s="4" t="str">
        <f t="shared" si="3"/>
        <v/>
      </c>
      <c r="D22" s="57" t="str">
        <f t="shared" si="0"/>
        <v/>
      </c>
      <c r="E22" s="58"/>
      <c r="F22" s="58"/>
      <c r="G22" s="206" t="str">
        <f t="shared" si="4"/>
        <v/>
      </c>
      <c r="H22" s="56"/>
      <c r="I22" s="56"/>
      <c r="J22" s="4" t="str">
        <f t="shared" si="7"/>
        <v/>
      </c>
      <c r="K22" s="59" t="str">
        <f t="shared" si="1"/>
        <v/>
      </c>
      <c r="L22" s="206" t="str">
        <f t="shared" si="5"/>
        <v/>
      </c>
      <c r="M22" s="206" t="str">
        <f t="shared" si="6"/>
        <v/>
      </c>
      <c r="N22" s="67" t="str">
        <f t="shared" si="2"/>
        <v/>
      </c>
      <c r="O22" s="219" t="s">
        <v>80</v>
      </c>
      <c r="P22" s="213">
        <f>IF(P21="","",2*P21)</f>
        <v>0.63661559999999995</v>
      </c>
    </row>
    <row r="23" spans="2:19" x14ac:dyDescent="0.2">
      <c r="B23" s="66"/>
      <c r="C23" s="4" t="str">
        <f t="shared" si="3"/>
        <v/>
      </c>
      <c r="D23" s="57" t="str">
        <f t="shared" si="0"/>
        <v/>
      </c>
      <c r="E23" s="58"/>
      <c r="F23" s="58"/>
      <c r="G23" s="206" t="str">
        <f t="shared" si="4"/>
        <v/>
      </c>
      <c r="H23" s="56"/>
      <c r="I23" s="56"/>
      <c r="J23" s="4" t="str">
        <f t="shared" si="7"/>
        <v/>
      </c>
      <c r="K23" s="59" t="str">
        <f t="shared" si="1"/>
        <v/>
      </c>
      <c r="L23" s="206" t="str">
        <f t="shared" si="5"/>
        <v/>
      </c>
      <c r="M23" s="206" t="str">
        <f t="shared" si="6"/>
        <v/>
      </c>
      <c r="N23" s="67" t="str">
        <f t="shared" si="2"/>
        <v/>
      </c>
      <c r="O23" s="219" t="s">
        <v>81</v>
      </c>
      <c r="P23" s="213">
        <f>IF(P22="","",2*P22)</f>
        <v>1.2732311999999999</v>
      </c>
    </row>
    <row r="24" spans="2:19" x14ac:dyDescent="0.2">
      <c r="B24" s="66"/>
      <c r="C24" s="4" t="str">
        <f t="shared" si="3"/>
        <v/>
      </c>
      <c r="D24" s="57" t="str">
        <f t="shared" si="0"/>
        <v/>
      </c>
      <c r="E24" s="58"/>
      <c r="F24" s="58"/>
      <c r="G24" s="206" t="str">
        <f t="shared" si="4"/>
        <v/>
      </c>
      <c r="H24" s="56"/>
      <c r="I24" s="56"/>
      <c r="J24" s="4" t="str">
        <f t="shared" si="7"/>
        <v/>
      </c>
      <c r="K24" s="59" t="str">
        <f t="shared" si="1"/>
        <v/>
      </c>
      <c r="L24" s="206" t="str">
        <f t="shared" si="5"/>
        <v/>
      </c>
      <c r="M24" s="206" t="str">
        <f t="shared" si="6"/>
        <v/>
      </c>
      <c r="N24" s="67" t="str">
        <f t="shared" si="2"/>
        <v/>
      </c>
      <c r="O24" s="219" t="s">
        <v>82</v>
      </c>
      <c r="P24" s="213">
        <f>IF(P23="","",2*P23)</f>
        <v>2.5464623999999998</v>
      </c>
    </row>
    <row r="25" spans="2:19" ht="13.5" thickBot="1" x14ac:dyDescent="0.25">
      <c r="B25" s="66"/>
      <c r="C25" s="4" t="str">
        <f t="shared" si="3"/>
        <v/>
      </c>
      <c r="D25" s="57" t="str">
        <f t="shared" si="0"/>
        <v/>
      </c>
      <c r="E25" s="58"/>
      <c r="F25" s="58"/>
      <c r="G25" s="206" t="str">
        <f t="shared" si="4"/>
        <v/>
      </c>
      <c r="H25" s="56"/>
      <c r="I25" s="56"/>
      <c r="J25" s="4" t="str">
        <f t="shared" si="7"/>
        <v/>
      </c>
      <c r="K25" s="59" t="str">
        <f t="shared" si="1"/>
        <v/>
      </c>
      <c r="L25" s="206" t="str">
        <f t="shared" si="5"/>
        <v/>
      </c>
      <c r="M25" s="206" t="str">
        <f t="shared" si="6"/>
        <v/>
      </c>
      <c r="N25" s="67" t="str">
        <f t="shared" si="2"/>
        <v/>
      </c>
      <c r="O25" s="221" t="s">
        <v>161</v>
      </c>
      <c r="P25" s="214">
        <f>IF(P24="","",2*P24)</f>
        <v>5.0929247999999996</v>
      </c>
    </row>
    <row r="26" spans="2:19" x14ac:dyDescent="0.2">
      <c r="B26" s="66"/>
      <c r="C26" s="4" t="str">
        <f t="shared" si="3"/>
        <v/>
      </c>
      <c r="D26" s="57" t="str">
        <f t="shared" si="0"/>
        <v/>
      </c>
      <c r="E26" s="58"/>
      <c r="F26" s="58"/>
      <c r="G26" s="206" t="str">
        <f t="shared" si="4"/>
        <v/>
      </c>
      <c r="H26" s="56"/>
      <c r="I26" s="56"/>
      <c r="J26" s="4" t="str">
        <f t="shared" si="7"/>
        <v/>
      </c>
      <c r="K26" s="59" t="str">
        <f t="shared" si="1"/>
        <v/>
      </c>
      <c r="L26" s="206" t="str">
        <f t="shared" si="5"/>
        <v/>
      </c>
      <c r="M26" s="206" t="str">
        <f t="shared" si="6"/>
        <v/>
      </c>
      <c r="N26" s="67" t="str">
        <f t="shared" si="2"/>
        <v/>
      </c>
      <c r="O26" s="217" t="s">
        <v>159</v>
      </c>
      <c r="P26" s="222">
        <v>25.61</v>
      </c>
    </row>
    <row r="27" spans="2:19" x14ac:dyDescent="0.2">
      <c r="B27" s="66"/>
      <c r="C27" s="4" t="str">
        <f t="shared" si="3"/>
        <v/>
      </c>
      <c r="D27" s="57" t="str">
        <f t="shared" si="0"/>
        <v/>
      </c>
      <c r="E27" s="58"/>
      <c r="F27" s="58"/>
      <c r="G27" s="206" t="str">
        <f t="shared" si="4"/>
        <v/>
      </c>
      <c r="H27" s="56"/>
      <c r="I27" s="56"/>
      <c r="J27" s="4" t="str">
        <f t="shared" si="7"/>
        <v/>
      </c>
      <c r="K27" s="59" t="str">
        <f t="shared" si="1"/>
        <v/>
      </c>
      <c r="L27" s="206" t="str">
        <f t="shared" si="5"/>
        <v/>
      </c>
      <c r="M27" s="206" t="str">
        <f t="shared" si="6"/>
        <v/>
      </c>
      <c r="N27" s="67" t="str">
        <f t="shared" si="2"/>
        <v/>
      </c>
      <c r="O27" s="223" t="s">
        <v>170</v>
      </c>
      <c r="P27" s="266" t="s">
        <v>34</v>
      </c>
    </row>
    <row r="28" spans="2:19" ht="13.5" thickBot="1" x14ac:dyDescent="0.25">
      <c r="B28" s="68"/>
      <c r="C28" s="8" t="str">
        <f t="shared" si="3"/>
        <v/>
      </c>
      <c r="D28" s="69" t="str">
        <f t="shared" si="0"/>
        <v/>
      </c>
      <c r="E28" s="70"/>
      <c r="F28" s="70"/>
      <c r="G28" s="237" t="str">
        <f t="shared" si="4"/>
        <v/>
      </c>
      <c r="H28" s="72"/>
      <c r="I28" s="72"/>
      <c r="J28" s="8" t="str">
        <f t="shared" si="7"/>
        <v/>
      </c>
      <c r="K28" s="71" t="str">
        <f t="shared" si="1"/>
        <v/>
      </c>
      <c r="L28" s="237" t="str">
        <f t="shared" si="5"/>
        <v/>
      </c>
      <c r="M28" s="237" t="str">
        <f t="shared" si="6"/>
        <v/>
      </c>
      <c r="N28" s="73" t="str">
        <f t="shared" si="2"/>
        <v/>
      </c>
      <c r="O28" s="224" t="s">
        <v>212</v>
      </c>
      <c r="P28" s="225">
        <f>IF(P26="",1,IF(P27="",1,IF(P27=0,1,P27/P26)))</f>
        <v>1</v>
      </c>
    </row>
    <row r="29" spans="2:19" ht="13.5" thickBot="1" x14ac:dyDescent="0.25">
      <c r="B29" s="165" t="s">
        <v>130</v>
      </c>
      <c r="C29" s="166"/>
      <c r="D29" s="167" t="str">
        <f>IF(B11="","",VLOOKUP(MAX(C11:C28),C11:D28,2,FALSE))</f>
        <v/>
      </c>
      <c r="E29" s="417" t="s">
        <v>175</v>
      </c>
      <c r="F29" s="418"/>
      <c r="G29" s="235" t="str">
        <f>IF(B5="","",IF(D29="","",IF(E5="","",ABS(P20*D29/E5))))</f>
        <v/>
      </c>
      <c r="J29" s="209" t="str">
        <f>IF(I11="","",COUNTIF(I11:I28,"o"))</f>
        <v/>
      </c>
      <c r="S29"/>
    </row>
  </sheetData>
  <mergeCells count="27">
    <mergeCell ref="E29:F29"/>
    <mergeCell ref="B3:D4"/>
    <mergeCell ref="G7:I7"/>
    <mergeCell ref="B9:B10"/>
    <mergeCell ref="N9:N10"/>
    <mergeCell ref="B5:D5"/>
    <mergeCell ref="C9:C10"/>
    <mergeCell ref="E3:F4"/>
    <mergeCell ref="G3:I3"/>
    <mergeCell ref="K2:N2"/>
    <mergeCell ref="K9:K10"/>
    <mergeCell ref="E5:F5"/>
    <mergeCell ref="L9:L10"/>
    <mergeCell ref="D9:D10"/>
    <mergeCell ref="E9:E10"/>
    <mergeCell ref="G9:G10"/>
    <mergeCell ref="E6:F6"/>
    <mergeCell ref="B6:D6"/>
    <mergeCell ref="B7:D7"/>
    <mergeCell ref="O9:P9"/>
    <mergeCell ref="O15:P15"/>
    <mergeCell ref="M9:M10"/>
    <mergeCell ref="J9:J10"/>
    <mergeCell ref="E7:F7"/>
    <mergeCell ref="I9:I10"/>
    <mergeCell ref="F9:F10"/>
    <mergeCell ref="H9:H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workbookViewId="0">
      <selection activeCell="J13" sqref="J13"/>
    </sheetView>
  </sheetViews>
  <sheetFormatPr defaultRowHeight="12.75" x14ac:dyDescent="0.2"/>
  <cols>
    <col min="1" max="1" width="2.42578125" customWidth="1"/>
    <col min="2" max="2" width="4.28515625" customWidth="1"/>
    <col min="3" max="3" width="10.140625" bestFit="1" customWidth="1"/>
    <col min="4" max="4" width="6.7109375" customWidth="1"/>
    <col min="5" max="5" width="4.28515625" hidden="1" customWidth="1"/>
    <col min="6" max="6" width="10.140625" bestFit="1" customWidth="1"/>
    <col min="7" max="7" width="9.42578125" bestFit="1" customWidth="1"/>
    <col min="9" max="9" width="10.140625" bestFit="1" customWidth="1"/>
  </cols>
  <sheetData>
    <row r="1" spans="2:14" x14ac:dyDescent="0.2">
      <c r="E1" s="35"/>
    </row>
    <row r="2" spans="2:14" s="333" customFormat="1" ht="12.75" customHeight="1" x14ac:dyDescent="0.2">
      <c r="B2" s="332" t="s">
        <v>0</v>
      </c>
      <c r="C2" s="329" t="s">
        <v>74</v>
      </c>
      <c r="D2" s="330" t="s">
        <v>116</v>
      </c>
      <c r="E2" s="332" t="s">
        <v>0</v>
      </c>
      <c r="F2" s="330" t="s">
        <v>229</v>
      </c>
      <c r="G2" s="334" t="s">
        <v>188</v>
      </c>
      <c r="I2" s="330" t="s">
        <v>229</v>
      </c>
    </row>
    <row r="3" spans="2:14" x14ac:dyDescent="0.2">
      <c r="B3" s="327">
        <v>0</v>
      </c>
      <c r="C3" s="140">
        <v>31019.200000000001</v>
      </c>
      <c r="D3" s="328"/>
      <c r="E3" s="327">
        <v>0</v>
      </c>
      <c r="F3" s="328"/>
      <c r="G3" s="328"/>
      <c r="I3" s="340">
        <f>IF(F4="","",VLOOKUP(MAX(E4:E103),E4:F103,2,FALSE))</f>
        <v>0.46756758036374801</v>
      </c>
    </row>
    <row r="4" spans="2:14" ht="13.5" thickBot="1" x14ac:dyDescent="0.25">
      <c r="B4" s="4">
        <f t="shared" ref="B4:B67" si="0">B3+1</f>
        <v>1</v>
      </c>
      <c r="C4" s="140">
        <v>31090.03</v>
      </c>
      <c r="D4" s="331">
        <f t="shared" ref="D4:D28" si="1">IF(C4="","",100*(C4-C3)/C3)</f>
        <v>0.22834244596894215</v>
      </c>
      <c r="E4" s="4">
        <f>IF(C4="","",E3+1)</f>
        <v>1</v>
      </c>
      <c r="F4" s="341">
        <f>IF(D4="","",100*(((C4-C$3)/C$3+1)^(1/E4)-1))</f>
        <v>0.22834244596894315</v>
      </c>
      <c r="G4" s="140">
        <v>0.56999999999999995</v>
      </c>
    </row>
    <row r="5" spans="2:14" x14ac:dyDescent="0.2">
      <c r="B5" s="4">
        <f t="shared" si="0"/>
        <v>2</v>
      </c>
      <c r="C5" s="140">
        <v>31152.03</v>
      </c>
      <c r="D5" s="331">
        <f t="shared" si="1"/>
        <v>0.19942084327355106</v>
      </c>
      <c r="E5" s="4">
        <f t="shared" ref="E5:E68" si="2">IF(C5="","",E4+1)</f>
        <v>2</v>
      </c>
      <c r="F5" s="341">
        <f>IF(D5="","",100*(((C5-C$3)/C$3+1)^(1/E5)-1))</f>
        <v>0.21388060127887076</v>
      </c>
      <c r="G5" s="140">
        <v>0.22</v>
      </c>
      <c r="K5" s="440" t="s">
        <v>249</v>
      </c>
      <c r="L5" s="441"/>
      <c r="M5" s="441"/>
      <c r="N5" s="442"/>
    </row>
    <row r="6" spans="2:14" ht="13.5" thickBot="1" x14ac:dyDescent="0.25">
      <c r="B6" s="4">
        <f t="shared" si="0"/>
        <v>3</v>
      </c>
      <c r="C6" s="140">
        <v>31202.87</v>
      </c>
      <c r="D6" s="331">
        <f t="shared" si="1"/>
        <v>0.16319963739120741</v>
      </c>
      <c r="E6" s="4">
        <f t="shared" si="2"/>
        <v>3</v>
      </c>
      <c r="F6" s="341">
        <f>IF(D6="","",100*(((C6-C$3)/C$3+1)^(1/E6)-1))</f>
        <v>0.19698409798460936</v>
      </c>
      <c r="G6" s="140">
        <v>0.69</v>
      </c>
      <c r="K6" s="443"/>
      <c r="L6" s="444"/>
      <c r="M6" s="444"/>
      <c r="N6" s="445"/>
    </row>
    <row r="7" spans="2:14" ht="13.5" thickBot="1" x14ac:dyDescent="0.25">
      <c r="B7" s="4">
        <f t="shared" si="0"/>
        <v>4</v>
      </c>
      <c r="C7" s="140">
        <v>31227.360000000001</v>
      </c>
      <c r="D7" s="331">
        <f t="shared" si="1"/>
        <v>7.8486370003790037E-2</v>
      </c>
      <c r="E7" s="4">
        <f t="shared" si="2"/>
        <v>4</v>
      </c>
      <c r="F7" s="341">
        <f t="shared" ref="F7:F70" si="3">IF(D7="","",100*(((C7-C$3)/C$3+1)^(1/E7)-1))</f>
        <v>0.16734651869390049</v>
      </c>
      <c r="G7" s="140">
        <v>0.11</v>
      </c>
      <c r="K7" s="446" t="s">
        <v>261</v>
      </c>
      <c r="L7" s="447"/>
      <c r="M7" s="365">
        <f>_xlfn.T.TEST(C3:C9,C10:C16,2,3)</f>
        <v>1.9082832534764735E-4</v>
      </c>
      <c r="N7" s="366">
        <f>1-M7</f>
        <v>0.99980917167465233</v>
      </c>
    </row>
    <row r="8" spans="2:14" ht="13.5" thickBot="1" x14ac:dyDescent="0.25">
      <c r="B8" s="4">
        <f t="shared" si="0"/>
        <v>5</v>
      </c>
      <c r="C8" s="140">
        <v>31533.96</v>
      </c>
      <c r="D8" s="331">
        <f t="shared" si="1"/>
        <v>0.98183131715264604</v>
      </c>
      <c r="E8" s="4">
        <f t="shared" si="2"/>
        <v>5</v>
      </c>
      <c r="F8" s="341">
        <f t="shared" si="3"/>
        <v>0.32971622687689717</v>
      </c>
      <c r="G8" s="140">
        <v>20.45</v>
      </c>
    </row>
    <row r="9" spans="2:14" x14ac:dyDescent="0.2">
      <c r="B9" s="4">
        <f t="shared" si="0"/>
        <v>6</v>
      </c>
      <c r="C9" s="140">
        <v>31637.31</v>
      </c>
      <c r="D9" s="331">
        <f t="shared" si="1"/>
        <v>0.32774190111233154</v>
      </c>
      <c r="E9" s="4">
        <f t="shared" si="2"/>
        <v>6</v>
      </c>
      <c r="F9" s="341">
        <f t="shared" si="3"/>
        <v>0.32938716988473171</v>
      </c>
      <c r="G9" s="140">
        <v>1.61</v>
      </c>
      <c r="K9" s="440" t="s">
        <v>247</v>
      </c>
      <c r="L9" s="441"/>
      <c r="M9" s="441"/>
      <c r="N9" s="442"/>
    </row>
    <row r="10" spans="2:14" ht="13.5" thickBot="1" x14ac:dyDescent="0.25">
      <c r="B10" s="4">
        <f t="shared" si="0"/>
        <v>7</v>
      </c>
      <c r="C10" s="140">
        <v>31682.86</v>
      </c>
      <c r="D10" s="331">
        <f t="shared" si="1"/>
        <v>0.14397557820181067</v>
      </c>
      <c r="E10" s="4">
        <f t="shared" si="2"/>
        <v>7</v>
      </c>
      <c r="F10" s="341">
        <f t="shared" si="3"/>
        <v>0.3028787972894742</v>
      </c>
      <c r="G10" s="140">
        <v>0.14000000000000001</v>
      </c>
      <c r="K10" s="443"/>
      <c r="L10" s="444"/>
      <c r="M10" s="444"/>
      <c r="N10" s="445"/>
    </row>
    <row r="11" spans="2:14" ht="13.5" thickBot="1" x14ac:dyDescent="0.25">
      <c r="B11" s="4">
        <f t="shared" si="0"/>
        <v>8</v>
      </c>
      <c r="C11" s="140">
        <v>31730.22</v>
      </c>
      <c r="D11" s="331">
        <f t="shared" si="1"/>
        <v>0.1494814546414073</v>
      </c>
      <c r="E11" s="4">
        <f t="shared" si="2"/>
        <v>8</v>
      </c>
      <c r="F11" s="341">
        <f t="shared" si="3"/>
        <v>0.28369128766387863</v>
      </c>
      <c r="G11" s="140">
        <v>0.06</v>
      </c>
      <c r="K11" s="446" t="s">
        <v>262</v>
      </c>
      <c r="L11" s="447"/>
      <c r="M11" s="365">
        <f>_xlfn.T.TEST(D4:D10,D11:D17,2,3)</f>
        <v>0.51648728872730465</v>
      </c>
      <c r="N11" s="366">
        <f>1-M11</f>
        <v>0.48351271127269535</v>
      </c>
    </row>
    <row r="12" spans="2:14" s="133" customFormat="1" x14ac:dyDescent="0.2">
      <c r="B12" s="4">
        <f t="shared" si="0"/>
        <v>9</v>
      </c>
      <c r="C12" s="140">
        <v>31830.78</v>
      </c>
      <c r="D12" s="331">
        <f t="shared" si="1"/>
        <v>0.3169218492654563</v>
      </c>
      <c r="E12" s="4">
        <f t="shared" si="2"/>
        <v>9</v>
      </c>
      <c r="F12" s="341">
        <f t="shared" si="3"/>
        <v>0.28738302862372223</v>
      </c>
      <c r="G12" s="140">
        <v>0.27</v>
      </c>
      <c r="L12"/>
    </row>
    <row r="13" spans="2:14" x14ac:dyDescent="0.2">
      <c r="B13" s="4">
        <f t="shared" si="0"/>
        <v>10</v>
      </c>
      <c r="C13" s="140">
        <v>31883.9</v>
      </c>
      <c r="D13" s="331">
        <f t="shared" si="1"/>
        <v>0.16688249549650566</v>
      </c>
      <c r="E13" s="4">
        <f t="shared" si="2"/>
        <v>10</v>
      </c>
      <c r="F13" s="341">
        <f t="shared" si="3"/>
        <v>0.27532645490249141</v>
      </c>
      <c r="G13" s="140">
        <v>0.09</v>
      </c>
    </row>
    <row r="14" spans="2:14" x14ac:dyDescent="0.2">
      <c r="B14" s="4">
        <f t="shared" si="0"/>
        <v>11</v>
      </c>
      <c r="C14" s="140">
        <v>31927.74</v>
      </c>
      <c r="D14" s="331">
        <f t="shared" si="1"/>
        <v>0.13749886306254927</v>
      </c>
      <c r="E14" s="4">
        <f t="shared" si="2"/>
        <v>11</v>
      </c>
      <c r="F14" s="341">
        <f t="shared" si="3"/>
        <v>0.26278883875459069</v>
      </c>
      <c r="G14" s="140">
        <v>0.06</v>
      </c>
      <c r="L14" s="133"/>
    </row>
    <row r="15" spans="2:14" s="133" customFormat="1" x14ac:dyDescent="0.2">
      <c r="B15" s="4">
        <f t="shared" si="0"/>
        <v>12</v>
      </c>
      <c r="C15" s="140">
        <v>31974.46</v>
      </c>
      <c r="D15" s="331">
        <f t="shared" si="1"/>
        <v>0.14633043240767285</v>
      </c>
      <c r="E15" s="4">
        <f t="shared" si="2"/>
        <v>12</v>
      </c>
      <c r="F15" s="341">
        <f t="shared" si="3"/>
        <v>0.25307880115426062</v>
      </c>
      <c r="G15" s="140">
        <v>0.15</v>
      </c>
      <c r="L15"/>
    </row>
    <row r="16" spans="2:14" x14ac:dyDescent="0.2">
      <c r="B16" s="4">
        <f t="shared" si="0"/>
        <v>13</v>
      </c>
      <c r="C16" s="140">
        <v>31994.94</v>
      </c>
      <c r="D16" s="331">
        <f t="shared" si="1"/>
        <v>6.4051120800787772E-2</v>
      </c>
      <c r="E16" s="4">
        <f t="shared" si="2"/>
        <v>13</v>
      </c>
      <c r="F16" s="341">
        <f t="shared" si="3"/>
        <v>0.23852554133976245</v>
      </c>
      <c r="G16" s="140">
        <v>0.04</v>
      </c>
    </row>
    <row r="17" spans="2:12" x14ac:dyDescent="0.2">
      <c r="B17" s="4">
        <f t="shared" si="0"/>
        <v>14</v>
      </c>
      <c r="C17" s="140">
        <v>33112.58</v>
      </c>
      <c r="D17" s="331">
        <f t="shared" si="1"/>
        <v>3.4931773586698496</v>
      </c>
      <c r="E17" s="4">
        <f t="shared" si="2"/>
        <v>14</v>
      </c>
      <c r="F17" s="341">
        <f t="shared" si="3"/>
        <v>0.46756758036374801</v>
      </c>
      <c r="G17" s="140">
        <v>25.61</v>
      </c>
    </row>
    <row r="18" spans="2:12" x14ac:dyDescent="0.2">
      <c r="B18" s="4">
        <f t="shared" si="0"/>
        <v>15</v>
      </c>
      <c r="C18" s="140"/>
      <c r="D18" s="331" t="str">
        <f t="shared" si="1"/>
        <v/>
      </c>
      <c r="E18" s="4" t="str">
        <f t="shared" si="2"/>
        <v/>
      </c>
      <c r="F18" s="341" t="str">
        <f t="shared" si="3"/>
        <v/>
      </c>
      <c r="G18" s="140"/>
    </row>
    <row r="19" spans="2:12" x14ac:dyDescent="0.2">
      <c r="B19" s="4">
        <f t="shared" si="0"/>
        <v>16</v>
      </c>
      <c r="C19" s="140"/>
      <c r="D19" s="331" t="str">
        <f t="shared" si="1"/>
        <v/>
      </c>
      <c r="E19" s="4" t="str">
        <f t="shared" si="2"/>
        <v/>
      </c>
      <c r="F19" s="341" t="str">
        <f t="shared" si="3"/>
        <v/>
      </c>
      <c r="G19" s="140"/>
    </row>
    <row r="20" spans="2:12" x14ac:dyDescent="0.2">
      <c r="B20" s="4">
        <f t="shared" si="0"/>
        <v>17</v>
      </c>
      <c r="C20" s="140"/>
      <c r="D20" s="331" t="str">
        <f t="shared" si="1"/>
        <v/>
      </c>
      <c r="E20" s="4" t="str">
        <f t="shared" si="2"/>
        <v/>
      </c>
      <c r="F20" s="341" t="str">
        <f t="shared" si="3"/>
        <v/>
      </c>
      <c r="G20" s="140"/>
    </row>
    <row r="21" spans="2:12" x14ac:dyDescent="0.2">
      <c r="B21" s="4">
        <f t="shared" si="0"/>
        <v>18</v>
      </c>
      <c r="C21" s="140"/>
      <c r="D21" s="331" t="str">
        <f t="shared" si="1"/>
        <v/>
      </c>
      <c r="E21" s="4" t="str">
        <f t="shared" si="2"/>
        <v/>
      </c>
      <c r="F21" s="341" t="str">
        <f t="shared" si="3"/>
        <v/>
      </c>
      <c r="G21" s="140"/>
    </row>
    <row r="22" spans="2:12" x14ac:dyDescent="0.2">
      <c r="B22" s="4">
        <f t="shared" si="0"/>
        <v>19</v>
      </c>
      <c r="C22" s="140"/>
      <c r="D22" s="331" t="str">
        <f t="shared" si="1"/>
        <v/>
      </c>
      <c r="E22" s="4" t="str">
        <f t="shared" si="2"/>
        <v/>
      </c>
      <c r="F22" s="341" t="str">
        <f t="shared" si="3"/>
        <v/>
      </c>
      <c r="G22" s="140"/>
      <c r="L22" s="133"/>
    </row>
    <row r="23" spans="2:12" s="133" customFormat="1" x14ac:dyDescent="0.2">
      <c r="B23" s="4">
        <f t="shared" si="0"/>
        <v>20</v>
      </c>
      <c r="C23" s="140"/>
      <c r="D23" s="331" t="str">
        <f t="shared" si="1"/>
        <v/>
      </c>
      <c r="E23" s="4" t="str">
        <f t="shared" si="2"/>
        <v/>
      </c>
      <c r="F23" s="341" t="str">
        <f t="shared" si="3"/>
        <v/>
      </c>
      <c r="G23" s="140"/>
    </row>
    <row r="24" spans="2:12" s="133" customFormat="1" x14ac:dyDescent="0.2">
      <c r="B24" s="4">
        <f t="shared" si="0"/>
        <v>21</v>
      </c>
      <c r="C24" s="140"/>
      <c r="D24" s="331" t="str">
        <f t="shared" si="1"/>
        <v/>
      </c>
      <c r="E24" s="4" t="str">
        <f t="shared" si="2"/>
        <v/>
      </c>
      <c r="F24" s="341" t="str">
        <f t="shared" si="3"/>
        <v/>
      </c>
      <c r="G24" s="140"/>
    </row>
    <row r="25" spans="2:12" s="133" customFormat="1" x14ac:dyDescent="0.2">
      <c r="B25" s="4">
        <f t="shared" si="0"/>
        <v>22</v>
      </c>
      <c r="C25" s="140"/>
      <c r="D25" s="331" t="str">
        <f t="shared" si="1"/>
        <v/>
      </c>
      <c r="E25" s="4" t="str">
        <f t="shared" si="2"/>
        <v/>
      </c>
      <c r="F25" s="341" t="str">
        <f t="shared" si="3"/>
        <v/>
      </c>
      <c r="G25" s="140"/>
    </row>
    <row r="26" spans="2:12" s="133" customFormat="1" x14ac:dyDescent="0.2">
      <c r="B26" s="4">
        <f t="shared" si="0"/>
        <v>23</v>
      </c>
      <c r="C26" s="140"/>
      <c r="D26" s="331" t="str">
        <f t="shared" si="1"/>
        <v/>
      </c>
      <c r="E26" s="4" t="str">
        <f t="shared" si="2"/>
        <v/>
      </c>
      <c r="F26" s="341" t="str">
        <f t="shared" si="3"/>
        <v/>
      </c>
      <c r="G26" s="140"/>
    </row>
    <row r="27" spans="2:12" s="133" customFormat="1" x14ac:dyDescent="0.2">
      <c r="B27" s="4">
        <f t="shared" si="0"/>
        <v>24</v>
      </c>
      <c r="C27" s="140"/>
      <c r="D27" s="331" t="str">
        <f t="shared" si="1"/>
        <v/>
      </c>
      <c r="E27" s="4" t="str">
        <f t="shared" si="2"/>
        <v/>
      </c>
      <c r="F27" s="341" t="str">
        <f t="shared" si="3"/>
        <v/>
      </c>
      <c r="G27" s="140"/>
    </row>
    <row r="28" spans="2:12" s="133" customFormat="1" x14ac:dyDescent="0.2">
      <c r="B28" s="4">
        <f t="shared" si="0"/>
        <v>25</v>
      </c>
      <c r="C28" s="140"/>
      <c r="D28" s="331" t="str">
        <f t="shared" si="1"/>
        <v/>
      </c>
      <c r="E28" s="4" t="str">
        <f t="shared" si="2"/>
        <v/>
      </c>
      <c r="F28" s="341" t="str">
        <f t="shared" si="3"/>
        <v/>
      </c>
      <c r="G28" s="140"/>
      <c r="L28"/>
    </row>
    <row r="29" spans="2:12" x14ac:dyDescent="0.2">
      <c r="B29" s="4">
        <f t="shared" si="0"/>
        <v>26</v>
      </c>
      <c r="C29" s="140"/>
      <c r="D29" s="331" t="str">
        <f t="shared" ref="D29:D92" si="4">IF(C29="","",100*(C29-C28)/C28)</f>
        <v/>
      </c>
      <c r="E29" s="4" t="str">
        <f t="shared" si="2"/>
        <v/>
      </c>
      <c r="F29" s="341" t="str">
        <f t="shared" si="3"/>
        <v/>
      </c>
      <c r="G29" s="140"/>
    </row>
    <row r="30" spans="2:12" x14ac:dyDescent="0.2">
      <c r="B30" s="4">
        <f t="shared" si="0"/>
        <v>27</v>
      </c>
      <c r="C30" s="140"/>
      <c r="D30" s="331" t="str">
        <f t="shared" si="4"/>
        <v/>
      </c>
      <c r="E30" s="4" t="str">
        <f t="shared" si="2"/>
        <v/>
      </c>
      <c r="F30" s="341" t="str">
        <f t="shared" si="3"/>
        <v/>
      </c>
      <c r="G30" s="140"/>
    </row>
    <row r="31" spans="2:12" x14ac:dyDescent="0.2">
      <c r="B31" s="4">
        <f t="shared" si="0"/>
        <v>28</v>
      </c>
      <c r="C31" s="140"/>
      <c r="D31" s="331" t="str">
        <f t="shared" si="4"/>
        <v/>
      </c>
      <c r="E31" s="4" t="str">
        <f t="shared" si="2"/>
        <v/>
      </c>
      <c r="F31" s="341" t="str">
        <f t="shared" si="3"/>
        <v/>
      </c>
      <c r="G31" s="140"/>
    </row>
    <row r="32" spans="2:12" x14ac:dyDescent="0.2">
      <c r="B32" s="4">
        <f t="shared" si="0"/>
        <v>29</v>
      </c>
      <c r="C32" s="140"/>
      <c r="D32" s="331" t="str">
        <f t="shared" si="4"/>
        <v/>
      </c>
      <c r="E32" s="4" t="str">
        <f t="shared" si="2"/>
        <v/>
      </c>
      <c r="F32" s="341" t="str">
        <f t="shared" si="3"/>
        <v/>
      </c>
      <c r="G32" s="140"/>
    </row>
    <row r="33" spans="2:7" x14ac:dyDescent="0.2">
      <c r="B33" s="4">
        <f t="shared" si="0"/>
        <v>30</v>
      </c>
      <c r="C33" s="140"/>
      <c r="D33" s="331" t="str">
        <f t="shared" si="4"/>
        <v/>
      </c>
      <c r="E33" s="4" t="str">
        <f t="shared" si="2"/>
        <v/>
      </c>
      <c r="F33" s="341" t="str">
        <f t="shared" si="3"/>
        <v/>
      </c>
      <c r="G33" s="140"/>
    </row>
    <row r="34" spans="2:7" x14ac:dyDescent="0.2">
      <c r="B34" s="4">
        <f t="shared" si="0"/>
        <v>31</v>
      </c>
      <c r="C34" s="140"/>
      <c r="D34" s="331" t="str">
        <f t="shared" si="4"/>
        <v/>
      </c>
      <c r="E34" s="4" t="str">
        <f t="shared" si="2"/>
        <v/>
      </c>
      <c r="F34" s="341" t="str">
        <f t="shared" si="3"/>
        <v/>
      </c>
      <c r="G34" s="140"/>
    </row>
    <row r="35" spans="2:7" x14ac:dyDescent="0.2">
      <c r="B35" s="4">
        <f t="shared" si="0"/>
        <v>32</v>
      </c>
      <c r="C35" s="140"/>
      <c r="D35" s="331" t="str">
        <f t="shared" si="4"/>
        <v/>
      </c>
      <c r="E35" s="4" t="str">
        <f t="shared" si="2"/>
        <v/>
      </c>
      <c r="F35" s="341" t="str">
        <f t="shared" si="3"/>
        <v/>
      </c>
      <c r="G35" s="140"/>
    </row>
    <row r="36" spans="2:7" x14ac:dyDescent="0.2">
      <c r="B36" s="4">
        <f t="shared" si="0"/>
        <v>33</v>
      </c>
      <c r="C36" s="140"/>
      <c r="D36" s="331" t="str">
        <f t="shared" si="4"/>
        <v/>
      </c>
      <c r="E36" s="4" t="str">
        <f t="shared" si="2"/>
        <v/>
      </c>
      <c r="F36" s="341" t="str">
        <f t="shared" si="3"/>
        <v/>
      </c>
      <c r="G36" s="140"/>
    </row>
    <row r="37" spans="2:7" x14ac:dyDescent="0.2">
      <c r="B37" s="4">
        <f t="shared" si="0"/>
        <v>34</v>
      </c>
      <c r="C37" s="140"/>
      <c r="D37" s="331" t="str">
        <f t="shared" si="4"/>
        <v/>
      </c>
      <c r="E37" s="4" t="str">
        <f t="shared" si="2"/>
        <v/>
      </c>
      <c r="F37" s="341" t="str">
        <f t="shared" si="3"/>
        <v/>
      </c>
      <c r="G37" s="140"/>
    </row>
    <row r="38" spans="2:7" x14ac:dyDescent="0.2">
      <c r="B38" s="4">
        <f t="shared" si="0"/>
        <v>35</v>
      </c>
      <c r="C38" s="140"/>
      <c r="D38" s="331" t="str">
        <f t="shared" si="4"/>
        <v/>
      </c>
      <c r="E38" s="4" t="str">
        <f t="shared" si="2"/>
        <v/>
      </c>
      <c r="F38" s="341" t="str">
        <f t="shared" si="3"/>
        <v/>
      </c>
      <c r="G38" s="140"/>
    </row>
    <row r="39" spans="2:7" x14ac:dyDescent="0.2">
      <c r="B39" s="4">
        <f t="shared" si="0"/>
        <v>36</v>
      </c>
      <c r="C39" s="140"/>
      <c r="D39" s="331" t="str">
        <f t="shared" si="4"/>
        <v/>
      </c>
      <c r="E39" s="4" t="str">
        <f t="shared" si="2"/>
        <v/>
      </c>
      <c r="F39" s="341" t="str">
        <f t="shared" si="3"/>
        <v/>
      </c>
      <c r="G39" s="140"/>
    </row>
    <row r="40" spans="2:7" x14ac:dyDescent="0.2">
      <c r="B40" s="4">
        <f t="shared" si="0"/>
        <v>37</v>
      </c>
      <c r="C40" s="140"/>
      <c r="D40" s="331" t="str">
        <f t="shared" si="4"/>
        <v/>
      </c>
      <c r="E40" s="4" t="str">
        <f t="shared" si="2"/>
        <v/>
      </c>
      <c r="F40" s="341" t="str">
        <f t="shared" si="3"/>
        <v/>
      </c>
      <c r="G40" s="140"/>
    </row>
    <row r="41" spans="2:7" x14ac:dyDescent="0.2">
      <c r="B41" s="4">
        <f t="shared" si="0"/>
        <v>38</v>
      </c>
      <c r="C41" s="140"/>
      <c r="D41" s="331" t="str">
        <f t="shared" si="4"/>
        <v/>
      </c>
      <c r="E41" s="4" t="str">
        <f t="shared" si="2"/>
        <v/>
      </c>
      <c r="F41" s="341" t="str">
        <f t="shared" si="3"/>
        <v/>
      </c>
      <c r="G41" s="140"/>
    </row>
    <row r="42" spans="2:7" x14ac:dyDescent="0.2">
      <c r="B42" s="4">
        <f t="shared" si="0"/>
        <v>39</v>
      </c>
      <c r="C42" s="140"/>
      <c r="D42" s="331" t="str">
        <f t="shared" si="4"/>
        <v/>
      </c>
      <c r="E42" s="4" t="str">
        <f t="shared" si="2"/>
        <v/>
      </c>
      <c r="F42" s="341" t="str">
        <f t="shared" si="3"/>
        <v/>
      </c>
      <c r="G42" s="140"/>
    </row>
    <row r="43" spans="2:7" x14ac:dyDescent="0.2">
      <c r="B43" s="4">
        <f t="shared" si="0"/>
        <v>40</v>
      </c>
      <c r="C43" s="140"/>
      <c r="D43" s="331" t="str">
        <f t="shared" si="4"/>
        <v/>
      </c>
      <c r="E43" s="4" t="str">
        <f t="shared" si="2"/>
        <v/>
      </c>
      <c r="F43" s="341" t="str">
        <f t="shared" si="3"/>
        <v/>
      </c>
      <c r="G43" s="140"/>
    </row>
    <row r="44" spans="2:7" x14ac:dyDescent="0.2">
      <c r="B44" s="4">
        <f t="shared" si="0"/>
        <v>41</v>
      </c>
      <c r="C44" s="140"/>
      <c r="D44" s="331" t="str">
        <f t="shared" si="4"/>
        <v/>
      </c>
      <c r="E44" s="4" t="str">
        <f t="shared" si="2"/>
        <v/>
      </c>
      <c r="F44" s="341" t="str">
        <f t="shared" si="3"/>
        <v/>
      </c>
      <c r="G44" s="140"/>
    </row>
    <row r="45" spans="2:7" x14ac:dyDescent="0.2">
      <c r="B45" s="4">
        <f t="shared" si="0"/>
        <v>42</v>
      </c>
      <c r="C45" s="140"/>
      <c r="D45" s="331" t="str">
        <f t="shared" si="4"/>
        <v/>
      </c>
      <c r="E45" s="4" t="str">
        <f t="shared" si="2"/>
        <v/>
      </c>
      <c r="F45" s="341" t="str">
        <f t="shared" si="3"/>
        <v/>
      </c>
      <c r="G45" s="140"/>
    </row>
    <row r="46" spans="2:7" x14ac:dyDescent="0.2">
      <c r="B46" s="4">
        <f t="shared" si="0"/>
        <v>43</v>
      </c>
      <c r="C46" s="140"/>
      <c r="D46" s="331" t="str">
        <f t="shared" si="4"/>
        <v/>
      </c>
      <c r="E46" s="4" t="str">
        <f t="shared" si="2"/>
        <v/>
      </c>
      <c r="F46" s="341" t="str">
        <f t="shared" si="3"/>
        <v/>
      </c>
      <c r="G46" s="140"/>
    </row>
    <row r="47" spans="2:7" x14ac:dyDescent="0.2">
      <c r="B47" s="4">
        <f t="shared" si="0"/>
        <v>44</v>
      </c>
      <c r="C47" s="140"/>
      <c r="D47" s="331" t="str">
        <f t="shared" si="4"/>
        <v/>
      </c>
      <c r="E47" s="4" t="str">
        <f t="shared" si="2"/>
        <v/>
      </c>
      <c r="F47" s="341" t="str">
        <f t="shared" si="3"/>
        <v/>
      </c>
      <c r="G47" s="140"/>
    </row>
    <row r="48" spans="2:7" x14ac:dyDescent="0.2">
      <c r="B48" s="4">
        <f t="shared" si="0"/>
        <v>45</v>
      </c>
      <c r="C48" s="140"/>
      <c r="D48" s="331" t="str">
        <f t="shared" si="4"/>
        <v/>
      </c>
      <c r="E48" s="4" t="str">
        <f t="shared" si="2"/>
        <v/>
      </c>
      <c r="F48" s="341" t="str">
        <f t="shared" si="3"/>
        <v/>
      </c>
      <c r="G48" s="140"/>
    </row>
    <row r="49" spans="2:7" x14ac:dyDescent="0.2">
      <c r="B49" s="4">
        <f t="shared" si="0"/>
        <v>46</v>
      </c>
      <c r="C49" s="140"/>
      <c r="D49" s="331" t="str">
        <f t="shared" si="4"/>
        <v/>
      </c>
      <c r="E49" s="4" t="str">
        <f t="shared" si="2"/>
        <v/>
      </c>
      <c r="F49" s="341" t="str">
        <f t="shared" si="3"/>
        <v/>
      </c>
      <c r="G49" s="140"/>
    </row>
    <row r="50" spans="2:7" x14ac:dyDescent="0.2">
      <c r="B50" s="4">
        <f t="shared" si="0"/>
        <v>47</v>
      </c>
      <c r="C50" s="140"/>
      <c r="D50" s="331" t="str">
        <f t="shared" si="4"/>
        <v/>
      </c>
      <c r="E50" s="4" t="str">
        <f t="shared" si="2"/>
        <v/>
      </c>
      <c r="F50" s="341" t="str">
        <f t="shared" si="3"/>
        <v/>
      </c>
      <c r="G50" s="140"/>
    </row>
    <row r="51" spans="2:7" x14ac:dyDescent="0.2">
      <c r="B51" s="4">
        <f t="shared" si="0"/>
        <v>48</v>
      </c>
      <c r="C51" s="140"/>
      <c r="D51" s="331" t="str">
        <f t="shared" si="4"/>
        <v/>
      </c>
      <c r="E51" s="4" t="str">
        <f t="shared" si="2"/>
        <v/>
      </c>
      <c r="F51" s="341" t="str">
        <f t="shared" si="3"/>
        <v/>
      </c>
      <c r="G51" s="140"/>
    </row>
    <row r="52" spans="2:7" x14ac:dyDescent="0.2">
      <c r="B52" s="4">
        <f t="shared" si="0"/>
        <v>49</v>
      </c>
      <c r="C52" s="140"/>
      <c r="D52" s="331" t="str">
        <f t="shared" si="4"/>
        <v/>
      </c>
      <c r="E52" s="4" t="str">
        <f t="shared" si="2"/>
        <v/>
      </c>
      <c r="F52" s="341" t="str">
        <f t="shared" si="3"/>
        <v/>
      </c>
      <c r="G52" s="140"/>
    </row>
    <row r="53" spans="2:7" x14ac:dyDescent="0.2">
      <c r="B53" s="4">
        <f t="shared" si="0"/>
        <v>50</v>
      </c>
      <c r="C53" s="140"/>
      <c r="D53" s="331" t="str">
        <f t="shared" si="4"/>
        <v/>
      </c>
      <c r="E53" s="4" t="str">
        <f t="shared" si="2"/>
        <v/>
      </c>
      <c r="F53" s="341" t="str">
        <f t="shared" si="3"/>
        <v/>
      </c>
      <c r="G53" s="140"/>
    </row>
    <row r="54" spans="2:7" x14ac:dyDescent="0.2">
      <c r="B54" s="4">
        <f t="shared" si="0"/>
        <v>51</v>
      </c>
      <c r="C54" s="140"/>
      <c r="D54" s="331" t="str">
        <f t="shared" si="4"/>
        <v/>
      </c>
      <c r="E54" s="4" t="str">
        <f t="shared" si="2"/>
        <v/>
      </c>
      <c r="F54" s="341" t="str">
        <f t="shared" si="3"/>
        <v/>
      </c>
      <c r="G54" s="140"/>
    </row>
    <row r="55" spans="2:7" x14ac:dyDescent="0.2">
      <c r="B55" s="4">
        <f t="shared" si="0"/>
        <v>52</v>
      </c>
      <c r="C55" s="140"/>
      <c r="D55" s="331" t="str">
        <f t="shared" si="4"/>
        <v/>
      </c>
      <c r="E55" s="4" t="str">
        <f t="shared" si="2"/>
        <v/>
      </c>
      <c r="F55" s="341" t="str">
        <f t="shared" si="3"/>
        <v/>
      </c>
      <c r="G55" s="140"/>
    </row>
    <row r="56" spans="2:7" x14ac:dyDescent="0.2">
      <c r="B56" s="4">
        <f t="shared" si="0"/>
        <v>53</v>
      </c>
      <c r="C56" s="140"/>
      <c r="D56" s="331" t="str">
        <f t="shared" si="4"/>
        <v/>
      </c>
      <c r="E56" s="4" t="str">
        <f t="shared" si="2"/>
        <v/>
      </c>
      <c r="F56" s="341" t="str">
        <f t="shared" si="3"/>
        <v/>
      </c>
      <c r="G56" s="140"/>
    </row>
    <row r="57" spans="2:7" x14ac:dyDescent="0.2">
      <c r="B57" s="4">
        <f t="shared" si="0"/>
        <v>54</v>
      </c>
      <c r="C57" s="140"/>
      <c r="D57" s="331" t="str">
        <f t="shared" si="4"/>
        <v/>
      </c>
      <c r="E57" s="4" t="str">
        <f t="shared" si="2"/>
        <v/>
      </c>
      <c r="F57" s="341" t="str">
        <f t="shared" si="3"/>
        <v/>
      </c>
      <c r="G57" s="140"/>
    </row>
    <row r="58" spans="2:7" x14ac:dyDescent="0.2">
      <c r="B58" s="4">
        <f t="shared" si="0"/>
        <v>55</v>
      </c>
      <c r="C58" s="140"/>
      <c r="D58" s="331" t="str">
        <f t="shared" si="4"/>
        <v/>
      </c>
      <c r="E58" s="4" t="str">
        <f t="shared" si="2"/>
        <v/>
      </c>
      <c r="F58" s="341" t="str">
        <f t="shared" si="3"/>
        <v/>
      </c>
      <c r="G58" s="140"/>
    </row>
    <row r="59" spans="2:7" x14ac:dyDescent="0.2">
      <c r="B59" s="4">
        <f t="shared" si="0"/>
        <v>56</v>
      </c>
      <c r="C59" s="140"/>
      <c r="D59" s="331" t="str">
        <f t="shared" si="4"/>
        <v/>
      </c>
      <c r="E59" s="4" t="str">
        <f t="shared" si="2"/>
        <v/>
      </c>
      <c r="F59" s="341" t="str">
        <f t="shared" si="3"/>
        <v/>
      </c>
      <c r="G59" s="140"/>
    </row>
    <row r="60" spans="2:7" x14ac:dyDescent="0.2">
      <c r="B60" s="4">
        <f t="shared" si="0"/>
        <v>57</v>
      </c>
      <c r="C60" s="140"/>
      <c r="D60" s="331" t="str">
        <f t="shared" si="4"/>
        <v/>
      </c>
      <c r="E60" s="4" t="str">
        <f t="shared" si="2"/>
        <v/>
      </c>
      <c r="F60" s="341" t="str">
        <f t="shared" si="3"/>
        <v/>
      </c>
      <c r="G60" s="140"/>
    </row>
    <row r="61" spans="2:7" x14ac:dyDescent="0.2">
      <c r="B61" s="4">
        <f t="shared" si="0"/>
        <v>58</v>
      </c>
      <c r="C61" s="140"/>
      <c r="D61" s="331" t="str">
        <f t="shared" si="4"/>
        <v/>
      </c>
      <c r="E61" s="4" t="str">
        <f t="shared" si="2"/>
        <v/>
      </c>
      <c r="F61" s="341" t="str">
        <f t="shared" si="3"/>
        <v/>
      </c>
      <c r="G61" s="140"/>
    </row>
    <row r="62" spans="2:7" x14ac:dyDescent="0.2">
      <c r="B62" s="4">
        <f t="shared" si="0"/>
        <v>59</v>
      </c>
      <c r="C62" s="140"/>
      <c r="D62" s="331" t="str">
        <f t="shared" si="4"/>
        <v/>
      </c>
      <c r="E62" s="4" t="str">
        <f t="shared" si="2"/>
        <v/>
      </c>
      <c r="F62" s="341" t="str">
        <f t="shared" si="3"/>
        <v/>
      </c>
      <c r="G62" s="140"/>
    </row>
    <row r="63" spans="2:7" x14ac:dyDescent="0.2">
      <c r="B63" s="4">
        <f t="shared" si="0"/>
        <v>60</v>
      </c>
      <c r="C63" s="140"/>
      <c r="D63" s="331" t="str">
        <f t="shared" si="4"/>
        <v/>
      </c>
      <c r="E63" s="4" t="str">
        <f t="shared" si="2"/>
        <v/>
      </c>
      <c r="F63" s="341" t="str">
        <f t="shared" si="3"/>
        <v/>
      </c>
      <c r="G63" s="140"/>
    </row>
    <row r="64" spans="2:7" x14ac:dyDescent="0.2">
      <c r="B64" s="4">
        <f t="shared" si="0"/>
        <v>61</v>
      </c>
      <c r="C64" s="140"/>
      <c r="D64" s="331" t="str">
        <f t="shared" si="4"/>
        <v/>
      </c>
      <c r="E64" s="4" t="str">
        <f t="shared" si="2"/>
        <v/>
      </c>
      <c r="F64" s="341" t="str">
        <f t="shared" si="3"/>
        <v/>
      </c>
      <c r="G64" s="140"/>
    </row>
    <row r="65" spans="2:7" x14ac:dyDescent="0.2">
      <c r="B65" s="4">
        <f t="shared" si="0"/>
        <v>62</v>
      </c>
      <c r="C65" s="140"/>
      <c r="D65" s="331" t="str">
        <f t="shared" si="4"/>
        <v/>
      </c>
      <c r="E65" s="4" t="str">
        <f t="shared" si="2"/>
        <v/>
      </c>
      <c r="F65" s="341" t="str">
        <f t="shared" si="3"/>
        <v/>
      </c>
      <c r="G65" s="140"/>
    </row>
    <row r="66" spans="2:7" x14ac:dyDescent="0.2">
      <c r="B66" s="4">
        <f t="shared" si="0"/>
        <v>63</v>
      </c>
      <c r="C66" s="140"/>
      <c r="D66" s="331" t="str">
        <f t="shared" si="4"/>
        <v/>
      </c>
      <c r="E66" s="4" t="str">
        <f t="shared" si="2"/>
        <v/>
      </c>
      <c r="F66" s="341" t="str">
        <f t="shared" si="3"/>
        <v/>
      </c>
      <c r="G66" s="140"/>
    </row>
    <row r="67" spans="2:7" x14ac:dyDescent="0.2">
      <c r="B67" s="4">
        <f t="shared" si="0"/>
        <v>64</v>
      </c>
      <c r="C67" s="140"/>
      <c r="D67" s="331" t="str">
        <f t="shared" si="4"/>
        <v/>
      </c>
      <c r="E67" s="4" t="str">
        <f t="shared" si="2"/>
        <v/>
      </c>
      <c r="F67" s="341" t="str">
        <f t="shared" si="3"/>
        <v/>
      </c>
      <c r="G67" s="140"/>
    </row>
    <row r="68" spans="2:7" x14ac:dyDescent="0.2">
      <c r="B68" s="4">
        <f t="shared" ref="B68:B103" si="5">B67+1</f>
        <v>65</v>
      </c>
      <c r="C68" s="140"/>
      <c r="D68" s="331" t="str">
        <f t="shared" si="4"/>
        <v/>
      </c>
      <c r="E68" s="4" t="str">
        <f t="shared" si="2"/>
        <v/>
      </c>
      <c r="F68" s="341" t="str">
        <f t="shared" si="3"/>
        <v/>
      </c>
      <c r="G68" s="140"/>
    </row>
    <row r="69" spans="2:7" x14ac:dyDescent="0.2">
      <c r="B69" s="4">
        <f t="shared" si="5"/>
        <v>66</v>
      </c>
      <c r="C69" s="140"/>
      <c r="D69" s="331" t="str">
        <f t="shared" si="4"/>
        <v/>
      </c>
      <c r="E69" s="4" t="str">
        <f t="shared" ref="E69:E103" si="6">IF(C69="","",E68+1)</f>
        <v/>
      </c>
      <c r="F69" s="341" t="str">
        <f t="shared" si="3"/>
        <v/>
      </c>
      <c r="G69" s="140"/>
    </row>
    <row r="70" spans="2:7" x14ac:dyDescent="0.2">
      <c r="B70" s="4">
        <f t="shared" si="5"/>
        <v>67</v>
      </c>
      <c r="C70" s="140"/>
      <c r="D70" s="331" t="str">
        <f t="shared" si="4"/>
        <v/>
      </c>
      <c r="E70" s="4" t="str">
        <f t="shared" si="6"/>
        <v/>
      </c>
      <c r="F70" s="341" t="str">
        <f t="shared" si="3"/>
        <v/>
      </c>
      <c r="G70" s="140"/>
    </row>
    <row r="71" spans="2:7" x14ac:dyDescent="0.2">
      <c r="B71" s="4">
        <f t="shared" si="5"/>
        <v>68</v>
      </c>
      <c r="C71" s="140"/>
      <c r="D71" s="331" t="str">
        <f t="shared" si="4"/>
        <v/>
      </c>
      <c r="E71" s="4" t="str">
        <f t="shared" si="6"/>
        <v/>
      </c>
      <c r="F71" s="341" t="str">
        <f t="shared" ref="F71:F103" si="7">IF(D71="","",100*(((C71-C$3)/C$3+1)^(1/E71)-1))</f>
        <v/>
      </c>
      <c r="G71" s="140"/>
    </row>
    <row r="72" spans="2:7" x14ac:dyDescent="0.2">
      <c r="B72" s="4">
        <f t="shared" si="5"/>
        <v>69</v>
      </c>
      <c r="C72" s="140"/>
      <c r="D72" s="331" t="str">
        <f t="shared" si="4"/>
        <v/>
      </c>
      <c r="E72" s="4" t="str">
        <f t="shared" si="6"/>
        <v/>
      </c>
      <c r="F72" s="341" t="str">
        <f t="shared" si="7"/>
        <v/>
      </c>
      <c r="G72" s="140"/>
    </row>
    <row r="73" spans="2:7" x14ac:dyDescent="0.2">
      <c r="B73" s="4">
        <f t="shared" si="5"/>
        <v>70</v>
      </c>
      <c r="C73" s="140"/>
      <c r="D73" s="331" t="str">
        <f t="shared" si="4"/>
        <v/>
      </c>
      <c r="E73" s="4" t="str">
        <f t="shared" si="6"/>
        <v/>
      </c>
      <c r="F73" s="341" t="str">
        <f t="shared" si="7"/>
        <v/>
      </c>
      <c r="G73" s="140"/>
    </row>
    <row r="74" spans="2:7" x14ac:dyDescent="0.2">
      <c r="B74" s="4">
        <f t="shared" si="5"/>
        <v>71</v>
      </c>
      <c r="C74" s="140"/>
      <c r="D74" s="331" t="str">
        <f t="shared" si="4"/>
        <v/>
      </c>
      <c r="E74" s="4" t="str">
        <f t="shared" si="6"/>
        <v/>
      </c>
      <c r="F74" s="341" t="str">
        <f t="shared" si="7"/>
        <v/>
      </c>
      <c r="G74" s="140"/>
    </row>
    <row r="75" spans="2:7" x14ac:dyDescent="0.2">
      <c r="B75" s="4">
        <f t="shared" si="5"/>
        <v>72</v>
      </c>
      <c r="C75" s="140"/>
      <c r="D75" s="331" t="str">
        <f t="shared" si="4"/>
        <v/>
      </c>
      <c r="E75" s="4" t="str">
        <f t="shared" si="6"/>
        <v/>
      </c>
      <c r="F75" s="341" t="str">
        <f t="shared" si="7"/>
        <v/>
      </c>
      <c r="G75" s="140"/>
    </row>
    <row r="76" spans="2:7" x14ac:dyDescent="0.2">
      <c r="B76" s="4">
        <f t="shared" si="5"/>
        <v>73</v>
      </c>
      <c r="C76" s="140"/>
      <c r="D76" s="331" t="str">
        <f t="shared" si="4"/>
        <v/>
      </c>
      <c r="E76" s="4" t="str">
        <f t="shared" si="6"/>
        <v/>
      </c>
      <c r="F76" s="341" t="str">
        <f t="shared" si="7"/>
        <v/>
      </c>
      <c r="G76" s="140"/>
    </row>
    <row r="77" spans="2:7" x14ac:dyDescent="0.2">
      <c r="B77" s="4">
        <f t="shared" si="5"/>
        <v>74</v>
      </c>
      <c r="C77" s="140"/>
      <c r="D77" s="331" t="str">
        <f t="shared" si="4"/>
        <v/>
      </c>
      <c r="E77" s="4" t="str">
        <f t="shared" si="6"/>
        <v/>
      </c>
      <c r="F77" s="341" t="str">
        <f t="shared" si="7"/>
        <v/>
      </c>
      <c r="G77" s="140"/>
    </row>
    <row r="78" spans="2:7" x14ac:dyDescent="0.2">
      <c r="B78" s="4">
        <f t="shared" si="5"/>
        <v>75</v>
      </c>
      <c r="C78" s="140"/>
      <c r="D78" s="331" t="str">
        <f t="shared" si="4"/>
        <v/>
      </c>
      <c r="E78" s="4" t="str">
        <f t="shared" si="6"/>
        <v/>
      </c>
      <c r="F78" s="341" t="str">
        <f t="shared" si="7"/>
        <v/>
      </c>
      <c r="G78" s="140"/>
    </row>
    <row r="79" spans="2:7" x14ac:dyDescent="0.2">
      <c r="B79" s="4">
        <f t="shared" si="5"/>
        <v>76</v>
      </c>
      <c r="C79" s="140"/>
      <c r="D79" s="331" t="str">
        <f t="shared" si="4"/>
        <v/>
      </c>
      <c r="E79" s="4" t="str">
        <f t="shared" si="6"/>
        <v/>
      </c>
      <c r="F79" s="341" t="str">
        <f t="shared" si="7"/>
        <v/>
      </c>
      <c r="G79" s="140"/>
    </row>
    <row r="80" spans="2:7" x14ac:dyDescent="0.2">
      <c r="B80" s="4">
        <f t="shared" si="5"/>
        <v>77</v>
      </c>
      <c r="C80" s="140"/>
      <c r="D80" s="331" t="str">
        <f t="shared" si="4"/>
        <v/>
      </c>
      <c r="E80" s="4" t="str">
        <f t="shared" si="6"/>
        <v/>
      </c>
      <c r="F80" s="341" t="str">
        <f t="shared" si="7"/>
        <v/>
      </c>
      <c r="G80" s="140"/>
    </row>
    <row r="81" spans="2:7" x14ac:dyDescent="0.2">
      <c r="B81" s="4">
        <f t="shared" si="5"/>
        <v>78</v>
      </c>
      <c r="C81" s="140"/>
      <c r="D81" s="331" t="str">
        <f t="shared" si="4"/>
        <v/>
      </c>
      <c r="E81" s="4" t="str">
        <f t="shared" si="6"/>
        <v/>
      </c>
      <c r="F81" s="341" t="str">
        <f t="shared" si="7"/>
        <v/>
      </c>
      <c r="G81" s="140"/>
    </row>
    <row r="82" spans="2:7" x14ac:dyDescent="0.2">
      <c r="B82" s="4">
        <f t="shared" si="5"/>
        <v>79</v>
      </c>
      <c r="C82" s="140"/>
      <c r="D82" s="331" t="str">
        <f t="shared" si="4"/>
        <v/>
      </c>
      <c r="E82" s="4" t="str">
        <f t="shared" si="6"/>
        <v/>
      </c>
      <c r="F82" s="341" t="str">
        <f t="shared" si="7"/>
        <v/>
      </c>
      <c r="G82" s="140"/>
    </row>
    <row r="83" spans="2:7" x14ac:dyDescent="0.2">
      <c r="B83" s="4">
        <f t="shared" si="5"/>
        <v>80</v>
      </c>
      <c r="C83" s="140"/>
      <c r="D83" s="331" t="str">
        <f t="shared" si="4"/>
        <v/>
      </c>
      <c r="E83" s="4" t="str">
        <f t="shared" si="6"/>
        <v/>
      </c>
      <c r="F83" s="341" t="str">
        <f t="shared" si="7"/>
        <v/>
      </c>
      <c r="G83" s="140"/>
    </row>
    <row r="84" spans="2:7" x14ac:dyDescent="0.2">
      <c r="B84" s="4">
        <f t="shared" si="5"/>
        <v>81</v>
      </c>
      <c r="C84" s="140"/>
      <c r="D84" s="331" t="str">
        <f t="shared" si="4"/>
        <v/>
      </c>
      <c r="E84" s="4" t="str">
        <f t="shared" si="6"/>
        <v/>
      </c>
      <c r="F84" s="341" t="str">
        <f t="shared" si="7"/>
        <v/>
      </c>
      <c r="G84" s="140"/>
    </row>
    <row r="85" spans="2:7" x14ac:dyDescent="0.2">
      <c r="B85" s="4">
        <f t="shared" si="5"/>
        <v>82</v>
      </c>
      <c r="C85" s="140"/>
      <c r="D85" s="331" t="str">
        <f t="shared" si="4"/>
        <v/>
      </c>
      <c r="E85" s="4" t="str">
        <f t="shared" si="6"/>
        <v/>
      </c>
      <c r="F85" s="341" t="str">
        <f t="shared" si="7"/>
        <v/>
      </c>
      <c r="G85" s="140"/>
    </row>
    <row r="86" spans="2:7" x14ac:dyDescent="0.2">
      <c r="B86" s="4">
        <f t="shared" si="5"/>
        <v>83</v>
      </c>
      <c r="C86" s="140"/>
      <c r="D86" s="331" t="str">
        <f t="shared" si="4"/>
        <v/>
      </c>
      <c r="E86" s="4" t="str">
        <f t="shared" si="6"/>
        <v/>
      </c>
      <c r="F86" s="341" t="str">
        <f t="shared" si="7"/>
        <v/>
      </c>
      <c r="G86" s="140"/>
    </row>
    <row r="87" spans="2:7" x14ac:dyDescent="0.2">
      <c r="B87" s="4">
        <f t="shared" si="5"/>
        <v>84</v>
      </c>
      <c r="C87" s="140"/>
      <c r="D87" s="331" t="str">
        <f t="shared" si="4"/>
        <v/>
      </c>
      <c r="E87" s="4" t="str">
        <f t="shared" si="6"/>
        <v/>
      </c>
      <c r="F87" s="341" t="str">
        <f t="shared" si="7"/>
        <v/>
      </c>
      <c r="G87" s="140"/>
    </row>
    <row r="88" spans="2:7" x14ac:dyDescent="0.2">
      <c r="B88" s="4">
        <f t="shared" si="5"/>
        <v>85</v>
      </c>
      <c r="C88" s="140"/>
      <c r="D88" s="331" t="str">
        <f t="shared" si="4"/>
        <v/>
      </c>
      <c r="E88" s="4" t="str">
        <f t="shared" si="6"/>
        <v/>
      </c>
      <c r="F88" s="341" t="str">
        <f t="shared" si="7"/>
        <v/>
      </c>
      <c r="G88" s="140"/>
    </row>
    <row r="89" spans="2:7" x14ac:dyDescent="0.2">
      <c r="B89" s="4">
        <f t="shared" si="5"/>
        <v>86</v>
      </c>
      <c r="C89" s="140"/>
      <c r="D89" s="331" t="str">
        <f t="shared" si="4"/>
        <v/>
      </c>
      <c r="E89" s="4" t="str">
        <f t="shared" si="6"/>
        <v/>
      </c>
      <c r="F89" s="341" t="str">
        <f t="shared" si="7"/>
        <v/>
      </c>
      <c r="G89" s="140"/>
    </row>
    <row r="90" spans="2:7" x14ac:dyDescent="0.2">
      <c r="B90" s="4">
        <f t="shared" si="5"/>
        <v>87</v>
      </c>
      <c r="C90" s="140"/>
      <c r="D90" s="331" t="str">
        <f t="shared" si="4"/>
        <v/>
      </c>
      <c r="E90" s="4" t="str">
        <f t="shared" si="6"/>
        <v/>
      </c>
      <c r="F90" s="341" t="str">
        <f t="shared" si="7"/>
        <v/>
      </c>
      <c r="G90" s="140"/>
    </row>
    <row r="91" spans="2:7" x14ac:dyDescent="0.2">
      <c r="B91" s="4">
        <f t="shared" si="5"/>
        <v>88</v>
      </c>
      <c r="C91" s="140"/>
      <c r="D91" s="331" t="str">
        <f t="shared" si="4"/>
        <v/>
      </c>
      <c r="E91" s="4" t="str">
        <f t="shared" si="6"/>
        <v/>
      </c>
      <c r="F91" s="341" t="str">
        <f t="shared" si="7"/>
        <v/>
      </c>
      <c r="G91" s="140"/>
    </row>
    <row r="92" spans="2:7" x14ac:dyDescent="0.2">
      <c r="B92" s="4">
        <f t="shared" si="5"/>
        <v>89</v>
      </c>
      <c r="C92" s="140"/>
      <c r="D92" s="331" t="str">
        <f t="shared" si="4"/>
        <v/>
      </c>
      <c r="E92" s="4" t="str">
        <f t="shared" si="6"/>
        <v/>
      </c>
      <c r="F92" s="341" t="str">
        <f t="shared" si="7"/>
        <v/>
      </c>
      <c r="G92" s="140"/>
    </row>
    <row r="93" spans="2:7" x14ac:dyDescent="0.2">
      <c r="B93" s="4">
        <f t="shared" si="5"/>
        <v>90</v>
      </c>
      <c r="C93" s="140"/>
      <c r="D93" s="331" t="str">
        <f t="shared" ref="D93:D103" si="8">IF(C93="","",100*(C93-C92)/C92)</f>
        <v/>
      </c>
      <c r="E93" s="4" t="str">
        <f t="shared" si="6"/>
        <v/>
      </c>
      <c r="F93" s="341" t="str">
        <f t="shared" si="7"/>
        <v/>
      </c>
      <c r="G93" s="140"/>
    </row>
    <row r="94" spans="2:7" x14ac:dyDescent="0.2">
      <c r="B94" s="4">
        <f t="shared" si="5"/>
        <v>91</v>
      </c>
      <c r="C94" s="140"/>
      <c r="D94" s="331" t="str">
        <f t="shared" si="8"/>
        <v/>
      </c>
      <c r="E94" s="4" t="str">
        <f t="shared" si="6"/>
        <v/>
      </c>
      <c r="F94" s="341" t="str">
        <f t="shared" si="7"/>
        <v/>
      </c>
      <c r="G94" s="140"/>
    </row>
    <row r="95" spans="2:7" x14ac:dyDescent="0.2">
      <c r="B95" s="4">
        <f t="shared" si="5"/>
        <v>92</v>
      </c>
      <c r="C95" s="140"/>
      <c r="D95" s="331" t="str">
        <f t="shared" si="8"/>
        <v/>
      </c>
      <c r="E95" s="4" t="str">
        <f t="shared" si="6"/>
        <v/>
      </c>
      <c r="F95" s="341" t="str">
        <f t="shared" si="7"/>
        <v/>
      </c>
      <c r="G95" s="140"/>
    </row>
    <row r="96" spans="2:7" x14ac:dyDescent="0.2">
      <c r="B96" s="4">
        <f t="shared" si="5"/>
        <v>93</v>
      </c>
      <c r="C96" s="140"/>
      <c r="D96" s="331" t="str">
        <f t="shared" si="8"/>
        <v/>
      </c>
      <c r="E96" s="4" t="str">
        <f t="shared" si="6"/>
        <v/>
      </c>
      <c r="F96" s="341" t="str">
        <f t="shared" si="7"/>
        <v/>
      </c>
      <c r="G96" s="140"/>
    </row>
    <row r="97" spans="2:7" x14ac:dyDescent="0.2">
      <c r="B97" s="4">
        <f t="shared" si="5"/>
        <v>94</v>
      </c>
      <c r="C97" s="140"/>
      <c r="D97" s="331" t="str">
        <f t="shared" si="8"/>
        <v/>
      </c>
      <c r="E97" s="4" t="str">
        <f t="shared" si="6"/>
        <v/>
      </c>
      <c r="F97" s="341" t="str">
        <f t="shared" si="7"/>
        <v/>
      </c>
      <c r="G97" s="140"/>
    </row>
    <row r="98" spans="2:7" x14ac:dyDescent="0.2">
      <c r="B98" s="4">
        <f t="shared" si="5"/>
        <v>95</v>
      </c>
      <c r="C98" s="140"/>
      <c r="D98" s="331" t="str">
        <f t="shared" si="8"/>
        <v/>
      </c>
      <c r="E98" s="4" t="str">
        <f t="shared" si="6"/>
        <v/>
      </c>
      <c r="F98" s="341" t="str">
        <f t="shared" si="7"/>
        <v/>
      </c>
      <c r="G98" s="140"/>
    </row>
    <row r="99" spans="2:7" x14ac:dyDescent="0.2">
      <c r="B99" s="4">
        <f t="shared" si="5"/>
        <v>96</v>
      </c>
      <c r="C99" s="140"/>
      <c r="D99" s="331" t="str">
        <f t="shared" si="8"/>
        <v/>
      </c>
      <c r="E99" s="4" t="str">
        <f t="shared" si="6"/>
        <v/>
      </c>
      <c r="F99" s="341" t="str">
        <f t="shared" si="7"/>
        <v/>
      </c>
      <c r="G99" s="140"/>
    </row>
    <row r="100" spans="2:7" x14ac:dyDescent="0.2">
      <c r="B100" s="4">
        <f t="shared" si="5"/>
        <v>97</v>
      </c>
      <c r="C100" s="140"/>
      <c r="D100" s="331" t="str">
        <f t="shared" si="8"/>
        <v/>
      </c>
      <c r="E100" s="4" t="str">
        <f t="shared" si="6"/>
        <v/>
      </c>
      <c r="F100" s="341" t="str">
        <f t="shared" si="7"/>
        <v/>
      </c>
      <c r="G100" s="140"/>
    </row>
    <row r="101" spans="2:7" x14ac:dyDescent="0.2">
      <c r="B101" s="4">
        <f t="shared" si="5"/>
        <v>98</v>
      </c>
      <c r="C101" s="140"/>
      <c r="D101" s="331" t="str">
        <f t="shared" si="8"/>
        <v/>
      </c>
      <c r="E101" s="4" t="str">
        <f t="shared" si="6"/>
        <v/>
      </c>
      <c r="F101" s="341" t="str">
        <f t="shared" si="7"/>
        <v/>
      </c>
      <c r="G101" s="140"/>
    </row>
    <row r="102" spans="2:7" x14ac:dyDescent="0.2">
      <c r="B102" s="4">
        <f t="shared" si="5"/>
        <v>99</v>
      </c>
      <c r="C102" s="140"/>
      <c r="D102" s="331" t="str">
        <f t="shared" si="8"/>
        <v/>
      </c>
      <c r="E102" s="4" t="str">
        <f t="shared" si="6"/>
        <v/>
      </c>
      <c r="F102" s="341" t="str">
        <f t="shared" si="7"/>
        <v/>
      </c>
      <c r="G102" s="140"/>
    </row>
    <row r="103" spans="2:7" x14ac:dyDescent="0.2">
      <c r="B103" s="4">
        <f t="shared" si="5"/>
        <v>100</v>
      </c>
      <c r="C103" s="140"/>
      <c r="D103" s="331" t="str">
        <f t="shared" si="8"/>
        <v/>
      </c>
      <c r="E103" s="4" t="str">
        <f t="shared" si="6"/>
        <v/>
      </c>
      <c r="F103" s="341" t="str">
        <f t="shared" si="7"/>
        <v/>
      </c>
      <c r="G103" s="140"/>
    </row>
  </sheetData>
  <mergeCells count="4">
    <mergeCell ref="K9:N10"/>
    <mergeCell ref="K11:L11"/>
    <mergeCell ref="K5:N6"/>
    <mergeCell ref="K7:L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zoomScale="90" zoomScaleNormal="90" workbookViewId="0">
      <selection activeCell="E22" sqref="E22"/>
    </sheetView>
  </sheetViews>
  <sheetFormatPr defaultRowHeight="12.75" x14ac:dyDescent="0.2"/>
  <cols>
    <col min="1" max="1" width="2.85546875" customWidth="1"/>
    <col min="2" max="2" width="4.42578125" customWidth="1"/>
    <col min="3" max="3" width="7.85546875" customWidth="1"/>
    <col min="4" max="4" width="8.42578125" customWidth="1"/>
    <col min="5" max="5" width="7.5703125" bestFit="1" customWidth="1"/>
    <col min="6" max="6" width="8.28515625" bestFit="1" customWidth="1"/>
    <col min="7" max="7" width="7.28515625" customWidth="1"/>
    <col min="8" max="8" width="2.85546875" customWidth="1"/>
    <col min="9" max="9" width="12.7109375" customWidth="1"/>
    <col min="10" max="10" width="9.85546875" bestFit="1" customWidth="1"/>
    <col min="11" max="11" width="10.42578125" bestFit="1" customWidth="1"/>
    <col min="20" max="20" width="2.85546875" customWidth="1"/>
  </cols>
  <sheetData>
    <row r="1" spans="1:22" ht="13.5" thickBot="1" x14ac:dyDescent="0.25"/>
    <row r="2" spans="1:22" ht="13.5" thickBot="1" x14ac:dyDescent="0.25">
      <c r="A2" s="33"/>
      <c r="B2" s="238" t="s">
        <v>0</v>
      </c>
      <c r="C2" s="200" t="s">
        <v>188</v>
      </c>
      <c r="D2" s="257" t="s">
        <v>116</v>
      </c>
      <c r="E2" s="257" t="s">
        <v>21</v>
      </c>
      <c r="F2" s="257" t="s">
        <v>225</v>
      </c>
      <c r="G2" s="240" t="s">
        <v>224</v>
      </c>
      <c r="H2" s="33"/>
      <c r="I2" s="208" t="s">
        <v>228</v>
      </c>
      <c r="J2" s="309" t="s">
        <v>183</v>
      </c>
      <c r="K2" s="309" t="s">
        <v>226</v>
      </c>
      <c r="L2" s="315" t="s">
        <v>227</v>
      </c>
      <c r="M2" s="320" t="s">
        <v>182</v>
      </c>
      <c r="V2" s="33"/>
    </row>
    <row r="3" spans="1:22" x14ac:dyDescent="0.2">
      <c r="A3" s="33"/>
      <c r="B3" s="255">
        <v>1</v>
      </c>
      <c r="C3" s="335">
        <f>IF(Cy!G4="","",Cy!G4)</f>
        <v>0.56999999999999995</v>
      </c>
      <c r="D3" s="336">
        <f>IF(Cy!D4="","",Cy!D4)</f>
        <v>0.22834244596894215</v>
      </c>
      <c r="E3" s="64"/>
      <c r="F3" s="352"/>
      <c r="G3" s="353"/>
      <c r="H3" s="33"/>
      <c r="I3" s="244">
        <v>10.23</v>
      </c>
      <c r="J3" s="310">
        <f>FREQUENCY(C$3:C$32,I3)</f>
        <v>12</v>
      </c>
      <c r="K3" s="312">
        <v>0</v>
      </c>
      <c r="L3" s="316">
        <f>J3+K3</f>
        <v>12</v>
      </c>
      <c r="M3" s="321">
        <f>L3/L$13</f>
        <v>0.8571428571428571</v>
      </c>
      <c r="V3" s="33"/>
    </row>
    <row r="4" spans="1:22" x14ac:dyDescent="0.2">
      <c r="A4" s="33"/>
      <c r="B4" s="252">
        <f t="shared" ref="B4:B32" si="0">B3+1</f>
        <v>2</v>
      </c>
      <c r="C4" s="337">
        <f>IF(Cy!G5="","",Cy!G5)</f>
        <v>0.22</v>
      </c>
      <c r="D4" s="256">
        <f>IF(Cy!D5="","",Cy!D5)</f>
        <v>0.19942084327355106</v>
      </c>
      <c r="E4" s="56"/>
      <c r="F4" s="307"/>
      <c r="G4" s="308"/>
      <c r="H4" s="33"/>
      <c r="I4" s="322">
        <f>I3+I$3</f>
        <v>20.46</v>
      </c>
      <c r="J4" s="245">
        <f t="shared" ref="J4:J12" si="1">FREQUENCY(C$3:C$32,I4)-FREQUENCY(C$3:C$32,I3)</f>
        <v>1</v>
      </c>
      <c r="K4" s="313">
        <v>0</v>
      </c>
      <c r="L4" s="317">
        <f t="shared" ref="L4:L12" si="2">J4+K4</f>
        <v>1</v>
      </c>
      <c r="M4" s="322">
        <f>L4/L$13</f>
        <v>7.1428571428571425E-2</v>
      </c>
      <c r="V4" s="33"/>
    </row>
    <row r="5" spans="1:22" x14ac:dyDescent="0.2">
      <c r="A5" s="33"/>
      <c r="B5" s="252">
        <f t="shared" si="0"/>
        <v>3</v>
      </c>
      <c r="C5" s="337">
        <f>IF(Cy!G6="","",Cy!G6)</f>
        <v>0.69</v>
      </c>
      <c r="D5" s="256">
        <f>IF(Cy!D6="","",Cy!D6)</f>
        <v>0.16319963739120741</v>
      </c>
      <c r="E5" s="56">
        <v>0</v>
      </c>
      <c r="F5" s="307">
        <v>100</v>
      </c>
      <c r="G5" s="308">
        <v>0.42199999999999999</v>
      </c>
      <c r="H5" s="33"/>
      <c r="I5" s="322">
        <f t="shared" ref="I5:I10" si="3">I4+I$3</f>
        <v>30.69</v>
      </c>
      <c r="J5" s="245">
        <f t="shared" si="1"/>
        <v>1</v>
      </c>
      <c r="K5" s="313">
        <v>0</v>
      </c>
      <c r="L5" s="317">
        <f t="shared" si="2"/>
        <v>1</v>
      </c>
      <c r="M5" s="322">
        <f>L5/L$13</f>
        <v>7.1428571428571425E-2</v>
      </c>
      <c r="V5" s="33"/>
    </row>
    <row r="6" spans="1:22" x14ac:dyDescent="0.2">
      <c r="A6" s="33"/>
      <c r="B6" s="252">
        <f t="shared" si="0"/>
        <v>4</v>
      </c>
      <c r="C6" s="337">
        <f>IF(Cy!G7="","",Cy!G7)</f>
        <v>0.11</v>
      </c>
      <c r="D6" s="256">
        <f>IF(Cy!D7="","",Cy!D7)</f>
        <v>7.8486370003790037E-2</v>
      </c>
      <c r="E6" s="56">
        <v>86.74</v>
      </c>
      <c r="F6" s="307">
        <v>2.5999999999999999E-2</v>
      </c>
      <c r="G6" s="308">
        <v>2.5000000000000001E-2</v>
      </c>
      <c r="H6" s="33"/>
      <c r="I6" s="322">
        <f t="shared" si="3"/>
        <v>40.92</v>
      </c>
      <c r="J6" s="245">
        <f t="shared" si="1"/>
        <v>0</v>
      </c>
      <c r="K6" s="313">
        <v>0</v>
      </c>
      <c r="L6" s="317">
        <f t="shared" si="2"/>
        <v>0</v>
      </c>
      <c r="M6" s="322"/>
      <c r="V6" s="33"/>
    </row>
    <row r="7" spans="1:22" x14ac:dyDescent="0.2">
      <c r="A7" s="33"/>
      <c r="B7" s="252">
        <f t="shared" si="0"/>
        <v>5</v>
      </c>
      <c r="C7" s="337">
        <f>IF(Cy!G8="","",Cy!G8)</f>
        <v>20.45</v>
      </c>
      <c r="D7" s="256">
        <f>IF(Cy!D8="","",Cy!D8)</f>
        <v>0.98183131715264604</v>
      </c>
      <c r="E7" s="56">
        <v>0</v>
      </c>
      <c r="F7" s="307">
        <v>100</v>
      </c>
      <c r="G7" s="308">
        <v>9.2959999999999994</v>
      </c>
      <c r="H7" s="33"/>
      <c r="I7" s="322">
        <f t="shared" si="3"/>
        <v>51.150000000000006</v>
      </c>
      <c r="J7" s="245">
        <f t="shared" si="1"/>
        <v>0</v>
      </c>
      <c r="K7" s="313">
        <v>0</v>
      </c>
      <c r="L7" s="317">
        <f t="shared" si="2"/>
        <v>0</v>
      </c>
      <c r="M7" s="322"/>
      <c r="V7" s="33"/>
    </row>
    <row r="8" spans="1:22" x14ac:dyDescent="0.2">
      <c r="A8" s="33"/>
      <c r="B8" s="252">
        <f t="shared" si="0"/>
        <v>6</v>
      </c>
      <c r="C8" s="337">
        <f>IF(Cy!G9="","",Cy!G9)</f>
        <v>1.61</v>
      </c>
      <c r="D8" s="256">
        <f>IF(Cy!D9="","",Cy!D9)</f>
        <v>0.32774190111233154</v>
      </c>
      <c r="E8" s="56">
        <v>0</v>
      </c>
      <c r="F8" s="307">
        <v>100</v>
      </c>
      <c r="G8" s="308">
        <v>6.8460000000000001</v>
      </c>
      <c r="H8" s="33"/>
      <c r="I8" s="322">
        <f t="shared" si="3"/>
        <v>61.38000000000001</v>
      </c>
      <c r="J8" s="245">
        <f t="shared" si="1"/>
        <v>0</v>
      </c>
      <c r="K8" s="313">
        <v>0</v>
      </c>
      <c r="L8" s="317">
        <f t="shared" si="2"/>
        <v>0</v>
      </c>
      <c r="M8" s="322"/>
      <c r="V8" s="33"/>
    </row>
    <row r="9" spans="1:22" x14ac:dyDescent="0.2">
      <c r="A9" s="33"/>
      <c r="B9" s="252">
        <f t="shared" si="0"/>
        <v>7</v>
      </c>
      <c r="C9" s="337">
        <f>IF(Cy!G10="","",Cy!G10)</f>
        <v>0.14000000000000001</v>
      </c>
      <c r="D9" s="256">
        <f>IF(Cy!D10="","",Cy!D10)</f>
        <v>0.14397557820181067</v>
      </c>
      <c r="E9" s="56">
        <v>0</v>
      </c>
      <c r="F9" s="307">
        <v>100</v>
      </c>
      <c r="G9" s="308">
        <v>5.3070000000000004</v>
      </c>
      <c r="H9" s="33"/>
      <c r="I9" s="322">
        <f t="shared" si="3"/>
        <v>71.610000000000014</v>
      </c>
      <c r="J9" s="245">
        <f t="shared" si="1"/>
        <v>0</v>
      </c>
      <c r="K9" s="313">
        <v>0</v>
      </c>
      <c r="L9" s="317">
        <f t="shared" si="2"/>
        <v>0</v>
      </c>
      <c r="M9" s="322"/>
      <c r="V9" s="33"/>
    </row>
    <row r="10" spans="1:22" x14ac:dyDescent="0.2">
      <c r="A10" s="33"/>
      <c r="B10" s="252">
        <f t="shared" si="0"/>
        <v>8</v>
      </c>
      <c r="C10" s="337">
        <f>IF(Cy!G11="","",Cy!G11)</f>
        <v>0.06</v>
      </c>
      <c r="D10" s="256">
        <f>IF(Cy!D11="","",Cy!D11)</f>
        <v>0.1494814546414073</v>
      </c>
      <c r="E10" s="56">
        <v>0</v>
      </c>
      <c r="F10" s="307">
        <v>100</v>
      </c>
      <c r="G10" s="308">
        <v>4.2699999999999996</v>
      </c>
      <c r="H10" s="33"/>
      <c r="I10" s="322">
        <f t="shared" si="3"/>
        <v>81.840000000000018</v>
      </c>
      <c r="J10" s="245">
        <f t="shared" si="1"/>
        <v>0</v>
      </c>
      <c r="K10" s="313">
        <v>0</v>
      </c>
      <c r="L10" s="317">
        <f t="shared" si="2"/>
        <v>0</v>
      </c>
      <c r="M10" s="322"/>
      <c r="V10" s="33"/>
    </row>
    <row r="11" spans="1:22" x14ac:dyDescent="0.2">
      <c r="A11" s="33"/>
      <c r="B11" s="252">
        <f t="shared" si="0"/>
        <v>9</v>
      </c>
      <c r="C11" s="337">
        <f>IF(Cy!G12="","",Cy!G12)</f>
        <v>0.27</v>
      </c>
      <c r="D11" s="256">
        <f>IF(Cy!D12="","",Cy!D12)</f>
        <v>0.3169218492654563</v>
      </c>
      <c r="E11" s="56">
        <v>0</v>
      </c>
      <c r="F11" s="307">
        <v>100</v>
      </c>
      <c r="G11" s="308">
        <v>3.5209999999999999</v>
      </c>
      <c r="H11" s="33"/>
      <c r="I11" s="244">
        <v>90</v>
      </c>
      <c r="J11" s="245">
        <f t="shared" si="1"/>
        <v>0</v>
      </c>
      <c r="K11" s="313">
        <v>0</v>
      </c>
      <c r="L11" s="317">
        <f t="shared" si="2"/>
        <v>0</v>
      </c>
      <c r="M11" s="322"/>
      <c r="V11" s="33"/>
    </row>
    <row r="12" spans="1:22" ht="13.5" thickBot="1" x14ac:dyDescent="0.25">
      <c r="A12" s="33"/>
      <c r="B12" s="252">
        <f t="shared" si="0"/>
        <v>10</v>
      </c>
      <c r="C12" s="337">
        <f>IF(Cy!G13="","",Cy!G13)</f>
        <v>0.09</v>
      </c>
      <c r="D12" s="256">
        <f>IF(Cy!D13="","",Cy!D13)</f>
        <v>0.16688249549650566</v>
      </c>
      <c r="E12" s="56">
        <v>0</v>
      </c>
      <c r="F12" s="307">
        <v>100</v>
      </c>
      <c r="G12" s="308">
        <v>2.9689999999999999</v>
      </c>
      <c r="H12" s="33"/>
      <c r="I12" s="244">
        <v>100</v>
      </c>
      <c r="J12" s="246">
        <f t="shared" si="1"/>
        <v>0</v>
      </c>
      <c r="K12" s="314">
        <v>0</v>
      </c>
      <c r="L12" s="318">
        <f t="shared" si="2"/>
        <v>0</v>
      </c>
      <c r="M12" s="323"/>
      <c r="V12" s="33"/>
    </row>
    <row r="13" spans="1:22" ht="13.5" thickBot="1" x14ac:dyDescent="0.25">
      <c r="B13" s="252">
        <f t="shared" si="0"/>
        <v>11</v>
      </c>
      <c r="C13" s="337">
        <f>IF(Cy!G14="","",Cy!G14)</f>
        <v>0.06</v>
      </c>
      <c r="D13" s="256">
        <f>IF(Cy!D14="","",Cy!D14)</f>
        <v>0.13749886306254927</v>
      </c>
      <c r="E13" s="56">
        <v>0</v>
      </c>
      <c r="F13" s="307">
        <v>100</v>
      </c>
      <c r="G13" s="308">
        <v>2.5459999999999998</v>
      </c>
      <c r="I13" s="238" t="s">
        <v>53</v>
      </c>
      <c r="J13" s="247">
        <f>SUM(J3:J12)</f>
        <v>14</v>
      </c>
      <c r="K13" s="311">
        <f>SUM(K3:K12)</f>
        <v>0</v>
      </c>
      <c r="L13" s="319">
        <f>SUM(L3:L12)</f>
        <v>14</v>
      </c>
      <c r="M13" s="324">
        <f>SUM(M3:M12)</f>
        <v>0.99999999999999989</v>
      </c>
    </row>
    <row r="14" spans="1:22" ht="13.5" thickBot="1" x14ac:dyDescent="0.25">
      <c r="B14" s="252">
        <f t="shared" si="0"/>
        <v>12</v>
      </c>
      <c r="C14" s="337">
        <f>IF(Cy!G15="","",Cy!G15)</f>
        <v>0.15</v>
      </c>
      <c r="D14" s="256">
        <f>IF(Cy!D15="","",Cy!D15)</f>
        <v>0.14633043240767285</v>
      </c>
      <c r="E14" s="56">
        <v>0</v>
      </c>
      <c r="F14" s="307">
        <v>100</v>
      </c>
      <c r="G14" s="308">
        <v>2.218</v>
      </c>
      <c r="I14" s="239"/>
      <c r="J14" s="239"/>
      <c r="K14" s="239"/>
    </row>
    <row r="15" spans="1:22" ht="13.5" thickBot="1" x14ac:dyDescent="0.25">
      <c r="B15" s="252">
        <f t="shared" si="0"/>
        <v>13</v>
      </c>
      <c r="C15" s="337">
        <f>IF(Cy!G16="","",Cy!G16)</f>
        <v>0.04</v>
      </c>
      <c r="D15" s="256">
        <f>IF(Cy!D16="","",Cy!D16)</f>
        <v>6.4051120800787772E-2</v>
      </c>
      <c r="E15" s="56">
        <v>0</v>
      </c>
      <c r="F15" s="307">
        <v>100</v>
      </c>
      <c r="G15" s="308">
        <v>1.948</v>
      </c>
      <c r="I15" s="437" t="s">
        <v>189</v>
      </c>
      <c r="J15" s="448"/>
      <c r="K15" s="391"/>
    </row>
    <row r="16" spans="1:22" ht="13.5" thickBot="1" x14ac:dyDescent="0.25">
      <c r="B16" s="252">
        <f t="shared" si="0"/>
        <v>14</v>
      </c>
      <c r="C16" s="337">
        <f>IF(Cy!G17="","",Cy!G17)</f>
        <v>25.61</v>
      </c>
      <c r="D16" s="256">
        <f>IF(Cy!D17="","",Cy!D17)</f>
        <v>3.4931773586698496</v>
      </c>
      <c r="E16" s="56">
        <v>0</v>
      </c>
      <c r="F16" s="307">
        <v>100</v>
      </c>
      <c r="G16" s="308">
        <v>5.1760000000000002</v>
      </c>
      <c r="I16" s="449" t="s">
        <v>187</v>
      </c>
      <c r="J16" s="242" t="s">
        <v>184</v>
      </c>
      <c r="K16" s="241" t="s">
        <v>185</v>
      </c>
    </row>
    <row r="17" spans="2:11" ht="13.5" thickBot="1" x14ac:dyDescent="0.25">
      <c r="B17" s="252">
        <f t="shared" si="0"/>
        <v>15</v>
      </c>
      <c r="C17" s="337" t="str">
        <f>IF(Cy!G18="","",Cy!G18)</f>
        <v/>
      </c>
      <c r="D17" s="256" t="str">
        <f>IF(Cy!D18="","",Cy!D18)</f>
        <v/>
      </c>
      <c r="E17" s="56"/>
      <c r="F17" s="307"/>
      <c r="G17" s="308"/>
      <c r="I17" s="450"/>
      <c r="J17" s="261">
        <v>184.214</v>
      </c>
      <c r="K17" s="262">
        <v>-2.4039999999999999</v>
      </c>
    </row>
    <row r="18" spans="2:11" x14ac:dyDescent="0.2">
      <c r="B18" s="252">
        <f t="shared" si="0"/>
        <v>16</v>
      </c>
      <c r="C18" s="337" t="str">
        <f>IF(Cy!G19="","",Cy!G19)</f>
        <v/>
      </c>
      <c r="D18" s="256" t="str">
        <f>IF(Cy!D19="","",Cy!D19)</f>
        <v/>
      </c>
      <c r="E18" s="56"/>
      <c r="F18" s="307"/>
      <c r="G18" s="308"/>
      <c r="I18" s="258" t="str">
        <f>Open!O27</f>
        <v>Kelly % DD</v>
      </c>
      <c r="J18" s="259">
        <f>Risk!$I$28</f>
        <v>0</v>
      </c>
      <c r="K18" s="304">
        <f>IF(J18=0,100,100*J17*J18^K17)</f>
        <v>100</v>
      </c>
    </row>
    <row r="19" spans="2:11" ht="13.5" thickBot="1" x14ac:dyDescent="0.25">
      <c r="B19" s="252">
        <f t="shared" si="0"/>
        <v>17</v>
      </c>
      <c r="C19" s="337" t="str">
        <f>IF(Cy!G20="","",Cy!G20)</f>
        <v/>
      </c>
      <c r="D19" s="256" t="str">
        <f>IF(Cy!D20="","",Cy!D20)</f>
        <v/>
      </c>
      <c r="E19" s="56"/>
      <c r="F19" s="307"/>
      <c r="G19" s="308"/>
      <c r="I19" s="243" t="s">
        <v>186</v>
      </c>
      <c r="J19" s="260">
        <v>30.01</v>
      </c>
      <c r="K19" s="305">
        <f>100*J17*J19^K17</f>
        <v>5.1757725132896013</v>
      </c>
    </row>
    <row r="20" spans="2:11" x14ac:dyDescent="0.2">
      <c r="B20" s="252">
        <f t="shared" si="0"/>
        <v>18</v>
      </c>
      <c r="C20" s="337" t="str">
        <f>IF(Cy!G21="","",Cy!G21)</f>
        <v/>
      </c>
      <c r="D20" s="256" t="str">
        <f>IF(Cy!D21="","",Cy!D21)</f>
        <v/>
      </c>
      <c r="E20" s="56"/>
      <c r="F20" s="307"/>
      <c r="G20" s="308"/>
      <c r="K20" s="33"/>
    </row>
    <row r="21" spans="2:11" x14ac:dyDescent="0.2">
      <c r="B21" s="252">
        <f t="shared" si="0"/>
        <v>19</v>
      </c>
      <c r="C21" s="337" t="str">
        <f>IF(Cy!G22="","",Cy!G22)</f>
        <v/>
      </c>
      <c r="D21" s="256" t="str">
        <f>IF(Cy!D22="","",Cy!D22)</f>
        <v/>
      </c>
      <c r="E21" s="56"/>
      <c r="F21" s="307"/>
      <c r="G21" s="308"/>
      <c r="K21" s="33"/>
    </row>
    <row r="22" spans="2:11" x14ac:dyDescent="0.2">
      <c r="B22" s="252">
        <f t="shared" si="0"/>
        <v>20</v>
      </c>
      <c r="C22" s="337" t="str">
        <f>IF(Cy!G23="","",Cy!G23)</f>
        <v/>
      </c>
      <c r="D22" s="256" t="str">
        <f>IF(Cy!D23="","",Cy!D23)</f>
        <v/>
      </c>
      <c r="E22" s="56"/>
      <c r="F22" s="307"/>
      <c r="G22" s="308"/>
    </row>
    <row r="23" spans="2:11" ht="12.75" customHeight="1" x14ac:dyDescent="0.2">
      <c r="B23" s="252">
        <f t="shared" si="0"/>
        <v>21</v>
      </c>
      <c r="C23" s="337" t="str">
        <f>IF(Cy!G24="","",Cy!G24)</f>
        <v/>
      </c>
      <c r="D23" s="256" t="str">
        <f>IF(Cy!D24="","",Cy!D24)</f>
        <v/>
      </c>
      <c r="E23" s="56"/>
      <c r="F23" s="307"/>
      <c r="G23" s="308"/>
    </row>
    <row r="24" spans="2:11" x14ac:dyDescent="0.2">
      <c r="B24" s="252">
        <f t="shared" si="0"/>
        <v>22</v>
      </c>
      <c r="C24" s="337" t="str">
        <f>IF(Cy!G25="","",Cy!G25)</f>
        <v/>
      </c>
      <c r="D24" s="256" t="str">
        <f>IF(Cy!D25="","",Cy!D25)</f>
        <v/>
      </c>
      <c r="E24" s="56"/>
      <c r="F24" s="307"/>
      <c r="G24" s="308"/>
    </row>
    <row r="25" spans="2:11" x14ac:dyDescent="0.2">
      <c r="B25" s="252">
        <f t="shared" si="0"/>
        <v>23</v>
      </c>
      <c r="C25" s="337" t="str">
        <f>IF(Cy!G26="","",Cy!G26)</f>
        <v/>
      </c>
      <c r="D25" s="256" t="str">
        <f>IF(Cy!D26="","",Cy!D26)</f>
        <v/>
      </c>
      <c r="E25" s="56"/>
      <c r="F25" s="307"/>
      <c r="G25" s="308"/>
      <c r="I25" s="33"/>
    </row>
    <row r="26" spans="2:11" x14ac:dyDescent="0.2">
      <c r="B26" s="252">
        <f t="shared" si="0"/>
        <v>24</v>
      </c>
      <c r="C26" s="337" t="str">
        <f>IF(Cy!G27="","",Cy!G27)</f>
        <v/>
      </c>
      <c r="D26" s="256" t="str">
        <f>IF(Cy!D27="","",Cy!D27)</f>
        <v/>
      </c>
      <c r="E26" s="56"/>
      <c r="F26" s="307"/>
      <c r="G26" s="308"/>
      <c r="I26" s="33"/>
    </row>
    <row r="27" spans="2:11" x14ac:dyDescent="0.2">
      <c r="B27" s="252">
        <f t="shared" si="0"/>
        <v>25</v>
      </c>
      <c r="C27" s="337" t="str">
        <f>IF(Cy!G28="","",Cy!G28)</f>
        <v/>
      </c>
      <c r="D27" s="256" t="str">
        <f>IF(Cy!D28="","",Cy!D28)</f>
        <v/>
      </c>
      <c r="E27" s="56"/>
      <c r="F27" s="307"/>
      <c r="G27" s="308"/>
    </row>
    <row r="28" spans="2:11" x14ac:dyDescent="0.2">
      <c r="B28" s="252">
        <f t="shared" si="0"/>
        <v>26</v>
      </c>
      <c r="C28" s="337" t="str">
        <f>IF(Cy!G29="","",Cy!G29)</f>
        <v/>
      </c>
      <c r="D28" s="256" t="str">
        <f>IF(Cy!D29="","",Cy!D29)</f>
        <v/>
      </c>
      <c r="E28" s="56"/>
      <c r="F28" s="307"/>
      <c r="G28" s="308"/>
    </row>
    <row r="29" spans="2:11" x14ac:dyDescent="0.2">
      <c r="B29" s="252">
        <f t="shared" si="0"/>
        <v>27</v>
      </c>
      <c r="C29" s="337" t="str">
        <f>IF(Cy!G30="","",Cy!G30)</f>
        <v/>
      </c>
      <c r="D29" s="256" t="str">
        <f>IF(Cy!D30="","",Cy!D30)</f>
        <v/>
      </c>
      <c r="E29" s="56"/>
      <c r="F29" s="307"/>
      <c r="G29" s="308"/>
    </row>
    <row r="30" spans="2:11" x14ac:dyDescent="0.2">
      <c r="B30" s="252">
        <f t="shared" si="0"/>
        <v>28</v>
      </c>
      <c r="C30" s="337" t="str">
        <f>IF(Cy!G31="","",Cy!G31)</f>
        <v/>
      </c>
      <c r="D30" s="256" t="str">
        <f>IF(Cy!D31="","",Cy!D31)</f>
        <v/>
      </c>
      <c r="E30" s="56"/>
      <c r="F30" s="307"/>
      <c r="G30" s="308"/>
    </row>
    <row r="31" spans="2:11" x14ac:dyDescent="0.2">
      <c r="B31" s="252">
        <f t="shared" si="0"/>
        <v>29</v>
      </c>
      <c r="C31" s="337" t="str">
        <f>IF(Cy!G32="","",Cy!G32)</f>
        <v/>
      </c>
      <c r="D31" s="256" t="str">
        <f>IF(Cy!D32="","",Cy!D32)</f>
        <v/>
      </c>
      <c r="E31" s="56"/>
      <c r="F31" s="307"/>
      <c r="G31" s="308"/>
    </row>
    <row r="32" spans="2:11" ht="13.5" thickBot="1" x14ac:dyDescent="0.25">
      <c r="B32" s="253">
        <f t="shared" si="0"/>
        <v>30</v>
      </c>
      <c r="C32" s="338" t="str">
        <f>IF(Cy!G33="","",Cy!G33)</f>
        <v/>
      </c>
      <c r="D32" s="254" t="str">
        <f>IF(Cy!D33="","",Cy!D33)</f>
        <v/>
      </c>
      <c r="E32" s="72"/>
      <c r="F32" s="354"/>
      <c r="G32" s="355"/>
    </row>
  </sheetData>
  <mergeCells count="2">
    <mergeCell ref="I15:K15"/>
    <mergeCell ref="I16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03"/>
  <sheetViews>
    <sheetView workbookViewId="0">
      <selection activeCell="L28" sqref="L28"/>
    </sheetView>
  </sheetViews>
  <sheetFormatPr defaultRowHeight="12.75" x14ac:dyDescent="0.2"/>
  <cols>
    <col min="1" max="1" width="2.42578125" customWidth="1"/>
    <col min="2" max="2" width="15.140625" bestFit="1" customWidth="1"/>
    <col min="3" max="3" width="11" customWidth="1"/>
    <col min="4" max="4" width="2.42578125" customWidth="1"/>
    <col min="5" max="5" width="15.42578125" bestFit="1" customWidth="1"/>
    <col min="6" max="6" width="9.85546875" customWidth="1"/>
    <col min="7" max="7" width="2.42578125" customWidth="1"/>
    <col min="8" max="8" width="15.140625" bestFit="1" customWidth="1"/>
    <col min="9" max="9" width="9.5703125" bestFit="1" customWidth="1"/>
    <col min="10" max="10" width="2.42578125" customWidth="1"/>
    <col min="11" max="11" width="9.5703125" bestFit="1" customWidth="1"/>
    <col min="12" max="12" width="10.140625" bestFit="1" customWidth="1"/>
    <col min="13" max="13" width="2.42578125" customWidth="1"/>
    <col min="14" max="14" width="9.140625" customWidth="1"/>
    <col min="15" max="15" width="9.5703125" bestFit="1" customWidth="1"/>
    <col min="16" max="16" width="2.42578125" customWidth="1"/>
  </cols>
  <sheetData>
    <row r="1" spans="2:20" ht="13.5" thickBot="1" x14ac:dyDescent="0.25"/>
    <row r="2" spans="2:20" ht="13.5" thickBot="1" x14ac:dyDescent="0.25">
      <c r="B2" s="456" t="s">
        <v>210</v>
      </c>
      <c r="C2" s="464"/>
      <c r="E2" s="456" t="s">
        <v>204</v>
      </c>
      <c r="F2" s="457"/>
      <c r="Q2" s="451" t="s">
        <v>19</v>
      </c>
      <c r="R2" s="452"/>
      <c r="S2" s="452"/>
      <c r="T2" s="453"/>
    </row>
    <row r="3" spans="2:20" ht="13.5" thickBot="1" x14ac:dyDescent="0.25">
      <c r="B3" s="273" t="s">
        <v>211</v>
      </c>
      <c r="C3" s="274">
        <f>CLog!$X$4</f>
        <v>31019.200000000001</v>
      </c>
      <c r="E3" s="267" t="s">
        <v>192</v>
      </c>
      <c r="F3" s="268"/>
      <c r="Q3" s="51" t="s">
        <v>18</v>
      </c>
      <c r="R3" s="52" t="s">
        <v>8</v>
      </c>
      <c r="S3" s="52" t="s">
        <v>7</v>
      </c>
      <c r="T3" s="53" t="s">
        <v>17</v>
      </c>
    </row>
    <row r="4" spans="2:20" x14ac:dyDescent="0.2">
      <c r="B4" s="275" t="s">
        <v>15</v>
      </c>
      <c r="C4" s="276">
        <f>CLog!X5</f>
        <v>2093.380000000001</v>
      </c>
      <c r="E4" s="267" t="s">
        <v>193</v>
      </c>
      <c r="F4" s="268"/>
      <c r="Q4" s="50">
        <v>1</v>
      </c>
      <c r="R4" s="168">
        <f t="shared" ref="R4:R35" si="0">IF(O$26="","",1+O$26*Q4/100)</f>
        <v>1.0001558039254794</v>
      </c>
      <c r="S4" s="40">
        <f>IF(R4="","",1-Q4/100)</f>
        <v>0.99</v>
      </c>
      <c r="T4" s="286">
        <f t="shared" ref="T4:T35" si="1">IF(R4="","",100*(R4^(O$27/100)*S4^((100-O$27)/100)-1))</f>
        <v>-3.723848074592695E-2</v>
      </c>
    </row>
    <row r="5" spans="2:20" x14ac:dyDescent="0.2">
      <c r="B5" s="273" t="s">
        <v>138</v>
      </c>
      <c r="C5" s="276">
        <f>CLog!X6</f>
        <v>33112.58</v>
      </c>
      <c r="E5" s="267" t="s">
        <v>194</v>
      </c>
      <c r="F5" s="268"/>
      <c r="Q5" s="45">
        <f t="shared" ref="Q5:Q36" si="2">Q4+1</f>
        <v>2</v>
      </c>
      <c r="R5" s="169">
        <f t="shared" si="0"/>
        <v>1.0003116078509589</v>
      </c>
      <c r="S5" s="5">
        <f t="shared" ref="S5:S68" si="3">IF(R5="","",1-Q5/100)</f>
        <v>0.98</v>
      </c>
      <c r="T5" s="287">
        <f t="shared" si="1"/>
        <v>-7.4993112315235866E-2</v>
      </c>
    </row>
    <row r="6" spans="2:20" x14ac:dyDescent="0.2">
      <c r="B6" s="275" t="str">
        <f>CLog!W13</f>
        <v>Ganhos</v>
      </c>
      <c r="C6" s="277">
        <f>CLog!X13</f>
        <v>14</v>
      </c>
      <c r="E6" s="267" t="s">
        <v>32</v>
      </c>
      <c r="F6" s="269" t="str">
        <f>IF(F3="","",IF(F4="","",IF(F5="","",F3/F4)))</f>
        <v/>
      </c>
      <c r="Q6" s="45">
        <f t="shared" si="2"/>
        <v>3</v>
      </c>
      <c r="R6" s="169">
        <f t="shared" si="0"/>
        <v>1.0004674117764383</v>
      </c>
      <c r="S6" s="5">
        <f t="shared" si="3"/>
        <v>0.97</v>
      </c>
      <c r="T6" s="287">
        <f t="shared" si="1"/>
        <v>-0.11327411971394641</v>
      </c>
    </row>
    <row r="7" spans="2:20" ht="13.5" thickBot="1" x14ac:dyDescent="0.25">
      <c r="B7" s="275" t="str">
        <f>CLog!W14</f>
        <v>Perdas</v>
      </c>
      <c r="C7" s="277">
        <f>CLog!X14</f>
        <v>0</v>
      </c>
      <c r="E7" s="270" t="s">
        <v>21</v>
      </c>
      <c r="F7" s="271" t="str">
        <f>IF(F5="","",IF(F6="","",IF(100*((F5/100)-(1-F5/100)/F6)&lt;0,0,100*((F5/100)-(1-F5/100)/F6))))</f>
        <v/>
      </c>
      <c r="Q7" s="45">
        <f t="shared" si="2"/>
        <v>4</v>
      </c>
      <c r="R7" s="169">
        <f t="shared" si="0"/>
        <v>1.0006232157019177</v>
      </c>
      <c r="S7" s="5">
        <f t="shared" si="3"/>
        <v>0.96</v>
      </c>
      <c r="T7" s="287">
        <f t="shared" si="1"/>
        <v>-0.15209203944823724</v>
      </c>
    </row>
    <row r="8" spans="2:20" ht="13.5" thickBot="1" x14ac:dyDescent="0.25">
      <c r="B8" s="275" t="str">
        <f>CLog!W15</f>
        <v>Operações</v>
      </c>
      <c r="C8" s="277">
        <f>CLog!X15</f>
        <v>14</v>
      </c>
      <c r="Q8" s="45">
        <f t="shared" si="2"/>
        <v>5</v>
      </c>
      <c r="R8" s="169">
        <f t="shared" si="0"/>
        <v>1.0007790196273971</v>
      </c>
      <c r="S8" s="5">
        <f t="shared" si="3"/>
        <v>0.95</v>
      </c>
      <c r="T8" s="287">
        <f t="shared" si="1"/>
        <v>-0.19145773238303798</v>
      </c>
    </row>
    <row r="9" spans="2:20" x14ac:dyDescent="0.2">
      <c r="B9" s="275" t="str">
        <f>CLog!W16</f>
        <v>WinP</v>
      </c>
      <c r="C9" s="278">
        <f>CLog!X16</f>
        <v>1</v>
      </c>
      <c r="E9" s="456" t="s">
        <v>205</v>
      </c>
      <c r="F9" s="457"/>
      <c r="Q9" s="45">
        <f t="shared" si="2"/>
        <v>6</v>
      </c>
      <c r="R9" s="169">
        <f t="shared" si="0"/>
        <v>1.0009348235528766</v>
      </c>
      <c r="S9" s="5">
        <f t="shared" si="3"/>
        <v>0.94</v>
      </c>
      <c r="T9" s="287">
        <f t="shared" si="1"/>
        <v>-0.23138239727349408</v>
      </c>
    </row>
    <row r="10" spans="2:20" x14ac:dyDescent="0.2">
      <c r="B10" s="454" t="str">
        <f>CLog!W17</f>
        <v>CAR</v>
      </c>
      <c r="C10" s="276" t="str">
        <f>CLog!X17</f>
        <v/>
      </c>
      <c r="E10" s="267" t="s">
        <v>197</v>
      </c>
      <c r="F10" s="268"/>
      <c r="Q10" s="45">
        <f t="shared" si="2"/>
        <v>7</v>
      </c>
      <c r="R10" s="169">
        <f t="shared" si="0"/>
        <v>1.001090627478356</v>
      </c>
      <c r="S10" s="5">
        <f t="shared" si="3"/>
        <v>0.92999999999999994</v>
      </c>
      <c r="T10" s="287">
        <f t="shared" si="1"/>
        <v>-0.27187758501153736</v>
      </c>
    </row>
    <row r="11" spans="2:20" x14ac:dyDescent="0.2">
      <c r="B11" s="455"/>
      <c r="C11" s="278" t="str">
        <f>CLog!X18</f>
        <v/>
      </c>
      <c r="E11" s="267" t="s">
        <v>196</v>
      </c>
      <c r="F11" s="268"/>
      <c r="Q11" s="45">
        <f t="shared" si="2"/>
        <v>8</v>
      </c>
      <c r="R11" s="169">
        <f t="shared" si="0"/>
        <v>1.0012464314038354</v>
      </c>
      <c r="S11" s="5">
        <f t="shared" si="3"/>
        <v>0.92</v>
      </c>
      <c r="T11" s="287">
        <f t="shared" si="1"/>
        <v>-0.31295521363403633</v>
      </c>
    </row>
    <row r="12" spans="2:20" x14ac:dyDescent="0.2">
      <c r="B12" s="275" t="str">
        <f>CLog!W19</f>
        <v>FL</v>
      </c>
      <c r="C12" s="279" t="str">
        <f>CLog!X19</f>
        <v/>
      </c>
      <c r="E12" s="267" t="s">
        <v>198</v>
      </c>
      <c r="F12" s="272"/>
      <c r="Q12" s="45">
        <f t="shared" si="2"/>
        <v>9</v>
      </c>
      <c r="R12" s="169">
        <f t="shared" si="0"/>
        <v>1.0014022353293148</v>
      </c>
      <c r="S12" s="5">
        <f t="shared" si="3"/>
        <v>0.91</v>
      </c>
      <c r="T12" s="287">
        <f t="shared" si="1"/>
        <v>-0.35462758414176454</v>
      </c>
    </row>
    <row r="13" spans="2:20" ht="13.5" thickBot="1" x14ac:dyDescent="0.25">
      <c r="B13" s="270" t="s">
        <v>21</v>
      </c>
      <c r="C13" s="271" t="str">
        <f>IF(C9="","",IF(C12="","",IF(C9-(1-C9)/C12&lt;0,0,100*(C9-(1-C9)/C12))))</f>
        <v/>
      </c>
      <c r="E13" s="267" t="s">
        <v>199</v>
      </c>
      <c r="F13" s="272"/>
      <c r="Q13" s="45">
        <f t="shared" si="2"/>
        <v>10</v>
      </c>
      <c r="R13" s="169">
        <f t="shared" si="0"/>
        <v>1.0015580392547943</v>
      </c>
      <c r="S13" s="5">
        <f t="shared" si="3"/>
        <v>0.9</v>
      </c>
      <c r="T13" s="287">
        <f t="shared" si="1"/>
        <v>-0.39690739718237777</v>
      </c>
    </row>
    <row r="14" spans="2:20" ht="13.5" thickBot="1" x14ac:dyDescent="0.25">
      <c r="C14" s="3"/>
      <c r="E14" s="267" t="s">
        <v>195</v>
      </c>
      <c r="F14" s="269" t="str">
        <f>IF(F12="","",IF(F13="","",100*F13/F12))</f>
        <v/>
      </c>
      <c r="Q14" s="45">
        <f t="shared" si="2"/>
        <v>11</v>
      </c>
      <c r="R14" s="169">
        <f t="shared" si="0"/>
        <v>1.0017138431802737</v>
      </c>
      <c r="S14" s="5">
        <f t="shared" si="3"/>
        <v>0.89</v>
      </c>
      <c r="T14" s="287">
        <f t="shared" si="1"/>
        <v>-0.43980777065493193</v>
      </c>
    </row>
    <row r="15" spans="2:20" ht="12.75" customHeight="1" x14ac:dyDescent="0.2">
      <c r="B15" s="456" t="s">
        <v>206</v>
      </c>
      <c r="C15" s="457"/>
      <c r="E15" s="267" t="s">
        <v>32</v>
      </c>
      <c r="F15" s="269" t="str">
        <f>IF(F10="","",IF(F11="","",IF(F14="","",F10/F11)))</f>
        <v/>
      </c>
      <c r="Q15" s="45">
        <f t="shared" si="2"/>
        <v>12</v>
      </c>
      <c r="R15" s="169">
        <f t="shared" si="0"/>
        <v>1.0018696471057531</v>
      </c>
      <c r="S15" s="5">
        <f t="shared" si="3"/>
        <v>0.88</v>
      </c>
      <c r="T15" s="287">
        <f t="shared" si="1"/>
        <v>-0.48334225829771427</v>
      </c>
    </row>
    <row r="16" spans="2:20" ht="13.5" thickBot="1" x14ac:dyDescent="0.25">
      <c r="B16" s="267" t="s">
        <v>208</v>
      </c>
      <c r="C16" s="290">
        <v>0.46760000000000002</v>
      </c>
      <c r="E16" s="270" t="s">
        <v>21</v>
      </c>
      <c r="F16" s="271" t="str">
        <f>IF(F14="","",IF(F15="","",IF(100*((F14/100)-(1-F14/100)/F15)&lt;0,0,100*((F14/100)-(1-F14/100)/F15))))</f>
        <v/>
      </c>
      <c r="Q16" s="45">
        <f t="shared" si="2"/>
        <v>13</v>
      </c>
      <c r="R16" s="169">
        <f t="shared" si="0"/>
        <v>1.0020254510312325</v>
      </c>
      <c r="S16" s="5">
        <f t="shared" si="3"/>
        <v>0.87</v>
      </c>
      <c r="T16" s="287">
        <f t="shared" si="1"/>
        <v>-0.52752486932632348</v>
      </c>
    </row>
    <row r="17" spans="2:20" ht="13.5" thickBot="1" x14ac:dyDescent="0.25">
      <c r="B17" s="267" t="s">
        <v>209</v>
      </c>
      <c r="C17" s="268">
        <v>30</v>
      </c>
      <c r="Q17" s="45">
        <f t="shared" si="2"/>
        <v>14</v>
      </c>
      <c r="R17" s="169">
        <f t="shared" si="0"/>
        <v>1.002181254956712</v>
      </c>
      <c r="S17" s="5">
        <f t="shared" si="3"/>
        <v>0.86</v>
      </c>
      <c r="T17" s="287">
        <f t="shared" si="1"/>
        <v>-0.57237008919395205</v>
      </c>
    </row>
    <row r="18" spans="2:20" ht="13.5" thickBot="1" x14ac:dyDescent="0.25">
      <c r="B18" s="267" t="s">
        <v>20</v>
      </c>
      <c r="C18" s="292">
        <v>98.5</v>
      </c>
      <c r="E18" s="456" t="s">
        <v>223</v>
      </c>
      <c r="F18" s="457"/>
      <c r="Q18" s="45">
        <f t="shared" si="2"/>
        <v>15</v>
      </c>
      <c r="R18" s="169">
        <f t="shared" si="0"/>
        <v>1.0023370588821914</v>
      </c>
      <c r="S18" s="5">
        <f t="shared" si="3"/>
        <v>0.85</v>
      </c>
      <c r="T18" s="287">
        <f t="shared" si="1"/>
        <v>-0.61789290155224164</v>
      </c>
    </row>
    <row r="19" spans="2:20" x14ac:dyDescent="0.2">
      <c r="B19" s="267" t="s">
        <v>32</v>
      </c>
      <c r="C19" s="293">
        <f>IF(C16="","",IF(C17="","",IF(C18="","",C16/C17)))</f>
        <v>1.5586666666666667E-2</v>
      </c>
      <c r="E19" s="267" t="s">
        <v>219</v>
      </c>
      <c r="F19" s="290"/>
      <c r="H19" s="466" t="str">
        <f>IF(O25="Week","Perfil de risco dos resultados semanais",IF(O25="MT4","Perfil de risco conforme relatório MT4",IF(O25="FF","Perfil de risco conforme FF Trade Explorer",IF(O25="WMC","Perfil de risco de Weekly MC",IF(O25="CyMC","Perfil de risco de Cycle MC",IF(O25="KHS","Perfil de risco de Kelly Hard Stop",IF(O25="Sim","Perfil de risco de operações hipotéticas","Gráfico de perfil de risco")))))))</f>
        <v>Perfil de risco de Cycle MC</v>
      </c>
      <c r="I19" s="467" t="str">
        <f>IF(H26="x",IF(I27="",#REF!,""),IF(I27="x",IF(H26="",#REF!,""),""))</f>
        <v/>
      </c>
      <c r="J19" s="467" t="e">
        <f>IF(#REF!="x",IF(J27="",#REF!,""),IF(J27="x",IF(#REF!="",#REF!,""),""))</f>
        <v>#REF!</v>
      </c>
      <c r="K19" s="467" t="str">
        <f>IF(I26="x",IF(K22="",#REF!,""),IF(K22="x",IF(I26="",#REF!,""),""))</f>
        <v/>
      </c>
      <c r="L19" s="467" t="e">
        <f>IF(#REF!="x",IF(L22="",#REF!,""),IF(L22="x",IF(#REF!="",#REF!,""),""))</f>
        <v>#REF!</v>
      </c>
      <c r="M19" s="467"/>
      <c r="N19" s="467" t="e">
        <f>IF(#REF!="x",IF(N22="",#REF!,""),IF(N22="x",IF(#REF!="",#REF!,""),""))</f>
        <v>#REF!</v>
      </c>
      <c r="O19" s="468" t="e">
        <f>IF(#REF!="x",IF(O22="",#REF!,""),IF(O22="x",IF(#REF!="",#REF!,""),""))</f>
        <v>#REF!</v>
      </c>
      <c r="Q19" s="45">
        <f t="shared" si="2"/>
        <v>16</v>
      </c>
      <c r="R19" s="169">
        <f t="shared" si="0"/>
        <v>1.0024928628076708</v>
      </c>
      <c r="S19" s="5">
        <f t="shared" si="3"/>
        <v>0.84</v>
      </c>
      <c r="T19" s="287">
        <f t="shared" si="1"/>
        <v>-0.66410881149671086</v>
      </c>
    </row>
    <row r="20" spans="2:20" ht="13.5" thickBot="1" x14ac:dyDescent="0.25">
      <c r="B20" s="270" t="s">
        <v>21</v>
      </c>
      <c r="C20" s="271">
        <f>IF(C18="","",IF(C19="","",IF(100*((C18/100)-(1-C18/100)/C19)&lt;0,0,100*((C18/100)-(1-C18/100)/C19))))</f>
        <v>2.2639007698887048</v>
      </c>
      <c r="E20" s="270" t="s">
        <v>220</v>
      </c>
      <c r="F20" s="302"/>
      <c r="H20" s="469"/>
      <c r="I20" s="470"/>
      <c r="J20" s="470"/>
      <c r="K20" s="470"/>
      <c r="L20" s="470"/>
      <c r="M20" s="470"/>
      <c r="N20" s="470"/>
      <c r="O20" s="471"/>
      <c r="Q20" s="45">
        <f t="shared" si="2"/>
        <v>17</v>
      </c>
      <c r="R20" s="169">
        <f t="shared" si="0"/>
        <v>1.0026486667331502</v>
      </c>
      <c r="S20" s="5">
        <f t="shared" si="3"/>
        <v>0.83</v>
      </c>
      <c r="T20" s="287">
        <f t="shared" si="1"/>
        <v>-0.7110338701885488</v>
      </c>
    </row>
    <row r="21" spans="2:20" ht="13.5" thickBot="1" x14ac:dyDescent="0.25">
      <c r="Q21" s="45">
        <f t="shared" si="2"/>
        <v>18</v>
      </c>
      <c r="R21" s="169">
        <f t="shared" si="0"/>
        <v>1.0028044706586297</v>
      </c>
      <c r="S21" s="5">
        <f t="shared" si="3"/>
        <v>0.82000000000000006</v>
      </c>
      <c r="T21" s="287">
        <f t="shared" si="1"/>
        <v>-0.75868470095186158</v>
      </c>
    </row>
    <row r="22" spans="2:20" ht="13.5" thickBot="1" x14ac:dyDescent="0.25">
      <c r="B22" s="456" t="s">
        <v>213</v>
      </c>
      <c r="C22" s="457"/>
      <c r="E22" s="456" t="s">
        <v>230</v>
      </c>
      <c r="F22" s="457"/>
      <c r="H22" s="456" t="s">
        <v>231</v>
      </c>
      <c r="I22" s="457"/>
      <c r="Q22" s="45">
        <f>Q21+1</f>
        <v>19</v>
      </c>
      <c r="R22" s="169">
        <f t="shared" si="0"/>
        <v>1.0029602745841091</v>
      </c>
      <c r="S22" s="5">
        <f t="shared" si="3"/>
        <v>0.81</v>
      </c>
      <c r="T22" s="287">
        <f t="shared" si="1"/>
        <v>-0.80707852695391935</v>
      </c>
    </row>
    <row r="23" spans="2:20" ht="13.5" thickBot="1" x14ac:dyDescent="0.25">
      <c r="B23" s="267" t="s">
        <v>243</v>
      </c>
      <c r="C23" s="361">
        <f>$I$23</f>
        <v>0.46756758036374801</v>
      </c>
      <c r="E23" s="267" t="s">
        <v>216</v>
      </c>
      <c r="F23" s="339"/>
      <c r="H23" s="267" t="s">
        <v>232</v>
      </c>
      <c r="I23" s="339">
        <f>Cy!$I$3</f>
        <v>0.46756758036374801</v>
      </c>
      <c r="K23" s="462" t="s">
        <v>244</v>
      </c>
      <c r="L23" s="463"/>
      <c r="Q23" s="45">
        <f>Q22+1</f>
        <v>20</v>
      </c>
      <c r="R23" s="169">
        <f t="shared" si="0"/>
        <v>1.0031160785095885</v>
      </c>
      <c r="S23" s="5">
        <f t="shared" si="3"/>
        <v>0.8</v>
      </c>
      <c r="T23" s="287">
        <f t="shared" si="1"/>
        <v>-0.85623320058524355</v>
      </c>
    </row>
    <row r="24" spans="2:20" ht="13.5" thickBot="1" x14ac:dyDescent="0.25">
      <c r="B24" s="267" t="s">
        <v>214</v>
      </c>
      <c r="C24" s="269">
        <f>$I$28</f>
        <v>0</v>
      </c>
      <c r="E24" s="267" t="s">
        <v>200</v>
      </c>
      <c r="F24" s="269"/>
      <c r="H24" s="267" t="s">
        <v>200</v>
      </c>
      <c r="I24" s="269">
        <f>DDCy!$J$19</f>
        <v>30.01</v>
      </c>
      <c r="K24" s="460" t="s">
        <v>16</v>
      </c>
      <c r="L24" s="171">
        <f>IF(O26="","",IF(O27="","",IF(O27/100-(1-O27/100)/O26&lt;0,0,O27/100-(1-O27/100)/O26)))</f>
        <v>0</v>
      </c>
      <c r="N24" s="465" t="s">
        <v>202</v>
      </c>
      <c r="O24" s="425"/>
      <c r="Q24" s="45">
        <f>Q23+1</f>
        <v>21</v>
      </c>
      <c r="R24" s="169">
        <f t="shared" si="0"/>
        <v>1.0032718824350679</v>
      </c>
      <c r="S24" s="5">
        <f t="shared" si="3"/>
        <v>0.79</v>
      </c>
      <c r="T24" s="287">
        <f t="shared" si="1"/>
        <v>-0.9061672346669436</v>
      </c>
    </row>
    <row r="25" spans="2:20" x14ac:dyDescent="0.2">
      <c r="B25" s="267" t="s">
        <v>215</v>
      </c>
      <c r="C25" s="291">
        <v>100</v>
      </c>
      <c r="E25" s="267" t="s">
        <v>201</v>
      </c>
      <c r="F25" s="291"/>
      <c r="H25" s="267" t="s">
        <v>201</v>
      </c>
      <c r="I25" s="291">
        <f>DDCy!$K$19</f>
        <v>5.1757725132896013</v>
      </c>
      <c r="K25" s="461"/>
      <c r="L25" s="172">
        <f>IF(L24="","",IF(C5="",IF(C3="","",C3*L24),C5*L24))</f>
        <v>0</v>
      </c>
      <c r="N25" s="48" t="s">
        <v>203</v>
      </c>
      <c r="O25" s="49" t="s">
        <v>233</v>
      </c>
      <c r="Q25" s="45">
        <f t="shared" si="2"/>
        <v>22</v>
      </c>
      <c r="R25" s="169">
        <f t="shared" si="0"/>
        <v>1.0034276863605474</v>
      </c>
      <c r="S25" s="5">
        <f t="shared" si="3"/>
        <v>0.78</v>
      </c>
      <c r="T25" s="287">
        <f t="shared" si="1"/>
        <v>-0.95689983562312619</v>
      </c>
    </row>
    <row r="26" spans="2:20" x14ac:dyDescent="0.2">
      <c r="B26" s="267" t="s">
        <v>20</v>
      </c>
      <c r="C26" s="291">
        <f>IF(C25="","",100-C25)</f>
        <v>0</v>
      </c>
      <c r="E26" s="267" t="s">
        <v>20</v>
      </c>
      <c r="F26" s="291"/>
      <c r="H26" s="267" t="s">
        <v>20</v>
      </c>
      <c r="I26" s="291">
        <f>IF(I25="","",100-I25)</f>
        <v>94.824227486710399</v>
      </c>
      <c r="K26" s="458" t="s">
        <v>14</v>
      </c>
      <c r="L26" s="173">
        <f>IF(O26="","",IF(MAX(T4:T103)&lt;0,0,MAX(T4:T103)/100))</f>
        <v>0</v>
      </c>
      <c r="N26" s="48" t="s">
        <v>32</v>
      </c>
      <c r="O26" s="294">
        <f>IF(O25="Week",C12,IF(O25="MT4",F6,IF(O25="FF",F15,IF(O25="WMC",F27,IF(O25="CyMC",I27,IF(O25="KHS",C27,IF(O25="Sim",C19,"")))))))</f>
        <v>1.5580392547942285E-2</v>
      </c>
      <c r="Q26" s="45">
        <f t="shared" si="2"/>
        <v>23</v>
      </c>
      <c r="R26" s="169">
        <f t="shared" si="0"/>
        <v>1.0035834902860268</v>
      </c>
      <c r="S26" s="5">
        <f t="shared" si="3"/>
        <v>0.77</v>
      </c>
      <c r="T26" s="287">
        <f t="shared" si="1"/>
        <v>-1.0084509387696561</v>
      </c>
    </row>
    <row r="27" spans="2:20" ht="13.5" thickBot="1" x14ac:dyDescent="0.25">
      <c r="B27" s="267" t="s">
        <v>32</v>
      </c>
      <c r="C27" s="293" t="str">
        <f>IF(C23="","",IF(C24="","",IF(C24=0,"",IF(C26="","",C23/C24))))</f>
        <v/>
      </c>
      <c r="E27" s="267" t="s">
        <v>32</v>
      </c>
      <c r="F27" s="293"/>
      <c r="H27" s="267" t="s">
        <v>32</v>
      </c>
      <c r="I27" s="293">
        <f>IF(I23="","",IF(I24="","",IF(I26="","",I23/I24)))</f>
        <v>1.5580392547942285E-2</v>
      </c>
      <c r="K27" s="459"/>
      <c r="L27" s="174">
        <f>IF(L26="","",IF(C5="",IF(C3="","",C3*L26),C5*L26))</f>
        <v>0</v>
      </c>
      <c r="N27" s="47" t="s">
        <v>10</v>
      </c>
      <c r="O27" s="295">
        <f>IF(O25="Week",100*C9,IF(O25="MT4",F5,IF(O25="FF",F14,IF(O25="WMC",F26,IF(O25="CyMC",I26,IF(O25="KHS",C26,IF(O25="Sim",C18,"")))))))</f>
        <v>94.824227486710399</v>
      </c>
      <c r="Q27" s="45">
        <f>Q26+1</f>
        <v>24</v>
      </c>
      <c r="R27" s="169">
        <f t="shared" si="0"/>
        <v>1.0037392942115062</v>
      </c>
      <c r="S27" s="5">
        <f t="shared" si="3"/>
        <v>0.76</v>
      </c>
      <c r="T27" s="287">
        <f t="shared" si="1"/>
        <v>-1.0608412458833816</v>
      </c>
    </row>
    <row r="28" spans="2:20" ht="13.5" thickBot="1" x14ac:dyDescent="0.25">
      <c r="B28" s="270" t="s">
        <v>21</v>
      </c>
      <c r="C28" s="271" t="str">
        <f>IF(C26="","",IF(C27="","",IF(100*((C26/100)-(1-C26/100)/C27)&lt;0,0,100*((C26/100)-(1-C26/100)/C27))))</f>
        <v/>
      </c>
      <c r="E28" s="270" t="s">
        <v>21</v>
      </c>
      <c r="F28" s="271"/>
      <c r="H28" s="270" t="s">
        <v>21</v>
      </c>
      <c r="I28" s="271">
        <f>IF(I26="","",IF(I27="","",IF(100*((I26/100)-(1-I26/100)/I27)&lt;0,0,100*((I26/100)-(1-I26/100)/I27))))</f>
        <v>0</v>
      </c>
      <c r="Q28" s="45">
        <f>Q27+1</f>
        <v>25</v>
      </c>
      <c r="R28" s="169">
        <f t="shared" si="0"/>
        <v>1.0038950981369856</v>
      </c>
      <c r="S28" s="5">
        <f t="shared" si="3"/>
        <v>0.75</v>
      </c>
      <c r="T28" s="287">
        <f t="shared" si="1"/>
        <v>-1.1140922652315144</v>
      </c>
    </row>
    <row r="29" spans="2:20" x14ac:dyDescent="0.2">
      <c r="Q29" s="45">
        <f>Q28+1</f>
        <v>26</v>
      </c>
      <c r="R29" s="169">
        <f t="shared" si="0"/>
        <v>1.0040509020624651</v>
      </c>
      <c r="S29" s="5">
        <f t="shared" si="3"/>
        <v>0.74</v>
      </c>
      <c r="T29" s="287">
        <f t="shared" si="1"/>
        <v>-1.1682263542572735</v>
      </c>
    </row>
    <row r="30" spans="2:20" x14ac:dyDescent="0.2">
      <c r="Q30" s="45">
        <f t="shared" si="2"/>
        <v>27</v>
      </c>
      <c r="R30" s="169">
        <f t="shared" si="0"/>
        <v>1.0042067059879445</v>
      </c>
      <c r="S30" s="5">
        <f t="shared" si="3"/>
        <v>0.73</v>
      </c>
      <c r="T30" s="287">
        <f t="shared" si="1"/>
        <v>-1.2232667651369433</v>
      </c>
    </row>
    <row r="31" spans="2:20" x14ac:dyDescent="0.2">
      <c r="Q31" s="45">
        <f t="shared" si="2"/>
        <v>28</v>
      </c>
      <c r="R31" s="169">
        <f t="shared" si="0"/>
        <v>1.0043625099134239</v>
      </c>
      <c r="S31" s="5">
        <f t="shared" si="3"/>
        <v>0.72</v>
      </c>
      <c r="T31" s="287">
        <f t="shared" si="1"/>
        <v>-1.2792376934433136</v>
      </c>
    </row>
    <row r="32" spans="2:20" x14ac:dyDescent="0.2">
      <c r="Q32" s="45">
        <f t="shared" si="2"/>
        <v>29</v>
      </c>
      <c r="R32" s="169">
        <f t="shared" si="0"/>
        <v>1.0045183138389033</v>
      </c>
      <c r="S32" s="5">
        <f t="shared" si="3"/>
        <v>0.71</v>
      </c>
      <c r="T32" s="287">
        <f t="shared" si="1"/>
        <v>-1.3361643301744053</v>
      </c>
    </row>
    <row r="33" spans="17:20" x14ac:dyDescent="0.2">
      <c r="Q33" s="45">
        <f t="shared" si="2"/>
        <v>30</v>
      </c>
      <c r="R33" s="169">
        <f t="shared" si="0"/>
        <v>1.0046741177643828</v>
      </c>
      <c r="S33" s="5">
        <f t="shared" si="3"/>
        <v>0.7</v>
      </c>
      <c r="T33" s="287">
        <f t="shared" si="1"/>
        <v>-1.3940729174305111</v>
      </c>
    </row>
    <row r="34" spans="17:20" x14ac:dyDescent="0.2">
      <c r="Q34" s="45">
        <f t="shared" si="2"/>
        <v>31</v>
      </c>
      <c r="R34" s="169">
        <f t="shared" si="0"/>
        <v>1.0048299216898622</v>
      </c>
      <c r="S34" s="5">
        <f t="shared" si="3"/>
        <v>0.69</v>
      </c>
      <c r="T34" s="287">
        <f t="shared" si="1"/>
        <v>-1.4529908080521126</v>
      </c>
    </row>
    <row r="35" spans="17:20" x14ac:dyDescent="0.2">
      <c r="Q35" s="45">
        <f t="shared" si="2"/>
        <v>32</v>
      </c>
      <c r="R35" s="169">
        <f t="shared" si="0"/>
        <v>1.0049857256153416</v>
      </c>
      <c r="S35" s="5">
        <f t="shared" si="3"/>
        <v>0.67999999999999994</v>
      </c>
      <c r="T35" s="287">
        <f t="shared" si="1"/>
        <v>-1.5129465295622646</v>
      </c>
    </row>
    <row r="36" spans="17:20" x14ac:dyDescent="0.2">
      <c r="Q36" s="45">
        <f t="shared" si="2"/>
        <v>33</v>
      </c>
      <c r="R36" s="169">
        <f t="shared" ref="R36:R67" si="4">IF(O$26="","",1+O$26*Q36/100)</f>
        <v>1.005141529540821</v>
      </c>
      <c r="S36" s="5">
        <f t="shared" si="3"/>
        <v>0.66999999999999993</v>
      </c>
      <c r="T36" s="287">
        <f t="shared" ref="T36:T67" si="5">IF(R36="","",100*(R36^(O$27/100)*S36^((100-O$27)/100)-1))</f>
        <v>-1.5739698527923562</v>
      </c>
    </row>
    <row r="37" spans="17:20" x14ac:dyDescent="0.2">
      <c r="Q37" s="45">
        <f t="shared" ref="Q37:Q68" si="6">Q36+1</f>
        <v>34</v>
      </c>
      <c r="R37" s="169">
        <f t="shared" si="4"/>
        <v>1.0052973334663005</v>
      </c>
      <c r="S37" s="5">
        <f t="shared" si="3"/>
        <v>0.65999999999999992</v>
      </c>
      <c r="T37" s="287">
        <f t="shared" si="5"/>
        <v>-1.6360918656101564</v>
      </c>
    </row>
    <row r="38" spans="17:20" x14ac:dyDescent="0.2">
      <c r="Q38" s="45">
        <f t="shared" si="6"/>
        <v>35</v>
      </c>
      <c r="R38" s="169">
        <f t="shared" si="4"/>
        <v>1.0054531373917799</v>
      </c>
      <c r="S38" s="5">
        <f t="shared" si="3"/>
        <v>0.65</v>
      </c>
      <c r="T38" s="287">
        <f t="shared" si="5"/>
        <v>-1.6993450522130304</v>
      </c>
    </row>
    <row r="39" spans="17:20" x14ac:dyDescent="0.2">
      <c r="Q39" s="45">
        <f t="shared" si="6"/>
        <v>36</v>
      </c>
      <c r="R39" s="169">
        <f t="shared" si="4"/>
        <v>1.0056089413172593</v>
      </c>
      <c r="S39" s="5">
        <f t="shared" si="3"/>
        <v>0.64</v>
      </c>
      <c r="T39" s="287">
        <f t="shared" si="5"/>
        <v>-1.763763378499339</v>
      </c>
    </row>
    <row r="40" spans="17:20" x14ac:dyDescent="0.2">
      <c r="Q40" s="45">
        <f t="shared" si="6"/>
        <v>37</v>
      </c>
      <c r="R40" s="169">
        <f t="shared" si="4"/>
        <v>1.0057647452427387</v>
      </c>
      <c r="S40" s="5">
        <f t="shared" si="3"/>
        <v>0.63</v>
      </c>
      <c r="T40" s="287">
        <f t="shared" si="5"/>
        <v>-1.8293823840867862</v>
      </c>
    </row>
    <row r="41" spans="17:20" x14ac:dyDescent="0.2">
      <c r="Q41" s="45">
        <f t="shared" si="6"/>
        <v>38</v>
      </c>
      <c r="R41" s="169">
        <f t="shared" si="4"/>
        <v>1.0059205491682182</v>
      </c>
      <c r="S41" s="5">
        <f t="shared" si="3"/>
        <v>0.62</v>
      </c>
      <c r="T41" s="287">
        <f t="shared" si="5"/>
        <v>-1.896239281610379</v>
      </c>
    </row>
    <row r="42" spans="17:20" x14ac:dyDescent="0.2">
      <c r="Q42" s="45">
        <f t="shared" si="6"/>
        <v>39</v>
      </c>
      <c r="R42" s="169">
        <f t="shared" si="4"/>
        <v>1.0060763530936976</v>
      </c>
      <c r="S42" s="5">
        <f t="shared" si="3"/>
        <v>0.61</v>
      </c>
      <c r="T42" s="287">
        <f t="shared" si="5"/>
        <v>-1.9643730640032553</v>
      </c>
    </row>
    <row r="43" spans="17:20" x14ac:dyDescent="0.2">
      <c r="Q43" s="45">
        <f t="shared" si="6"/>
        <v>40</v>
      </c>
      <c r="R43" s="169">
        <f t="shared" si="4"/>
        <v>1.006232157019177</v>
      </c>
      <c r="S43" s="5">
        <f t="shared" si="3"/>
        <v>0.6</v>
      </c>
      <c r="T43" s="287">
        <f t="shared" si="5"/>
        <v>-2.0338246205447219</v>
      </c>
    </row>
    <row r="44" spans="17:20" x14ac:dyDescent="0.2">
      <c r="Q44" s="45">
        <f t="shared" si="6"/>
        <v>41</v>
      </c>
      <c r="R44" s="169">
        <f t="shared" si="4"/>
        <v>1.0063879609446564</v>
      </c>
      <c r="S44" s="5">
        <f t="shared" si="3"/>
        <v>0.59000000000000008</v>
      </c>
      <c r="T44" s="287">
        <f t="shared" si="5"/>
        <v>-2.1046368625519118</v>
      </c>
    </row>
    <row r="45" spans="17:20" x14ac:dyDescent="0.2">
      <c r="Q45" s="45">
        <f t="shared" si="6"/>
        <v>42</v>
      </c>
      <c r="R45" s="169">
        <f t="shared" si="4"/>
        <v>1.0065437648701359</v>
      </c>
      <c r="S45" s="5">
        <f t="shared" si="3"/>
        <v>0.58000000000000007</v>
      </c>
      <c r="T45" s="287">
        <f t="shared" si="5"/>
        <v>-2.1768548596943549</v>
      </c>
    </row>
    <row r="46" spans="17:20" x14ac:dyDescent="0.2">
      <c r="Q46" s="45">
        <f t="shared" si="6"/>
        <v>43</v>
      </c>
      <c r="R46" s="169">
        <f t="shared" si="4"/>
        <v>1.0066995687956153</v>
      </c>
      <c r="S46" s="5">
        <f t="shared" si="3"/>
        <v>0.57000000000000006</v>
      </c>
      <c r="T46" s="287">
        <f t="shared" si="5"/>
        <v>-2.2505259880303385</v>
      </c>
    </row>
    <row r="47" spans="17:20" x14ac:dyDescent="0.2">
      <c r="Q47" s="45">
        <f t="shared" si="6"/>
        <v>44</v>
      </c>
      <c r="R47" s="169">
        <f t="shared" si="4"/>
        <v>1.0068553727210947</v>
      </c>
      <c r="S47" s="5">
        <f t="shared" si="3"/>
        <v>0.56000000000000005</v>
      </c>
      <c r="T47" s="287">
        <f t="shared" si="5"/>
        <v>-2.3257000909979397</v>
      </c>
    </row>
    <row r="48" spans="17:20" x14ac:dyDescent="0.2">
      <c r="Q48" s="45">
        <f t="shared" si="6"/>
        <v>45</v>
      </c>
      <c r="R48" s="169">
        <f t="shared" si="4"/>
        <v>1.0070111766465741</v>
      </c>
      <c r="S48" s="5">
        <f t="shared" si="3"/>
        <v>0.55000000000000004</v>
      </c>
      <c r="T48" s="287">
        <f t="shared" si="5"/>
        <v>-2.4024296547484281</v>
      </c>
    </row>
    <row r="49" spans="17:20" x14ac:dyDescent="0.2">
      <c r="Q49" s="45">
        <f t="shared" si="6"/>
        <v>46</v>
      </c>
      <c r="R49" s="169">
        <f t="shared" si="4"/>
        <v>1.0071669805720536</v>
      </c>
      <c r="S49" s="5">
        <f t="shared" si="3"/>
        <v>0.54</v>
      </c>
      <c r="T49" s="287">
        <f t="shared" si="5"/>
        <v>-2.4807699993867116</v>
      </c>
    </row>
    <row r="50" spans="17:20" x14ac:dyDescent="0.2">
      <c r="Q50" s="45">
        <f t="shared" si="6"/>
        <v>47</v>
      </c>
      <c r="R50" s="169">
        <f t="shared" si="4"/>
        <v>1.0073227844975328</v>
      </c>
      <c r="S50" s="5">
        <f t="shared" si="3"/>
        <v>0.53</v>
      </c>
      <c r="T50" s="287">
        <f t="shared" si="5"/>
        <v>-2.5607794878858892</v>
      </c>
    </row>
    <row r="51" spans="17:20" x14ac:dyDescent="0.2">
      <c r="Q51" s="45">
        <f t="shared" si="6"/>
        <v>48</v>
      </c>
      <c r="R51" s="169">
        <f t="shared" si="4"/>
        <v>1.0074785884230122</v>
      </c>
      <c r="S51" s="5">
        <f t="shared" si="3"/>
        <v>0.52</v>
      </c>
      <c r="T51" s="287">
        <f t="shared" si="5"/>
        <v>-2.6425197546776413</v>
      </c>
    </row>
    <row r="52" spans="17:20" x14ac:dyDescent="0.2">
      <c r="Q52" s="45">
        <f t="shared" si="6"/>
        <v>49</v>
      </c>
      <c r="R52" s="169">
        <f t="shared" si="4"/>
        <v>1.0076343923484916</v>
      </c>
      <c r="S52" s="5">
        <f t="shared" si="3"/>
        <v>0.51</v>
      </c>
      <c r="T52" s="287">
        <f t="shared" si="5"/>
        <v>-2.726055956189577</v>
      </c>
    </row>
    <row r="53" spans="17:20" x14ac:dyDescent="0.2">
      <c r="Q53" s="45">
        <f t="shared" si="6"/>
        <v>50</v>
      </c>
      <c r="R53" s="169">
        <f t="shared" si="4"/>
        <v>1.007790196273971</v>
      </c>
      <c r="S53" s="5">
        <f t="shared" si="3"/>
        <v>0.5</v>
      </c>
      <c r="T53" s="287">
        <f t="shared" si="5"/>
        <v>-2.8114570459128685</v>
      </c>
    </row>
    <row r="54" spans="17:20" x14ac:dyDescent="0.2">
      <c r="Q54" s="45">
        <f t="shared" si="6"/>
        <v>51</v>
      </c>
      <c r="R54" s="169">
        <f t="shared" si="4"/>
        <v>1.0079460001994505</v>
      </c>
      <c r="S54" s="5">
        <f t="shared" si="3"/>
        <v>0.49</v>
      </c>
      <c r="T54" s="287">
        <f t="shared" si="5"/>
        <v>-2.8987960769465526</v>
      </c>
    </row>
    <row r="55" spans="17:20" x14ac:dyDescent="0.2">
      <c r="Q55" s="45">
        <f t="shared" si="6"/>
        <v>52</v>
      </c>
      <c r="R55" s="169">
        <f t="shared" si="4"/>
        <v>1.0081018041249299</v>
      </c>
      <c r="S55" s="5">
        <f t="shared" si="3"/>
        <v>0.48</v>
      </c>
      <c r="T55" s="287">
        <f t="shared" si="5"/>
        <v>-2.9881505353860249</v>
      </c>
    </row>
    <row r="56" spans="17:20" x14ac:dyDescent="0.2">
      <c r="Q56" s="45">
        <f t="shared" si="6"/>
        <v>53</v>
      </c>
      <c r="R56" s="169">
        <f t="shared" si="4"/>
        <v>1.0082576080504093</v>
      </c>
      <c r="S56" s="5">
        <f t="shared" si="3"/>
        <v>0.47</v>
      </c>
      <c r="T56" s="287">
        <f t="shared" si="5"/>
        <v>-3.0796027084165289</v>
      </c>
    </row>
    <row r="57" spans="17:20" x14ac:dyDescent="0.2">
      <c r="Q57" s="45">
        <f t="shared" si="6"/>
        <v>54</v>
      </c>
      <c r="R57" s="169">
        <f t="shared" si="4"/>
        <v>1.0084134119758887</v>
      </c>
      <c r="S57" s="5">
        <f t="shared" si="3"/>
        <v>0.45999999999999996</v>
      </c>
      <c r="T57" s="287">
        <f t="shared" si="5"/>
        <v>-3.1732400915481462</v>
      </c>
    </row>
    <row r="58" spans="17:20" x14ac:dyDescent="0.2">
      <c r="Q58" s="45">
        <f t="shared" si="6"/>
        <v>55</v>
      </c>
      <c r="R58" s="169">
        <f t="shared" si="4"/>
        <v>1.0085692159013682</v>
      </c>
      <c r="S58" s="5">
        <f t="shared" si="3"/>
        <v>0.44999999999999996</v>
      </c>
      <c r="T58" s="287">
        <f t="shared" si="5"/>
        <v>-3.2691558401064635</v>
      </c>
    </row>
    <row r="59" spans="17:20" x14ac:dyDescent="0.2">
      <c r="Q59" s="45">
        <f t="shared" si="6"/>
        <v>56</v>
      </c>
      <c r="R59" s="169">
        <f t="shared" si="4"/>
        <v>1.0087250198268476</v>
      </c>
      <c r="S59" s="5">
        <f t="shared" si="3"/>
        <v>0.43999999999999995</v>
      </c>
      <c r="T59" s="287">
        <f t="shared" si="5"/>
        <v>-3.3674492708915649</v>
      </c>
    </row>
    <row r="60" spans="17:20" x14ac:dyDescent="0.2">
      <c r="Q60" s="45">
        <f t="shared" si="6"/>
        <v>57</v>
      </c>
      <c r="R60" s="169">
        <f t="shared" si="4"/>
        <v>1.008880823752327</v>
      </c>
      <c r="S60" s="5">
        <f t="shared" si="3"/>
        <v>0.43000000000000005</v>
      </c>
      <c r="T60" s="287">
        <f t="shared" si="5"/>
        <v>-3.4682264208611535</v>
      </c>
    </row>
    <row r="61" spans="17:20" x14ac:dyDescent="0.2">
      <c r="Q61" s="45">
        <f t="shared" si="6"/>
        <v>58</v>
      </c>
      <c r="R61" s="169">
        <f t="shared" si="4"/>
        <v>1.0090366276778064</v>
      </c>
      <c r="S61" s="5">
        <f t="shared" si="3"/>
        <v>0.42000000000000004</v>
      </c>
      <c r="T61" s="287">
        <f t="shared" si="5"/>
        <v>-3.5716006708149672</v>
      </c>
    </row>
    <row r="62" spans="17:20" x14ac:dyDescent="0.2">
      <c r="Q62" s="45">
        <f t="shared" si="6"/>
        <v>59</v>
      </c>
      <c r="R62" s="169">
        <f t="shared" si="4"/>
        <v>1.0091924316032859</v>
      </c>
      <c r="S62" s="5">
        <f t="shared" si="3"/>
        <v>0.41000000000000003</v>
      </c>
      <c r="T62" s="287">
        <f t="shared" si="5"/>
        <v>-3.6776934433917274</v>
      </c>
    </row>
    <row r="63" spans="17:20" x14ac:dyDescent="0.2">
      <c r="Q63" s="45">
        <f t="shared" si="6"/>
        <v>60</v>
      </c>
      <c r="R63" s="169">
        <f t="shared" si="4"/>
        <v>1.0093482355287653</v>
      </c>
      <c r="S63" s="5">
        <f t="shared" si="3"/>
        <v>0.4</v>
      </c>
      <c r="T63" s="287">
        <f t="shared" si="5"/>
        <v>-3.7866349862873183</v>
      </c>
    </row>
    <row r="64" spans="17:20" x14ac:dyDescent="0.2">
      <c r="Q64" s="45">
        <f t="shared" si="6"/>
        <v>61</v>
      </c>
      <c r="R64" s="169">
        <f t="shared" si="4"/>
        <v>1.0095040394542447</v>
      </c>
      <c r="S64" s="5">
        <f t="shared" si="3"/>
        <v>0.39</v>
      </c>
      <c r="T64" s="287">
        <f t="shared" si="5"/>
        <v>-3.8985652535208359</v>
      </c>
    </row>
    <row r="65" spans="17:20" x14ac:dyDescent="0.2">
      <c r="Q65" s="45">
        <f t="shared" si="6"/>
        <v>62</v>
      </c>
      <c r="R65" s="169">
        <f t="shared" si="4"/>
        <v>1.0096598433797241</v>
      </c>
      <c r="S65" s="5">
        <f t="shared" si="3"/>
        <v>0.38</v>
      </c>
      <c r="T65" s="287">
        <f t="shared" si="5"/>
        <v>-4.0136348998887517</v>
      </c>
    </row>
    <row r="66" spans="17:20" x14ac:dyDescent="0.2">
      <c r="Q66" s="45">
        <f t="shared" si="6"/>
        <v>63</v>
      </c>
      <c r="R66" s="169">
        <f t="shared" si="4"/>
        <v>1.0098156473052036</v>
      </c>
      <c r="S66" s="5">
        <f t="shared" si="3"/>
        <v>0.37</v>
      </c>
      <c r="T66" s="287">
        <f t="shared" si="5"/>
        <v>-4.1320064065519908</v>
      </c>
    </row>
    <row r="67" spans="17:20" x14ac:dyDescent="0.2">
      <c r="Q67" s="45">
        <f t="shared" si="6"/>
        <v>64</v>
      </c>
      <c r="R67" s="169">
        <f t="shared" si="4"/>
        <v>1.009971451230683</v>
      </c>
      <c r="S67" s="5">
        <f t="shared" si="3"/>
        <v>0.36</v>
      </c>
      <c r="T67" s="287">
        <f t="shared" si="5"/>
        <v>-4.2538553591152439</v>
      </c>
    </row>
    <row r="68" spans="17:20" x14ac:dyDescent="0.2">
      <c r="Q68" s="45">
        <f t="shared" si="6"/>
        <v>65</v>
      </c>
      <c r="R68" s="169">
        <f t="shared" ref="R68:R99" si="7">IF(O$26="","",1+O$26*Q68/100)</f>
        <v>1.0101272551561624</v>
      </c>
      <c r="S68" s="5">
        <f t="shared" si="3"/>
        <v>0.35</v>
      </c>
      <c r="T68" s="287">
        <f t="shared" ref="T68:T99" si="8">IF(R68="","",100*(R68^(O$27/100)*S68^((100-O$27)/100)-1))</f>
        <v>-4.3793719037366614</v>
      </c>
    </row>
    <row r="69" spans="17:20" x14ac:dyDescent="0.2">
      <c r="Q69" s="45">
        <f t="shared" ref="Q69:Q103" si="9">Q68+1</f>
        <v>66</v>
      </c>
      <c r="R69" s="169">
        <f t="shared" si="7"/>
        <v>1.0102830590816418</v>
      </c>
      <c r="S69" s="5">
        <f t="shared" ref="S69:S103" si="10">IF(R69="","",1-Q69/100)</f>
        <v>0.33999999999999997</v>
      </c>
      <c r="T69" s="287">
        <f t="shared" si="8"/>
        <v>-4.5087624119478971</v>
      </c>
    </row>
    <row r="70" spans="17:20" x14ac:dyDescent="0.2">
      <c r="Q70" s="45">
        <f t="shared" si="9"/>
        <v>67</v>
      </c>
      <c r="R70" s="169">
        <f t="shared" si="7"/>
        <v>1.0104388630071213</v>
      </c>
      <c r="S70" s="5">
        <f t="shared" si="10"/>
        <v>0.32999999999999996</v>
      </c>
      <c r="T70" s="287">
        <f t="shared" si="8"/>
        <v>-4.6422513912250825</v>
      </c>
    </row>
    <row r="71" spans="17:20" x14ac:dyDescent="0.2">
      <c r="Q71" s="45">
        <f t="shared" si="9"/>
        <v>68</v>
      </c>
      <c r="R71" s="169">
        <f t="shared" si="7"/>
        <v>1.0105946669326007</v>
      </c>
      <c r="S71" s="5">
        <f t="shared" si="10"/>
        <v>0.31999999999999995</v>
      </c>
      <c r="T71" s="287">
        <f t="shared" si="8"/>
        <v>-4.7800836862677221</v>
      </c>
    </row>
    <row r="72" spans="17:20" x14ac:dyDescent="0.2">
      <c r="Q72" s="45">
        <f t="shared" si="9"/>
        <v>69</v>
      </c>
      <c r="R72" s="169">
        <f t="shared" si="7"/>
        <v>1.0107504708580801</v>
      </c>
      <c r="S72" s="5">
        <f t="shared" si="10"/>
        <v>0.31000000000000005</v>
      </c>
      <c r="T72" s="287">
        <f t="shared" si="8"/>
        <v>-4.922527025856116</v>
      </c>
    </row>
    <row r="73" spans="17:20" x14ac:dyDescent="0.2">
      <c r="Q73" s="45">
        <f t="shared" si="9"/>
        <v>70</v>
      </c>
      <c r="R73" s="169">
        <f t="shared" si="7"/>
        <v>1.0109062747835595</v>
      </c>
      <c r="S73" s="5">
        <f t="shared" si="10"/>
        <v>0.30000000000000004</v>
      </c>
      <c r="T73" s="287">
        <f t="shared" si="8"/>
        <v>-5.0698749826534666</v>
      </c>
    </row>
    <row r="74" spans="17:20" x14ac:dyDescent="0.2">
      <c r="Q74" s="45">
        <f t="shared" si="9"/>
        <v>71</v>
      </c>
      <c r="R74" s="169">
        <f t="shared" si="7"/>
        <v>1.011062078709039</v>
      </c>
      <c r="S74" s="5">
        <f t="shared" si="10"/>
        <v>0.29000000000000004</v>
      </c>
      <c r="T74" s="287">
        <f t="shared" si="8"/>
        <v>-5.2224504291819462</v>
      </c>
    </row>
    <row r="75" spans="17:20" x14ac:dyDescent="0.2">
      <c r="Q75" s="45">
        <f t="shared" si="9"/>
        <v>72</v>
      </c>
      <c r="R75" s="169">
        <f t="shared" si="7"/>
        <v>1.0112178826345184</v>
      </c>
      <c r="S75" s="5">
        <f t="shared" si="10"/>
        <v>0.28000000000000003</v>
      </c>
      <c r="T75" s="287">
        <f t="shared" si="8"/>
        <v>-5.3806095934870406</v>
      </c>
    </row>
    <row r="76" spans="17:20" x14ac:dyDescent="0.2">
      <c r="Q76" s="45">
        <f t="shared" si="9"/>
        <v>73</v>
      </c>
      <c r="R76" s="169">
        <f t="shared" si="7"/>
        <v>1.0113736865599978</v>
      </c>
      <c r="S76" s="5">
        <f t="shared" si="10"/>
        <v>0.27</v>
      </c>
      <c r="T76" s="287">
        <f t="shared" si="8"/>
        <v>-5.5447468441520602</v>
      </c>
    </row>
    <row r="77" spans="17:20" x14ac:dyDescent="0.2">
      <c r="Q77" s="45">
        <f t="shared" si="9"/>
        <v>74</v>
      </c>
      <c r="R77" s="169">
        <f t="shared" si="7"/>
        <v>1.0115294904854772</v>
      </c>
      <c r="S77" s="5">
        <f t="shared" si="10"/>
        <v>0.26</v>
      </c>
      <c r="T77" s="287">
        <f t="shared" si="8"/>
        <v>-5.7153003683157237</v>
      </c>
    </row>
    <row r="78" spans="17:20" x14ac:dyDescent="0.2">
      <c r="Q78" s="45">
        <f t="shared" si="9"/>
        <v>75</v>
      </c>
      <c r="R78" s="169">
        <f t="shared" si="7"/>
        <v>1.0116852944109567</v>
      </c>
      <c r="S78" s="5">
        <f t="shared" si="10"/>
        <v>0.25</v>
      </c>
      <c r="T78" s="287">
        <f t="shared" si="8"/>
        <v>-5.8927589509272904</v>
      </c>
    </row>
    <row r="79" spans="17:20" x14ac:dyDescent="0.2">
      <c r="Q79" s="45">
        <f t="shared" si="9"/>
        <v>76</v>
      </c>
      <c r="R79" s="169">
        <f t="shared" si="7"/>
        <v>1.0118410983364361</v>
      </c>
      <c r="S79" s="5">
        <f t="shared" si="10"/>
        <v>0.24</v>
      </c>
      <c r="T79" s="287">
        <f t="shared" si="8"/>
        <v>-6.0776701225219387</v>
      </c>
    </row>
    <row r="80" spans="17:20" x14ac:dyDescent="0.2">
      <c r="Q80" s="45">
        <f t="shared" si="9"/>
        <v>77</v>
      </c>
      <c r="R80" s="169">
        <f t="shared" si="7"/>
        <v>1.0119969022619155</v>
      </c>
      <c r="S80" s="5">
        <f t="shared" si="10"/>
        <v>0.22999999999999998</v>
      </c>
      <c r="T80" s="287">
        <f t="shared" si="8"/>
        <v>-6.2706500218179801</v>
      </c>
    </row>
    <row r="81" spans="17:20" x14ac:dyDescent="0.2">
      <c r="Q81" s="45">
        <f t="shared" si="9"/>
        <v>78</v>
      </c>
      <c r="R81" s="169">
        <f t="shared" si="7"/>
        <v>1.0121527061873949</v>
      </c>
      <c r="S81" s="5">
        <f t="shared" si="10"/>
        <v>0.21999999999999997</v>
      </c>
      <c r="T81" s="287">
        <f t="shared" si="8"/>
        <v>-6.4723954263713583</v>
      </c>
    </row>
    <row r="82" spans="17:20" x14ac:dyDescent="0.2">
      <c r="Q82" s="45">
        <f t="shared" si="9"/>
        <v>79</v>
      </c>
      <c r="R82" s="169">
        <f t="shared" si="7"/>
        <v>1.0123085101128744</v>
      </c>
      <c r="S82" s="5">
        <f t="shared" si="10"/>
        <v>0.20999999999999996</v>
      </c>
      <c r="T82" s="287">
        <f t="shared" si="8"/>
        <v>-6.6836985509975193</v>
      </c>
    </row>
    <row r="83" spans="17:20" x14ac:dyDescent="0.2">
      <c r="Q83" s="45">
        <f t="shared" si="9"/>
        <v>80</v>
      </c>
      <c r="R83" s="169">
        <f t="shared" si="7"/>
        <v>1.0124643140383538</v>
      </c>
      <c r="S83" s="5">
        <f t="shared" si="10"/>
        <v>0.19999999999999996</v>
      </c>
      <c r="T83" s="287">
        <f t="shared" si="8"/>
        <v>-6.905465416947532</v>
      </c>
    </row>
    <row r="84" spans="17:20" x14ac:dyDescent="0.2">
      <c r="Q84" s="45">
        <f t="shared" si="9"/>
        <v>81</v>
      </c>
      <c r="R84" s="169">
        <f t="shared" si="7"/>
        <v>1.0126201179638332</v>
      </c>
      <c r="S84" s="5">
        <f t="shared" si="10"/>
        <v>0.18999999999999995</v>
      </c>
      <c r="T84" s="287">
        <f t="shared" si="8"/>
        <v>-7.138738880986506</v>
      </c>
    </row>
    <row r="85" spans="17:20" x14ac:dyDescent="0.2">
      <c r="Q85" s="45">
        <f t="shared" si="9"/>
        <v>82</v>
      </c>
      <c r="R85" s="169">
        <f t="shared" si="7"/>
        <v>1.0127759218893126</v>
      </c>
      <c r="S85" s="5">
        <f t="shared" si="10"/>
        <v>0.18000000000000005</v>
      </c>
      <c r="T85" s="287">
        <f t="shared" si="8"/>
        <v>-7.384727822681092</v>
      </c>
    </row>
    <row r="86" spans="17:20" x14ac:dyDescent="0.2">
      <c r="Q86" s="45">
        <f t="shared" si="9"/>
        <v>83</v>
      </c>
      <c r="R86" s="169">
        <f t="shared" si="7"/>
        <v>1.0129317258147921</v>
      </c>
      <c r="S86" s="5">
        <f t="shared" si="10"/>
        <v>0.17000000000000004</v>
      </c>
      <c r="T86" s="287">
        <f t="shared" si="8"/>
        <v>-7.6448445832988599</v>
      </c>
    </row>
    <row r="87" spans="17:20" x14ac:dyDescent="0.2">
      <c r="Q87" s="45">
        <f t="shared" si="9"/>
        <v>84</v>
      </c>
      <c r="R87" s="169">
        <f t="shared" si="7"/>
        <v>1.0130875297402715</v>
      </c>
      <c r="S87" s="5">
        <f t="shared" si="10"/>
        <v>0.16000000000000003</v>
      </c>
      <c r="T87" s="287">
        <f t="shared" si="8"/>
        <v>-7.9207536316899922</v>
      </c>
    </row>
    <row r="88" spans="17:20" x14ac:dyDescent="0.2">
      <c r="Q88" s="45">
        <f t="shared" si="9"/>
        <v>85</v>
      </c>
      <c r="R88" s="169">
        <f t="shared" si="7"/>
        <v>1.0132433336657509</v>
      </c>
      <c r="S88" s="5">
        <f t="shared" si="10"/>
        <v>0.15000000000000002</v>
      </c>
      <c r="T88" s="287">
        <f t="shared" si="8"/>
        <v>-8.2144357671573012</v>
      </c>
    </row>
    <row r="89" spans="17:20" x14ac:dyDescent="0.2">
      <c r="Q89" s="45">
        <f t="shared" si="9"/>
        <v>86</v>
      </c>
      <c r="R89" s="169">
        <f t="shared" si="7"/>
        <v>1.0133991375912303</v>
      </c>
      <c r="S89" s="5">
        <f t="shared" si="10"/>
        <v>0.14000000000000001</v>
      </c>
      <c r="T89" s="287">
        <f t="shared" si="8"/>
        <v>-8.5282742363709474</v>
      </c>
    </row>
    <row r="90" spans="17:20" x14ac:dyDescent="0.2">
      <c r="Q90" s="45">
        <f t="shared" si="9"/>
        <v>87</v>
      </c>
      <c r="R90" s="169">
        <f t="shared" si="7"/>
        <v>1.0135549415167098</v>
      </c>
      <c r="S90" s="5">
        <f t="shared" si="10"/>
        <v>0.13</v>
      </c>
      <c r="T90" s="287">
        <f t="shared" si="8"/>
        <v>-8.8651724271380683</v>
      </c>
    </row>
    <row r="91" spans="17:20" x14ac:dyDescent="0.2">
      <c r="Q91" s="45">
        <f t="shared" si="9"/>
        <v>88</v>
      </c>
      <c r="R91" s="169">
        <f t="shared" si="7"/>
        <v>1.0137107454421892</v>
      </c>
      <c r="S91" s="5">
        <f t="shared" si="10"/>
        <v>0.12</v>
      </c>
      <c r="T91" s="287">
        <f t="shared" si="8"/>
        <v>-9.2287181805494214</v>
      </c>
    </row>
    <row r="92" spans="17:20" x14ac:dyDescent="0.2">
      <c r="Q92" s="45">
        <f t="shared" si="9"/>
        <v>89</v>
      </c>
      <c r="R92" s="169">
        <f t="shared" si="7"/>
        <v>1.0138665493676686</v>
      </c>
      <c r="S92" s="5">
        <f t="shared" si="10"/>
        <v>0.10999999999999999</v>
      </c>
      <c r="T92" s="287">
        <f t="shared" si="8"/>
        <v>-9.6234188674472758</v>
      </c>
    </row>
    <row r="93" spans="17:20" x14ac:dyDescent="0.2">
      <c r="Q93" s="45">
        <f t="shared" si="9"/>
        <v>90</v>
      </c>
      <c r="R93" s="169">
        <f t="shared" si="7"/>
        <v>1.014022353293148</v>
      </c>
      <c r="S93" s="5">
        <f t="shared" si="10"/>
        <v>9.9999999999999978E-2</v>
      </c>
      <c r="T93" s="287">
        <f t="shared" si="8"/>
        <v>-10.055047390623162</v>
      </c>
    </row>
    <row r="94" spans="17:20" x14ac:dyDescent="0.2">
      <c r="Q94" s="45">
        <f t="shared" si="9"/>
        <v>91</v>
      </c>
      <c r="R94" s="169">
        <f t="shared" si="7"/>
        <v>1.0141781572186275</v>
      </c>
      <c r="S94" s="5">
        <f t="shared" si="10"/>
        <v>8.9999999999999969E-2</v>
      </c>
      <c r="T94" s="287">
        <f t="shared" si="8"/>
        <v>-10.531168736718632</v>
      </c>
    </row>
    <row r="95" spans="17:20" x14ac:dyDescent="0.2">
      <c r="Q95" s="45">
        <f t="shared" si="9"/>
        <v>92</v>
      </c>
      <c r="R95" s="169">
        <f t="shared" si="7"/>
        <v>1.0143339611441069</v>
      </c>
      <c r="S95" s="5">
        <f t="shared" si="10"/>
        <v>7.999999999999996E-2</v>
      </c>
      <c r="T95" s="287">
        <f t="shared" si="8"/>
        <v>-11.061973841128703</v>
      </c>
    </row>
    <row r="96" spans="17:20" x14ac:dyDescent="0.2">
      <c r="Q96" s="45">
        <f t="shared" si="9"/>
        <v>93</v>
      </c>
      <c r="R96" s="169">
        <f t="shared" si="7"/>
        <v>1.0144897650695863</v>
      </c>
      <c r="S96" s="5">
        <f t="shared" si="10"/>
        <v>6.9999999999999951E-2</v>
      </c>
      <c r="T96" s="287">
        <f t="shared" si="8"/>
        <v>-11.661665589749305</v>
      </c>
    </row>
    <row r="97" spans="17:20" x14ac:dyDescent="0.2">
      <c r="Q97" s="45">
        <f t="shared" si="9"/>
        <v>94</v>
      </c>
      <c r="R97" s="169">
        <f t="shared" si="7"/>
        <v>1.0146455689950657</v>
      </c>
      <c r="S97" s="5">
        <f t="shared" si="10"/>
        <v>6.0000000000000053E-2</v>
      </c>
      <c r="T97" s="287">
        <f t="shared" si="8"/>
        <v>-12.350905389644106</v>
      </c>
    </row>
    <row r="98" spans="17:20" x14ac:dyDescent="0.2">
      <c r="Q98" s="45">
        <f t="shared" si="9"/>
        <v>95</v>
      </c>
      <c r="R98" s="169">
        <f t="shared" si="7"/>
        <v>1.0148013729205452</v>
      </c>
      <c r="S98" s="5">
        <f t="shared" si="10"/>
        <v>5.0000000000000044E-2</v>
      </c>
      <c r="T98" s="287">
        <f t="shared" si="8"/>
        <v>-13.161477668425615</v>
      </c>
    </row>
    <row r="99" spans="17:20" x14ac:dyDescent="0.2">
      <c r="Q99" s="45">
        <f t="shared" si="9"/>
        <v>96</v>
      </c>
      <c r="R99" s="169">
        <f t="shared" si="7"/>
        <v>1.0149571768460246</v>
      </c>
      <c r="S99" s="5">
        <f t="shared" si="10"/>
        <v>4.0000000000000036E-2</v>
      </c>
      <c r="T99" s="287">
        <f t="shared" si="8"/>
        <v>-14.146144151651441</v>
      </c>
    </row>
    <row r="100" spans="17:20" x14ac:dyDescent="0.2">
      <c r="Q100" s="45">
        <f t="shared" si="9"/>
        <v>97</v>
      </c>
      <c r="R100" s="169">
        <f>IF(O$26="","",1+O$26*Q100/100)</f>
        <v>1.015112980771504</v>
      </c>
      <c r="S100" s="5">
        <f t="shared" si="10"/>
        <v>3.0000000000000027E-2</v>
      </c>
      <c r="T100" s="287">
        <f>IF(R100="","",100*(R100^(O$27/100)*S100^((100-O$27)/100)-1))</f>
        <v>-15.402705856773036</v>
      </c>
    </row>
    <row r="101" spans="17:20" x14ac:dyDescent="0.2">
      <c r="Q101" s="45">
        <f t="shared" si="9"/>
        <v>98</v>
      </c>
      <c r="R101" s="169">
        <f>IF(O$26="","",1+O$26*Q101/100)</f>
        <v>1.0152687846969835</v>
      </c>
      <c r="S101" s="5">
        <f t="shared" si="10"/>
        <v>2.0000000000000018E-2</v>
      </c>
      <c r="T101" s="287">
        <f>IF(R101="","",100*(R101^(O$27/100)*S101^((100-O$27)/100)-1))</f>
        <v>-17.147504881508169</v>
      </c>
    </row>
    <row r="102" spans="17:20" x14ac:dyDescent="0.2">
      <c r="Q102" s="45">
        <f t="shared" si="9"/>
        <v>99</v>
      </c>
      <c r="R102" s="169">
        <f>IF(O$26="","",1+O$26*Q102/100)</f>
        <v>1.0154245886224629</v>
      </c>
      <c r="S102" s="5">
        <f t="shared" si="10"/>
        <v>1.0000000000000009E-2</v>
      </c>
      <c r="T102" s="287">
        <f>IF(R102="","",100*(R102^(O$27/100)*S102^((100-O$27)/100)-1))</f>
        <v>-20.055579850948035</v>
      </c>
    </row>
    <row r="103" spans="17:20" ht="13.5" thickBot="1" x14ac:dyDescent="0.25">
      <c r="Q103" s="46">
        <f t="shared" si="9"/>
        <v>100</v>
      </c>
      <c r="R103" s="170">
        <f>IF(O$26="","",1+O$26*Q103/100)</f>
        <v>1.0155803925479423</v>
      </c>
      <c r="S103" s="41">
        <f t="shared" si="10"/>
        <v>0</v>
      </c>
      <c r="T103" s="288">
        <f>IF(R103="","",100*(R103^(O$27/100)*S103^((100-O$27)/100)-1))</f>
        <v>-100</v>
      </c>
    </row>
  </sheetData>
  <mergeCells count="15">
    <mergeCell ref="Q2:T2"/>
    <mergeCell ref="B10:B11"/>
    <mergeCell ref="B15:C15"/>
    <mergeCell ref="H22:I22"/>
    <mergeCell ref="K26:K27"/>
    <mergeCell ref="K24:K25"/>
    <mergeCell ref="K23:L23"/>
    <mergeCell ref="B2:C2"/>
    <mergeCell ref="N24:O24"/>
    <mergeCell ref="E2:F2"/>
    <mergeCell ref="E9:F9"/>
    <mergeCell ref="E18:F18"/>
    <mergeCell ref="E22:F22"/>
    <mergeCell ref="H19:O20"/>
    <mergeCell ref="B22:C2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O16" sqref="O16"/>
    </sheetView>
  </sheetViews>
  <sheetFormatPr defaultRowHeight="12.75" x14ac:dyDescent="0.2"/>
  <cols>
    <col min="4" max="4" width="9.140625" bestFit="1" customWidth="1"/>
    <col min="15" max="25" width="9.140625" style="133"/>
  </cols>
  <sheetData>
    <row r="1" spans="1:25" x14ac:dyDescent="0.2">
      <c r="A1" s="343" t="s">
        <v>37</v>
      </c>
      <c r="B1" s="344" t="s">
        <v>120</v>
      </c>
      <c r="C1" s="344" t="s">
        <v>119</v>
      </c>
      <c r="D1" s="344" t="s">
        <v>74</v>
      </c>
      <c r="E1" s="344" t="s">
        <v>118</v>
      </c>
      <c r="F1" s="344" t="s">
        <v>117</v>
      </c>
      <c r="G1" s="345" t="s">
        <v>116</v>
      </c>
      <c r="H1" s="344" t="s">
        <v>115</v>
      </c>
      <c r="I1" s="344" t="s">
        <v>114</v>
      </c>
      <c r="J1" s="344" t="s">
        <v>113</v>
      </c>
      <c r="K1" s="344" t="s">
        <v>112</v>
      </c>
      <c r="L1" s="345" t="s">
        <v>111</v>
      </c>
      <c r="M1" s="344" t="s">
        <v>110</v>
      </c>
      <c r="N1" s="344" t="s">
        <v>109</v>
      </c>
      <c r="O1" s="346" t="s">
        <v>108</v>
      </c>
      <c r="P1" s="346"/>
      <c r="Q1" s="346"/>
      <c r="R1" s="346"/>
      <c r="S1" s="346"/>
      <c r="T1" s="346"/>
      <c r="U1" s="346"/>
      <c r="V1" s="346"/>
      <c r="W1" s="346"/>
      <c r="X1" s="346"/>
      <c r="Y1" s="346"/>
    </row>
    <row r="2" spans="1:25" x14ac:dyDescent="0.2">
      <c r="A2" s="148">
        <v>42720</v>
      </c>
      <c r="B2" s="151"/>
      <c r="C2" s="144">
        <v>31019.200000000001</v>
      </c>
      <c r="D2" s="362">
        <f>IF(Cy!C3="","",Cy!C3)</f>
        <v>31019.200000000001</v>
      </c>
      <c r="E2" s="149"/>
      <c r="F2" s="149"/>
      <c r="G2" s="150"/>
      <c r="H2" s="149"/>
      <c r="I2" s="362">
        <f>D2</f>
        <v>31019.200000000001</v>
      </c>
      <c r="J2" s="149"/>
      <c r="K2" s="149"/>
      <c r="L2" s="150"/>
      <c r="M2" s="149"/>
      <c r="N2" s="149"/>
      <c r="O2" s="138"/>
      <c r="P2" s="138"/>
      <c r="Q2" s="138"/>
      <c r="R2" s="138"/>
      <c r="S2" s="138"/>
      <c r="T2" s="138"/>
      <c r="U2" s="138"/>
      <c r="V2" s="138"/>
      <c r="W2" s="138"/>
      <c r="X2" s="138"/>
      <c r="Y2" s="138"/>
    </row>
    <row r="3" spans="1:25" x14ac:dyDescent="0.2">
      <c r="A3" s="148"/>
      <c r="B3" s="144">
        <v>0</v>
      </c>
      <c r="C3" s="29">
        <f>IF(B3="","",C2+B3)</f>
        <v>31019.200000000001</v>
      </c>
      <c r="D3" s="362">
        <f>IF(Cy!C4="","",Cy!C4)</f>
        <v>31090.03</v>
      </c>
      <c r="E3" s="29">
        <f>IF(B3="","",IF(D3="","",D3-D2-B3))</f>
        <v>70.829999999998108</v>
      </c>
      <c r="F3" s="29">
        <f>IF(E3="","",F2+E3)</f>
        <v>70.829999999998108</v>
      </c>
      <c r="G3" s="139">
        <f t="shared" ref="G3:G66" si="0">IF(E3="","",100*E3/(D2+0.5*B3))</f>
        <v>0.22834244596894215</v>
      </c>
      <c r="H3" s="29">
        <f>IF(F3="","",100*F3/C3)</f>
        <v>0.22834244596894215</v>
      </c>
      <c r="I3" s="362">
        <f t="shared" ref="I3:I66" si="1">D3</f>
        <v>31090.03</v>
      </c>
      <c r="J3" s="29">
        <f>IF(B3="","",IF(I3="","",I3-I2-B3))</f>
        <v>70.829999999998108</v>
      </c>
      <c r="K3" s="29">
        <f>IF(J3="","",K2+J3)</f>
        <v>70.829999999998108</v>
      </c>
      <c r="L3" s="139">
        <f>IF(J3="","",100*J3/(I2+0.5*B3))</f>
        <v>0.22834244596894215</v>
      </c>
      <c r="M3" s="29">
        <f>IF(K3="","",100*K3/C3)</f>
        <v>0.22834244596894215</v>
      </c>
      <c r="N3" s="29">
        <f>IF(D3="","",IF(I3="","",I3-D3))</f>
        <v>0</v>
      </c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</row>
    <row r="4" spans="1:25" x14ac:dyDescent="0.2">
      <c r="A4" s="28"/>
      <c r="B4" s="140">
        <v>0</v>
      </c>
      <c r="C4" s="29">
        <f t="shared" ref="C4:C67" si="2">IF(B4="","",C3+B4)</f>
        <v>31019.200000000001</v>
      </c>
      <c r="D4" s="362">
        <f>IF(Cy!C5="","",Cy!C5)</f>
        <v>31152.03</v>
      </c>
      <c r="E4" s="29">
        <f t="shared" ref="E4:E67" si="3">IF(B4="","",IF(D4="","",D4-D3-B4))</f>
        <v>62</v>
      </c>
      <c r="F4" s="29">
        <f t="shared" ref="F4:F67" si="4">IF(E4="","",F3+E4)</f>
        <v>132.82999999999811</v>
      </c>
      <c r="G4" s="139">
        <f t="shared" si="0"/>
        <v>0.19942084327355106</v>
      </c>
      <c r="H4" s="29">
        <f t="shared" ref="H4:H67" si="5">IF(F4="","",100*F4/C4)</f>
        <v>0.42821865167379591</v>
      </c>
      <c r="I4" s="362">
        <f t="shared" si="1"/>
        <v>31152.03</v>
      </c>
      <c r="J4" s="29">
        <f t="shared" ref="J4:J67" si="6">IF(B4="","",IF(I4="","",I4-I3-B4))</f>
        <v>62</v>
      </c>
      <c r="K4" s="29">
        <f t="shared" ref="K4:K67" si="7">IF(J4="","",K3+J4)</f>
        <v>132.82999999999811</v>
      </c>
      <c r="L4" s="139">
        <f t="shared" ref="L4:L67" si="8">IF(J4="","",100*J4/(I3+0.5*B4))</f>
        <v>0.19942084327355106</v>
      </c>
      <c r="M4" s="29">
        <f t="shared" ref="M4:M67" si="9">IF(K4="","",100*K4/C4)</f>
        <v>0.42821865167379591</v>
      </c>
      <c r="N4" s="29">
        <f t="shared" ref="N4:N67" si="10">IF(D4="","",IF(I4="","",I4-D4))</f>
        <v>0</v>
      </c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</row>
    <row r="5" spans="1:25" x14ac:dyDescent="0.2">
      <c r="A5" s="28">
        <v>42723</v>
      </c>
      <c r="B5" s="140">
        <v>0</v>
      </c>
      <c r="C5" s="29">
        <f t="shared" si="2"/>
        <v>31019.200000000001</v>
      </c>
      <c r="D5" s="362">
        <f>IF(Cy!C6="","",Cy!C6)</f>
        <v>31202.87</v>
      </c>
      <c r="E5" s="29">
        <f t="shared" si="3"/>
        <v>50.840000000000146</v>
      </c>
      <c r="F5" s="29">
        <f t="shared" si="4"/>
        <v>183.66999999999825</v>
      </c>
      <c r="G5" s="139">
        <f t="shared" si="0"/>
        <v>0.16319963739120741</v>
      </c>
      <c r="H5" s="29">
        <f t="shared" si="5"/>
        <v>0.59211714035177643</v>
      </c>
      <c r="I5" s="362">
        <f t="shared" si="1"/>
        <v>31202.87</v>
      </c>
      <c r="J5" s="29">
        <f t="shared" si="6"/>
        <v>50.840000000000146</v>
      </c>
      <c r="K5" s="29">
        <f t="shared" si="7"/>
        <v>183.66999999999825</v>
      </c>
      <c r="L5" s="139">
        <f t="shared" si="8"/>
        <v>0.16319963739120741</v>
      </c>
      <c r="M5" s="29">
        <f t="shared" si="9"/>
        <v>0.59211714035177643</v>
      </c>
      <c r="N5" s="29">
        <f t="shared" si="10"/>
        <v>0</v>
      </c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</row>
    <row r="6" spans="1:25" x14ac:dyDescent="0.2">
      <c r="A6" s="28">
        <v>42724</v>
      </c>
      <c r="B6" s="140">
        <v>0</v>
      </c>
      <c r="C6" s="29">
        <f t="shared" si="2"/>
        <v>31019.200000000001</v>
      </c>
      <c r="D6" s="362">
        <f>IF(Cy!C7="","",Cy!C7)</f>
        <v>31227.360000000001</v>
      </c>
      <c r="E6" s="29">
        <f t="shared" si="3"/>
        <v>24.490000000001601</v>
      </c>
      <c r="F6" s="29">
        <f t="shared" si="4"/>
        <v>208.15999999999985</v>
      </c>
      <c r="G6" s="139">
        <f t="shared" si="0"/>
        <v>7.8486370003790037E-2</v>
      </c>
      <c r="H6" s="29">
        <f t="shared" si="5"/>
        <v>0.67106824160519885</v>
      </c>
      <c r="I6" s="362">
        <f t="shared" si="1"/>
        <v>31227.360000000001</v>
      </c>
      <c r="J6" s="29">
        <f t="shared" si="6"/>
        <v>24.490000000001601</v>
      </c>
      <c r="K6" s="29">
        <f t="shared" si="7"/>
        <v>208.15999999999985</v>
      </c>
      <c r="L6" s="139">
        <f t="shared" si="8"/>
        <v>7.8486370003790037E-2</v>
      </c>
      <c r="M6" s="29">
        <f t="shared" si="9"/>
        <v>0.67106824160519885</v>
      </c>
      <c r="N6" s="29">
        <f t="shared" si="10"/>
        <v>0</v>
      </c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</row>
    <row r="7" spans="1:25" x14ac:dyDescent="0.2">
      <c r="A7" s="28">
        <v>42726</v>
      </c>
      <c r="B7" s="140">
        <v>0</v>
      </c>
      <c r="C7" s="29">
        <f t="shared" si="2"/>
        <v>31019.200000000001</v>
      </c>
      <c r="D7" s="362">
        <f>IF(Cy!C8="","",Cy!C8)</f>
        <v>31533.96</v>
      </c>
      <c r="E7" s="29">
        <f t="shared" si="3"/>
        <v>306.59999999999854</v>
      </c>
      <c r="F7" s="29">
        <f t="shared" si="4"/>
        <v>514.7599999999984</v>
      </c>
      <c r="G7" s="139">
        <f t="shared" si="0"/>
        <v>0.98183131715264604</v>
      </c>
      <c r="H7" s="29">
        <f t="shared" si="5"/>
        <v>1.6594883169133903</v>
      </c>
      <c r="I7" s="362">
        <f t="shared" si="1"/>
        <v>31533.96</v>
      </c>
      <c r="J7" s="29">
        <f t="shared" si="6"/>
        <v>306.59999999999854</v>
      </c>
      <c r="K7" s="29">
        <f t="shared" si="7"/>
        <v>514.7599999999984</v>
      </c>
      <c r="L7" s="139">
        <f t="shared" si="8"/>
        <v>0.98183131715264604</v>
      </c>
      <c r="M7" s="29">
        <f t="shared" si="9"/>
        <v>1.6594883169133903</v>
      </c>
      <c r="N7" s="29">
        <f t="shared" si="10"/>
        <v>0</v>
      </c>
      <c r="O7" s="138" t="s">
        <v>250</v>
      </c>
      <c r="P7" s="138"/>
      <c r="Q7" s="138"/>
      <c r="R7" s="138"/>
      <c r="S7" s="138"/>
      <c r="T7" s="138"/>
      <c r="U7" s="138"/>
      <c r="V7" s="138"/>
      <c r="W7" s="138"/>
      <c r="X7" s="138"/>
      <c r="Y7" s="138"/>
    </row>
    <row r="8" spans="1:25" x14ac:dyDescent="0.2">
      <c r="A8" s="28">
        <v>42727</v>
      </c>
      <c r="B8" s="140">
        <v>0</v>
      </c>
      <c r="C8" s="29">
        <f t="shared" si="2"/>
        <v>31019.200000000001</v>
      </c>
      <c r="D8" s="362">
        <f>IF(Cy!C9="","",Cy!C9)</f>
        <v>31637.31</v>
      </c>
      <c r="E8" s="29">
        <f t="shared" si="3"/>
        <v>103.35000000000218</v>
      </c>
      <c r="F8" s="29">
        <f t="shared" si="4"/>
        <v>618.11000000000058</v>
      </c>
      <c r="G8" s="139">
        <f t="shared" si="0"/>
        <v>0.32774190111233154</v>
      </c>
      <c r="H8" s="29">
        <f t="shared" si="5"/>
        <v>1.9926690565843108</v>
      </c>
      <c r="I8" s="362">
        <f t="shared" si="1"/>
        <v>31637.31</v>
      </c>
      <c r="J8" s="29">
        <f t="shared" si="6"/>
        <v>103.35000000000218</v>
      </c>
      <c r="K8" s="29">
        <f t="shared" si="7"/>
        <v>618.11000000000058</v>
      </c>
      <c r="L8" s="139">
        <f t="shared" si="8"/>
        <v>0.32774190111233154</v>
      </c>
      <c r="M8" s="29">
        <f t="shared" si="9"/>
        <v>1.9926690565843108</v>
      </c>
      <c r="N8" s="29">
        <f t="shared" si="10"/>
        <v>0</v>
      </c>
      <c r="O8" s="141" t="s">
        <v>251</v>
      </c>
      <c r="P8" s="141"/>
      <c r="Q8" s="141"/>
      <c r="R8" s="141"/>
      <c r="S8" s="141"/>
      <c r="T8" s="141"/>
      <c r="U8" s="141"/>
      <c r="V8" s="141"/>
      <c r="W8" s="141"/>
      <c r="X8" s="141"/>
      <c r="Y8" s="141"/>
    </row>
    <row r="9" spans="1:25" x14ac:dyDescent="0.2">
      <c r="A9" s="28">
        <v>42731</v>
      </c>
      <c r="B9" s="140">
        <v>0</v>
      </c>
      <c r="C9" s="29">
        <f t="shared" si="2"/>
        <v>31019.200000000001</v>
      </c>
      <c r="D9" s="362">
        <f>IF(Cy!C10="","",Cy!C10)</f>
        <v>31682.86</v>
      </c>
      <c r="E9" s="29">
        <f t="shared" si="3"/>
        <v>45.549999999999272</v>
      </c>
      <c r="F9" s="29">
        <f t="shared" si="4"/>
        <v>663.65999999999985</v>
      </c>
      <c r="G9" s="139">
        <f t="shared" si="0"/>
        <v>0.14397557820181067</v>
      </c>
      <c r="H9" s="29">
        <f t="shared" si="5"/>
        <v>2.1395135915819874</v>
      </c>
      <c r="I9" s="362">
        <f t="shared" si="1"/>
        <v>31682.86</v>
      </c>
      <c r="J9" s="29">
        <f t="shared" si="6"/>
        <v>45.549999999999272</v>
      </c>
      <c r="K9" s="29">
        <f t="shared" si="7"/>
        <v>663.65999999999985</v>
      </c>
      <c r="L9" s="139">
        <f t="shared" si="8"/>
        <v>0.14397557820181067</v>
      </c>
      <c r="M9" s="29">
        <f t="shared" si="9"/>
        <v>2.1395135915819874</v>
      </c>
      <c r="N9" s="29">
        <f t="shared" si="10"/>
        <v>0</v>
      </c>
      <c r="O9" s="138" t="s">
        <v>252</v>
      </c>
      <c r="P9" s="138"/>
      <c r="Q9" s="138"/>
      <c r="R9" s="138"/>
      <c r="S9" s="138"/>
      <c r="T9" s="138"/>
      <c r="U9" s="138"/>
      <c r="V9" s="138"/>
      <c r="W9" s="138"/>
      <c r="X9" s="138"/>
      <c r="Y9" s="138"/>
    </row>
    <row r="10" spans="1:25" x14ac:dyDescent="0.2">
      <c r="A10" s="28">
        <v>42732</v>
      </c>
      <c r="B10" s="140">
        <v>0</v>
      </c>
      <c r="C10" s="29">
        <f t="shared" si="2"/>
        <v>31019.200000000001</v>
      </c>
      <c r="D10" s="362">
        <f>IF(Cy!C11="","",Cy!C11)</f>
        <v>31730.22</v>
      </c>
      <c r="E10" s="29">
        <f t="shared" si="3"/>
        <v>47.360000000000582</v>
      </c>
      <c r="F10" s="29">
        <f t="shared" si="4"/>
        <v>711.02000000000044</v>
      </c>
      <c r="G10" s="139">
        <f t="shared" si="0"/>
        <v>0.1494814546414073</v>
      </c>
      <c r="H10" s="29">
        <f t="shared" si="5"/>
        <v>2.292193222262342</v>
      </c>
      <c r="I10" s="362">
        <f t="shared" si="1"/>
        <v>31730.22</v>
      </c>
      <c r="J10" s="29">
        <f t="shared" si="6"/>
        <v>47.360000000000582</v>
      </c>
      <c r="K10" s="29">
        <f t="shared" si="7"/>
        <v>711.02000000000044</v>
      </c>
      <c r="L10" s="139">
        <f t="shared" si="8"/>
        <v>0.1494814546414073</v>
      </c>
      <c r="M10" s="29">
        <f t="shared" si="9"/>
        <v>2.292193222262342</v>
      </c>
      <c r="N10" s="29">
        <f t="shared" si="10"/>
        <v>0</v>
      </c>
      <c r="O10" s="138" t="s">
        <v>253</v>
      </c>
      <c r="P10" s="138"/>
      <c r="Q10" s="138"/>
      <c r="R10" s="138"/>
      <c r="S10" s="138"/>
      <c r="T10" s="138"/>
      <c r="U10" s="138"/>
      <c r="V10" s="138"/>
      <c r="W10" s="138"/>
      <c r="X10" s="138"/>
      <c r="Y10" s="138"/>
    </row>
    <row r="11" spans="1:25" x14ac:dyDescent="0.2">
      <c r="A11" s="28">
        <v>42733</v>
      </c>
      <c r="B11" s="140">
        <v>0</v>
      </c>
      <c r="C11" s="29">
        <f t="shared" si="2"/>
        <v>31019.200000000001</v>
      </c>
      <c r="D11" s="362">
        <f>IF(Cy!C12="","",Cy!C12)</f>
        <v>31830.78</v>
      </c>
      <c r="E11" s="29">
        <f t="shared" si="3"/>
        <v>100.55999999999767</v>
      </c>
      <c r="F11" s="29">
        <f t="shared" si="4"/>
        <v>811.57999999999811</v>
      </c>
      <c r="G11" s="139">
        <f t="shared" si="0"/>
        <v>0.3169218492654563</v>
      </c>
      <c r="H11" s="29">
        <f t="shared" si="5"/>
        <v>2.6163795326765298</v>
      </c>
      <c r="I11" s="362">
        <f t="shared" si="1"/>
        <v>31830.78</v>
      </c>
      <c r="J11" s="29">
        <f t="shared" si="6"/>
        <v>100.55999999999767</v>
      </c>
      <c r="K11" s="29">
        <f t="shared" si="7"/>
        <v>811.57999999999811</v>
      </c>
      <c r="L11" s="139">
        <f t="shared" si="8"/>
        <v>0.3169218492654563</v>
      </c>
      <c r="M11" s="29">
        <f t="shared" si="9"/>
        <v>2.6163795326765298</v>
      </c>
      <c r="N11" s="29">
        <f t="shared" si="10"/>
        <v>0</v>
      </c>
      <c r="O11" s="141" t="s">
        <v>255</v>
      </c>
      <c r="P11" s="141"/>
      <c r="Q11" s="141"/>
      <c r="R11" s="141"/>
      <c r="S11" s="141"/>
      <c r="T11" s="141"/>
      <c r="U11" s="141"/>
      <c r="V11" s="141"/>
      <c r="W11" s="141"/>
      <c r="X11" s="141"/>
      <c r="Y11" s="141"/>
    </row>
    <row r="12" spans="1:25" x14ac:dyDescent="0.2">
      <c r="A12" s="28">
        <v>42734</v>
      </c>
      <c r="B12" s="140">
        <v>0</v>
      </c>
      <c r="C12" s="29">
        <f t="shared" si="2"/>
        <v>31019.200000000001</v>
      </c>
      <c r="D12" s="362">
        <f>IF(Cy!C13="","",Cy!C13)</f>
        <v>31883.9</v>
      </c>
      <c r="E12" s="29">
        <f t="shared" si="3"/>
        <v>53.120000000002619</v>
      </c>
      <c r="F12" s="29">
        <f t="shared" si="4"/>
        <v>864.70000000000073</v>
      </c>
      <c r="G12" s="139">
        <f t="shared" si="0"/>
        <v>0.16688249549650566</v>
      </c>
      <c r="H12" s="29">
        <f t="shared" si="5"/>
        <v>2.7876283076288257</v>
      </c>
      <c r="I12" s="362">
        <f t="shared" si="1"/>
        <v>31883.9</v>
      </c>
      <c r="J12" s="29">
        <f t="shared" si="6"/>
        <v>53.120000000002619</v>
      </c>
      <c r="K12" s="29">
        <f t="shared" si="7"/>
        <v>864.70000000000073</v>
      </c>
      <c r="L12" s="139">
        <f t="shared" si="8"/>
        <v>0.16688249549650566</v>
      </c>
      <c r="M12" s="29">
        <f t="shared" si="9"/>
        <v>2.7876283076288257</v>
      </c>
      <c r="N12" s="29">
        <f t="shared" si="10"/>
        <v>0</v>
      </c>
      <c r="O12" s="138"/>
      <c r="P12" s="138"/>
      <c r="Q12" s="138"/>
      <c r="R12" s="138"/>
      <c r="S12" s="138"/>
      <c r="T12" s="138"/>
      <c r="U12" s="138"/>
      <c r="V12" s="138"/>
      <c r="W12" s="138"/>
      <c r="X12" s="138"/>
      <c r="Y12" s="138"/>
    </row>
    <row r="13" spans="1:25" x14ac:dyDescent="0.2">
      <c r="A13" s="28"/>
      <c r="B13" s="144">
        <v>0</v>
      </c>
      <c r="C13" s="142">
        <f t="shared" si="2"/>
        <v>31019.200000000001</v>
      </c>
      <c r="D13" s="362">
        <f>IF(Cy!C14="","",Cy!C14)</f>
        <v>31927.74</v>
      </c>
      <c r="E13" s="142">
        <f t="shared" si="3"/>
        <v>43.840000000000146</v>
      </c>
      <c r="F13" s="142">
        <f t="shared" si="4"/>
        <v>908.54000000000087</v>
      </c>
      <c r="G13" s="143">
        <f t="shared" si="0"/>
        <v>0.13749886306254927</v>
      </c>
      <c r="H13" s="142">
        <f t="shared" si="5"/>
        <v>2.9289601279207744</v>
      </c>
      <c r="I13" s="362">
        <f t="shared" si="1"/>
        <v>31927.74</v>
      </c>
      <c r="J13" s="142">
        <f t="shared" si="6"/>
        <v>43.840000000000146</v>
      </c>
      <c r="K13" s="142">
        <f t="shared" si="7"/>
        <v>908.54000000000087</v>
      </c>
      <c r="L13" s="143">
        <f t="shared" si="8"/>
        <v>0.13749886306254927</v>
      </c>
      <c r="M13" s="142">
        <f t="shared" si="9"/>
        <v>2.9289601279207744</v>
      </c>
      <c r="N13" s="142">
        <f t="shared" si="10"/>
        <v>0</v>
      </c>
      <c r="O13" s="138"/>
      <c r="P13" s="138"/>
      <c r="Q13" s="138"/>
      <c r="R13" s="138"/>
      <c r="S13" s="138"/>
      <c r="T13" s="138"/>
      <c r="U13" s="138"/>
      <c r="V13" s="138"/>
      <c r="W13" s="138"/>
      <c r="X13" s="138"/>
      <c r="Y13" s="138"/>
    </row>
    <row r="14" spans="1:25" x14ac:dyDescent="0.2">
      <c r="A14" s="28"/>
      <c r="B14" s="140">
        <v>0</v>
      </c>
      <c r="C14" s="29">
        <f t="shared" si="2"/>
        <v>31019.200000000001</v>
      </c>
      <c r="D14" s="362">
        <f>IF(Cy!C15="","",Cy!C15)</f>
        <v>31974.46</v>
      </c>
      <c r="E14" s="29">
        <f t="shared" si="3"/>
        <v>46.719999999997526</v>
      </c>
      <c r="F14" s="29">
        <f t="shared" si="4"/>
        <v>955.2599999999984</v>
      </c>
      <c r="G14" s="139">
        <f t="shared" si="0"/>
        <v>0.14633043240767285</v>
      </c>
      <c r="H14" s="29">
        <f t="shared" si="5"/>
        <v>3.0795765203486822</v>
      </c>
      <c r="I14" s="362">
        <f t="shared" si="1"/>
        <v>31974.46</v>
      </c>
      <c r="J14" s="29">
        <f t="shared" si="6"/>
        <v>46.719999999997526</v>
      </c>
      <c r="K14" s="29">
        <f t="shared" si="7"/>
        <v>955.2599999999984</v>
      </c>
      <c r="L14" s="139">
        <f t="shared" si="8"/>
        <v>0.14633043240767285</v>
      </c>
      <c r="M14" s="29">
        <f t="shared" si="9"/>
        <v>3.0795765203486822</v>
      </c>
      <c r="N14" s="29">
        <f t="shared" si="10"/>
        <v>0</v>
      </c>
      <c r="O14" s="138" t="s">
        <v>256</v>
      </c>
      <c r="P14" s="138"/>
      <c r="Q14" s="138"/>
      <c r="R14" s="138"/>
      <c r="S14" s="138"/>
      <c r="T14" s="138"/>
      <c r="U14" s="138"/>
      <c r="V14" s="138"/>
      <c r="W14" s="138"/>
      <c r="X14" s="138"/>
      <c r="Y14" s="138"/>
    </row>
    <row r="15" spans="1:25" x14ac:dyDescent="0.2">
      <c r="A15" s="28"/>
      <c r="B15" s="140">
        <v>0</v>
      </c>
      <c r="C15" s="29">
        <f t="shared" si="2"/>
        <v>31019.200000000001</v>
      </c>
      <c r="D15" s="362">
        <f>IF(Cy!C16="","",Cy!C16)</f>
        <v>31994.94</v>
      </c>
      <c r="E15" s="29">
        <f t="shared" si="3"/>
        <v>20.479999999999563</v>
      </c>
      <c r="F15" s="29">
        <f t="shared" si="4"/>
        <v>975.73999999999796</v>
      </c>
      <c r="G15" s="139">
        <f t="shared" si="0"/>
        <v>6.4051120800787772E-2</v>
      </c>
      <c r="H15" s="29">
        <f t="shared" si="5"/>
        <v>3.145600144426671</v>
      </c>
      <c r="I15" s="362">
        <f t="shared" si="1"/>
        <v>31994.94</v>
      </c>
      <c r="J15" s="29">
        <f t="shared" si="6"/>
        <v>20.479999999999563</v>
      </c>
      <c r="K15" s="29">
        <f t="shared" si="7"/>
        <v>975.73999999999796</v>
      </c>
      <c r="L15" s="139">
        <f t="shared" si="8"/>
        <v>6.4051120800787772E-2</v>
      </c>
      <c r="M15" s="29">
        <f t="shared" si="9"/>
        <v>3.145600144426671</v>
      </c>
      <c r="N15" s="29">
        <f t="shared" si="10"/>
        <v>0</v>
      </c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</row>
    <row r="16" spans="1:25" x14ac:dyDescent="0.2">
      <c r="A16" s="28"/>
      <c r="B16" s="140">
        <v>0</v>
      </c>
      <c r="C16" s="29">
        <f t="shared" si="2"/>
        <v>31019.200000000001</v>
      </c>
      <c r="D16" s="362">
        <f>IF(Cy!C17="","",Cy!C17)</f>
        <v>33112.58</v>
      </c>
      <c r="E16" s="29">
        <f t="shared" si="3"/>
        <v>1117.6400000000031</v>
      </c>
      <c r="F16" s="29">
        <f t="shared" si="4"/>
        <v>2093.380000000001</v>
      </c>
      <c r="G16" s="139">
        <f t="shared" si="0"/>
        <v>3.4931773586698496</v>
      </c>
      <c r="H16" s="29">
        <f t="shared" si="5"/>
        <v>6.748658895135919</v>
      </c>
      <c r="I16" s="362">
        <f t="shared" si="1"/>
        <v>33112.58</v>
      </c>
      <c r="J16" s="29">
        <f t="shared" si="6"/>
        <v>1117.6400000000031</v>
      </c>
      <c r="K16" s="29">
        <f t="shared" si="7"/>
        <v>2093.380000000001</v>
      </c>
      <c r="L16" s="139">
        <f t="shared" si="8"/>
        <v>3.4931773586698496</v>
      </c>
      <c r="M16" s="29">
        <f t="shared" si="9"/>
        <v>6.748658895135919</v>
      </c>
      <c r="N16" s="29">
        <f t="shared" si="10"/>
        <v>0</v>
      </c>
      <c r="O16" s="138" t="s">
        <v>257</v>
      </c>
      <c r="P16" s="138"/>
      <c r="Q16" s="138"/>
      <c r="R16" s="138"/>
      <c r="S16" s="138"/>
      <c r="T16" s="138"/>
      <c r="U16" s="138"/>
      <c r="V16" s="138"/>
      <c r="W16" s="138"/>
      <c r="X16" s="138"/>
      <c r="Y16" s="138"/>
    </row>
    <row r="17" spans="1:25" x14ac:dyDescent="0.2">
      <c r="A17" s="28"/>
      <c r="B17" s="140"/>
      <c r="C17" s="29" t="str">
        <f t="shared" si="2"/>
        <v/>
      </c>
      <c r="D17" s="362" t="str">
        <f>IF(Cy!C18="","",Cy!C18)</f>
        <v/>
      </c>
      <c r="E17" s="29" t="str">
        <f t="shared" si="3"/>
        <v/>
      </c>
      <c r="F17" s="29" t="str">
        <f t="shared" si="4"/>
        <v/>
      </c>
      <c r="G17" s="139" t="str">
        <f t="shared" si="0"/>
        <v/>
      </c>
      <c r="H17" s="29" t="str">
        <f t="shared" si="5"/>
        <v/>
      </c>
      <c r="I17" s="362" t="str">
        <f t="shared" si="1"/>
        <v/>
      </c>
      <c r="J17" s="29" t="str">
        <f t="shared" si="6"/>
        <v/>
      </c>
      <c r="K17" s="29" t="str">
        <f t="shared" si="7"/>
        <v/>
      </c>
      <c r="L17" s="139" t="str">
        <f t="shared" si="8"/>
        <v/>
      </c>
      <c r="M17" s="29" t="str">
        <f t="shared" si="9"/>
        <v/>
      </c>
      <c r="N17" s="29" t="str">
        <f t="shared" si="10"/>
        <v/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</row>
    <row r="18" spans="1:25" x14ac:dyDescent="0.2">
      <c r="A18" s="28"/>
      <c r="B18" s="140"/>
      <c r="C18" s="29" t="str">
        <f t="shared" si="2"/>
        <v/>
      </c>
      <c r="D18" s="362" t="str">
        <f>IF(Cy!C19="","",Cy!C19)</f>
        <v/>
      </c>
      <c r="E18" s="29" t="str">
        <f t="shared" si="3"/>
        <v/>
      </c>
      <c r="F18" s="29" t="str">
        <f t="shared" si="4"/>
        <v/>
      </c>
      <c r="G18" s="139" t="str">
        <f t="shared" si="0"/>
        <v/>
      </c>
      <c r="H18" s="29" t="str">
        <f t="shared" si="5"/>
        <v/>
      </c>
      <c r="I18" s="362" t="str">
        <f t="shared" si="1"/>
        <v/>
      </c>
      <c r="J18" s="29" t="str">
        <f t="shared" si="6"/>
        <v/>
      </c>
      <c r="K18" s="29" t="str">
        <f t="shared" si="7"/>
        <v/>
      </c>
      <c r="L18" s="139" t="str">
        <f t="shared" si="8"/>
        <v/>
      </c>
      <c r="M18" s="29" t="str">
        <f t="shared" si="9"/>
        <v/>
      </c>
      <c r="N18" s="29" t="str">
        <f t="shared" si="10"/>
        <v/>
      </c>
      <c r="O18" s="141"/>
      <c r="P18" s="141"/>
      <c r="Q18" s="141"/>
      <c r="R18" s="141"/>
      <c r="S18" s="141"/>
      <c r="T18" s="141"/>
      <c r="U18" s="141"/>
      <c r="V18" s="141"/>
      <c r="W18" s="141"/>
      <c r="X18" s="141"/>
      <c r="Y18" s="141"/>
    </row>
    <row r="19" spans="1:25" x14ac:dyDescent="0.2">
      <c r="A19" s="28"/>
      <c r="B19" s="140"/>
      <c r="C19" s="29" t="str">
        <f t="shared" si="2"/>
        <v/>
      </c>
      <c r="D19" s="362" t="str">
        <f>IF(Cy!C20="","",Cy!C20)</f>
        <v/>
      </c>
      <c r="E19" s="29" t="str">
        <f t="shared" si="3"/>
        <v/>
      </c>
      <c r="F19" s="29" t="str">
        <f t="shared" si="4"/>
        <v/>
      </c>
      <c r="G19" s="139" t="str">
        <f t="shared" si="0"/>
        <v/>
      </c>
      <c r="H19" s="29" t="str">
        <f t="shared" si="5"/>
        <v/>
      </c>
      <c r="I19" s="362" t="str">
        <f t="shared" si="1"/>
        <v/>
      </c>
      <c r="J19" s="29" t="str">
        <f t="shared" si="6"/>
        <v/>
      </c>
      <c r="K19" s="29" t="str">
        <f t="shared" si="7"/>
        <v/>
      </c>
      <c r="L19" s="139" t="str">
        <f t="shared" si="8"/>
        <v/>
      </c>
      <c r="M19" s="29" t="str">
        <f t="shared" si="9"/>
        <v/>
      </c>
      <c r="N19" s="29" t="str">
        <f t="shared" si="10"/>
        <v/>
      </c>
      <c r="O19" s="141"/>
      <c r="P19" s="141"/>
      <c r="Q19" s="141"/>
      <c r="R19" s="141"/>
      <c r="S19" s="141"/>
      <c r="T19" s="141"/>
      <c r="U19" s="141"/>
      <c r="V19" s="141"/>
      <c r="W19" s="141"/>
      <c r="X19" s="141"/>
      <c r="Y19" s="141"/>
    </row>
    <row r="20" spans="1:25" x14ac:dyDescent="0.2">
      <c r="A20" s="28"/>
      <c r="B20" s="140"/>
      <c r="C20" s="29" t="str">
        <f t="shared" si="2"/>
        <v/>
      </c>
      <c r="D20" s="362" t="str">
        <f>IF(Cy!C21="","",Cy!C21)</f>
        <v/>
      </c>
      <c r="E20" s="29" t="str">
        <f t="shared" si="3"/>
        <v/>
      </c>
      <c r="F20" s="29" t="str">
        <f t="shared" si="4"/>
        <v/>
      </c>
      <c r="G20" s="139" t="str">
        <f t="shared" si="0"/>
        <v/>
      </c>
      <c r="H20" s="29" t="str">
        <f t="shared" si="5"/>
        <v/>
      </c>
      <c r="I20" s="362" t="str">
        <f t="shared" si="1"/>
        <v/>
      </c>
      <c r="J20" s="29" t="str">
        <f t="shared" si="6"/>
        <v/>
      </c>
      <c r="K20" s="29" t="str">
        <f t="shared" si="7"/>
        <v/>
      </c>
      <c r="L20" s="139" t="str">
        <f t="shared" si="8"/>
        <v/>
      </c>
      <c r="M20" s="29" t="str">
        <f t="shared" si="9"/>
        <v/>
      </c>
      <c r="N20" s="29" t="str">
        <f t="shared" si="10"/>
        <v/>
      </c>
      <c r="O20" s="141"/>
      <c r="P20" s="141"/>
      <c r="Q20" s="141"/>
      <c r="R20" s="141"/>
      <c r="S20" s="141"/>
      <c r="T20" s="141"/>
      <c r="U20" s="141"/>
      <c r="V20" s="141"/>
      <c r="W20" s="141"/>
      <c r="X20" s="141"/>
      <c r="Y20" s="141"/>
    </row>
    <row r="21" spans="1:25" x14ac:dyDescent="0.2">
      <c r="A21" s="28"/>
      <c r="B21" s="140"/>
      <c r="C21" s="29" t="str">
        <f t="shared" si="2"/>
        <v/>
      </c>
      <c r="D21" s="362" t="str">
        <f>IF(Cy!C22="","",Cy!C22)</f>
        <v/>
      </c>
      <c r="E21" s="29" t="str">
        <f t="shared" si="3"/>
        <v/>
      </c>
      <c r="F21" s="29" t="str">
        <f t="shared" si="4"/>
        <v/>
      </c>
      <c r="G21" s="139" t="str">
        <f t="shared" si="0"/>
        <v/>
      </c>
      <c r="H21" s="29" t="str">
        <f t="shared" si="5"/>
        <v/>
      </c>
      <c r="I21" s="362" t="str">
        <f t="shared" si="1"/>
        <v/>
      </c>
      <c r="J21" s="29" t="str">
        <f t="shared" si="6"/>
        <v/>
      </c>
      <c r="K21" s="29" t="str">
        <f t="shared" si="7"/>
        <v/>
      </c>
      <c r="L21" s="139" t="str">
        <f t="shared" si="8"/>
        <v/>
      </c>
      <c r="M21" s="29" t="str">
        <f t="shared" si="9"/>
        <v/>
      </c>
      <c r="N21" s="29" t="str">
        <f t="shared" si="10"/>
        <v/>
      </c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</row>
    <row r="22" spans="1:25" x14ac:dyDescent="0.2">
      <c r="A22" s="28"/>
      <c r="B22" s="140"/>
      <c r="C22" s="29" t="str">
        <f t="shared" si="2"/>
        <v/>
      </c>
      <c r="D22" s="362" t="str">
        <f>IF(Cy!C23="","",Cy!C23)</f>
        <v/>
      </c>
      <c r="E22" s="29" t="str">
        <f t="shared" si="3"/>
        <v/>
      </c>
      <c r="F22" s="29" t="str">
        <f t="shared" si="4"/>
        <v/>
      </c>
      <c r="G22" s="139" t="str">
        <f t="shared" si="0"/>
        <v/>
      </c>
      <c r="H22" s="29" t="str">
        <f t="shared" si="5"/>
        <v/>
      </c>
      <c r="I22" s="362" t="str">
        <f t="shared" si="1"/>
        <v/>
      </c>
      <c r="J22" s="29" t="str">
        <f t="shared" si="6"/>
        <v/>
      </c>
      <c r="K22" s="29" t="str">
        <f t="shared" si="7"/>
        <v/>
      </c>
      <c r="L22" s="139" t="str">
        <f t="shared" si="8"/>
        <v/>
      </c>
      <c r="M22" s="29" t="str">
        <f t="shared" si="9"/>
        <v/>
      </c>
      <c r="N22" s="29" t="str">
        <f t="shared" si="10"/>
        <v/>
      </c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</row>
    <row r="23" spans="1:25" x14ac:dyDescent="0.2">
      <c r="A23" s="28"/>
      <c r="B23" s="144"/>
      <c r="C23" s="142" t="str">
        <f t="shared" si="2"/>
        <v/>
      </c>
      <c r="D23" s="362" t="str">
        <f>IF(Cy!C24="","",Cy!C24)</f>
        <v/>
      </c>
      <c r="E23" s="142" t="str">
        <f t="shared" si="3"/>
        <v/>
      </c>
      <c r="F23" s="142" t="str">
        <f t="shared" si="4"/>
        <v/>
      </c>
      <c r="G23" s="143" t="str">
        <f t="shared" si="0"/>
        <v/>
      </c>
      <c r="H23" s="142" t="str">
        <f t="shared" si="5"/>
        <v/>
      </c>
      <c r="I23" s="362" t="str">
        <f t="shared" si="1"/>
        <v/>
      </c>
      <c r="J23" s="142" t="str">
        <f t="shared" si="6"/>
        <v/>
      </c>
      <c r="K23" s="142" t="str">
        <f t="shared" si="7"/>
        <v/>
      </c>
      <c r="L23" s="143" t="str">
        <f t="shared" si="8"/>
        <v/>
      </c>
      <c r="M23" s="142" t="str">
        <f t="shared" si="9"/>
        <v/>
      </c>
      <c r="N23" s="142" t="str">
        <f t="shared" si="10"/>
        <v/>
      </c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</row>
    <row r="24" spans="1:25" x14ac:dyDescent="0.2">
      <c r="A24" s="28"/>
      <c r="B24" s="140"/>
      <c r="C24" s="29" t="str">
        <f t="shared" si="2"/>
        <v/>
      </c>
      <c r="D24" s="362" t="str">
        <f>IF(Cy!C25="","",Cy!C25)</f>
        <v/>
      </c>
      <c r="E24" s="29" t="str">
        <f t="shared" si="3"/>
        <v/>
      </c>
      <c r="F24" s="29" t="str">
        <f t="shared" si="4"/>
        <v/>
      </c>
      <c r="G24" s="139" t="str">
        <f t="shared" si="0"/>
        <v/>
      </c>
      <c r="H24" s="29" t="str">
        <f t="shared" si="5"/>
        <v/>
      </c>
      <c r="I24" s="362" t="str">
        <f t="shared" si="1"/>
        <v/>
      </c>
      <c r="J24" s="29" t="str">
        <f t="shared" si="6"/>
        <v/>
      </c>
      <c r="K24" s="29" t="str">
        <f t="shared" si="7"/>
        <v/>
      </c>
      <c r="L24" s="139" t="str">
        <f t="shared" si="8"/>
        <v/>
      </c>
      <c r="M24" s="29" t="str">
        <f t="shared" si="9"/>
        <v/>
      </c>
      <c r="N24" s="29" t="str">
        <f t="shared" si="10"/>
        <v/>
      </c>
      <c r="O24" s="141"/>
      <c r="P24" s="141"/>
      <c r="Q24" s="141"/>
      <c r="R24" s="141"/>
      <c r="S24" s="141"/>
      <c r="T24" s="141"/>
      <c r="U24" s="141"/>
      <c r="V24" s="141"/>
      <c r="W24" s="141"/>
      <c r="X24" s="141"/>
      <c r="Y24" s="141"/>
    </row>
    <row r="25" spans="1:25" x14ac:dyDescent="0.2">
      <c r="A25" s="28"/>
      <c r="B25" s="140"/>
      <c r="C25" s="29" t="str">
        <f t="shared" si="2"/>
        <v/>
      </c>
      <c r="D25" s="362" t="str">
        <f>IF(Cy!C26="","",Cy!C26)</f>
        <v/>
      </c>
      <c r="E25" s="29" t="str">
        <f t="shared" si="3"/>
        <v/>
      </c>
      <c r="F25" s="29" t="str">
        <f t="shared" si="4"/>
        <v/>
      </c>
      <c r="G25" s="139" t="str">
        <f t="shared" si="0"/>
        <v/>
      </c>
      <c r="H25" s="29" t="str">
        <f t="shared" si="5"/>
        <v/>
      </c>
      <c r="I25" s="362" t="str">
        <f t="shared" si="1"/>
        <v/>
      </c>
      <c r="J25" s="29" t="str">
        <f t="shared" si="6"/>
        <v/>
      </c>
      <c r="K25" s="29" t="str">
        <f t="shared" si="7"/>
        <v/>
      </c>
      <c r="L25" s="139" t="str">
        <f t="shared" si="8"/>
        <v/>
      </c>
      <c r="M25" s="29" t="str">
        <f t="shared" si="9"/>
        <v/>
      </c>
      <c r="N25" s="29" t="str">
        <f t="shared" si="10"/>
        <v/>
      </c>
      <c r="O25" s="141"/>
      <c r="P25" s="141"/>
      <c r="Q25" s="141"/>
      <c r="R25" s="141"/>
      <c r="S25" s="141"/>
      <c r="T25" s="141"/>
      <c r="U25" s="141"/>
      <c r="V25" s="141"/>
      <c r="W25" s="141"/>
      <c r="X25" s="141"/>
      <c r="Y25" s="141"/>
    </row>
    <row r="26" spans="1:25" x14ac:dyDescent="0.2">
      <c r="A26" s="28"/>
      <c r="B26" s="140"/>
      <c r="C26" s="29" t="str">
        <f t="shared" si="2"/>
        <v/>
      </c>
      <c r="D26" s="362" t="str">
        <f>IF(Cy!C27="","",Cy!C27)</f>
        <v/>
      </c>
      <c r="E26" s="29" t="str">
        <f t="shared" si="3"/>
        <v/>
      </c>
      <c r="F26" s="29" t="str">
        <f t="shared" si="4"/>
        <v/>
      </c>
      <c r="G26" s="139" t="str">
        <f t="shared" si="0"/>
        <v/>
      </c>
      <c r="H26" s="29" t="str">
        <f t="shared" si="5"/>
        <v/>
      </c>
      <c r="I26" s="362" t="str">
        <f t="shared" si="1"/>
        <v/>
      </c>
      <c r="J26" s="29" t="str">
        <f t="shared" si="6"/>
        <v/>
      </c>
      <c r="K26" s="29" t="str">
        <f t="shared" si="7"/>
        <v/>
      </c>
      <c r="L26" s="139" t="str">
        <f t="shared" si="8"/>
        <v/>
      </c>
      <c r="M26" s="29" t="str">
        <f t="shared" si="9"/>
        <v/>
      </c>
      <c r="N26" s="29" t="str">
        <f t="shared" si="10"/>
        <v/>
      </c>
      <c r="O26" s="141"/>
      <c r="P26" s="141"/>
      <c r="Q26" s="141"/>
      <c r="R26" s="141"/>
      <c r="S26" s="141"/>
      <c r="T26" s="141"/>
      <c r="U26" s="141"/>
      <c r="V26" s="141"/>
      <c r="W26" s="141"/>
      <c r="X26" s="141"/>
      <c r="Y26" s="141"/>
    </row>
    <row r="27" spans="1:25" x14ac:dyDescent="0.2">
      <c r="A27" s="28"/>
      <c r="B27" s="140"/>
      <c r="C27" s="29" t="str">
        <f t="shared" si="2"/>
        <v/>
      </c>
      <c r="D27" s="362" t="str">
        <f>IF(Cy!C28="","",Cy!C28)</f>
        <v/>
      </c>
      <c r="E27" s="29" t="str">
        <f t="shared" si="3"/>
        <v/>
      </c>
      <c r="F27" s="29" t="str">
        <f t="shared" si="4"/>
        <v/>
      </c>
      <c r="G27" s="139" t="str">
        <f t="shared" si="0"/>
        <v/>
      </c>
      <c r="H27" s="29" t="str">
        <f t="shared" si="5"/>
        <v/>
      </c>
      <c r="I27" s="362" t="str">
        <f t="shared" si="1"/>
        <v/>
      </c>
      <c r="J27" s="29" t="str">
        <f t="shared" si="6"/>
        <v/>
      </c>
      <c r="K27" s="29" t="str">
        <f t="shared" si="7"/>
        <v/>
      </c>
      <c r="L27" s="139" t="str">
        <f t="shared" si="8"/>
        <v/>
      </c>
      <c r="M27" s="29" t="str">
        <f t="shared" si="9"/>
        <v/>
      </c>
      <c r="N27" s="29" t="str">
        <f t="shared" si="10"/>
        <v/>
      </c>
      <c r="O27" s="141"/>
      <c r="P27" s="141"/>
      <c r="Q27" s="141"/>
      <c r="R27" s="141"/>
      <c r="S27" s="141"/>
      <c r="T27" s="141"/>
      <c r="U27" s="141"/>
      <c r="V27" s="141"/>
      <c r="W27" s="141"/>
      <c r="X27" s="141"/>
      <c r="Y27" s="141"/>
    </row>
    <row r="28" spans="1:25" x14ac:dyDescent="0.2">
      <c r="A28" s="28"/>
      <c r="B28" s="140"/>
      <c r="C28" s="29" t="str">
        <f t="shared" si="2"/>
        <v/>
      </c>
      <c r="D28" s="362" t="str">
        <f>IF(Cy!C29="","",Cy!C29)</f>
        <v/>
      </c>
      <c r="E28" s="29" t="str">
        <f t="shared" si="3"/>
        <v/>
      </c>
      <c r="F28" s="29" t="str">
        <f t="shared" si="4"/>
        <v/>
      </c>
      <c r="G28" s="139" t="str">
        <f t="shared" si="0"/>
        <v/>
      </c>
      <c r="H28" s="29" t="str">
        <f t="shared" si="5"/>
        <v/>
      </c>
      <c r="I28" s="362" t="str">
        <f t="shared" si="1"/>
        <v/>
      </c>
      <c r="J28" s="29" t="str">
        <f t="shared" si="6"/>
        <v/>
      </c>
      <c r="K28" s="29" t="str">
        <f t="shared" si="7"/>
        <v/>
      </c>
      <c r="L28" s="139" t="str">
        <f t="shared" si="8"/>
        <v/>
      </c>
      <c r="M28" s="29" t="str">
        <f t="shared" si="9"/>
        <v/>
      </c>
      <c r="N28" s="29" t="str">
        <f t="shared" si="10"/>
        <v/>
      </c>
      <c r="O28" s="141"/>
      <c r="P28" s="141"/>
      <c r="Q28" s="141"/>
      <c r="R28" s="141"/>
      <c r="S28" s="141"/>
      <c r="T28" s="141"/>
      <c r="U28" s="141"/>
      <c r="V28" s="141"/>
      <c r="W28" s="141"/>
      <c r="X28" s="141"/>
      <c r="Y28" s="141"/>
    </row>
    <row r="29" spans="1:25" x14ac:dyDescent="0.2">
      <c r="A29" s="28"/>
      <c r="B29" s="140"/>
      <c r="C29" s="29" t="str">
        <f t="shared" si="2"/>
        <v/>
      </c>
      <c r="D29" s="362" t="str">
        <f>IF(Cy!C30="","",Cy!C30)</f>
        <v/>
      </c>
      <c r="E29" s="29" t="str">
        <f t="shared" si="3"/>
        <v/>
      </c>
      <c r="F29" s="29" t="str">
        <f t="shared" si="4"/>
        <v/>
      </c>
      <c r="G29" s="139" t="str">
        <f t="shared" si="0"/>
        <v/>
      </c>
      <c r="H29" s="29" t="str">
        <f t="shared" si="5"/>
        <v/>
      </c>
      <c r="I29" s="362" t="str">
        <f t="shared" si="1"/>
        <v/>
      </c>
      <c r="J29" s="29" t="str">
        <f t="shared" si="6"/>
        <v/>
      </c>
      <c r="K29" s="29" t="str">
        <f t="shared" si="7"/>
        <v/>
      </c>
      <c r="L29" s="139" t="str">
        <f t="shared" si="8"/>
        <v/>
      </c>
      <c r="M29" s="29" t="str">
        <f t="shared" si="9"/>
        <v/>
      </c>
      <c r="N29" s="29" t="str">
        <f t="shared" si="10"/>
        <v/>
      </c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</row>
    <row r="30" spans="1:25" x14ac:dyDescent="0.2">
      <c r="A30" s="28"/>
      <c r="B30" s="140"/>
      <c r="C30" s="29" t="str">
        <f t="shared" si="2"/>
        <v/>
      </c>
      <c r="D30" s="362" t="str">
        <f>IF(Cy!C31="","",Cy!C31)</f>
        <v/>
      </c>
      <c r="E30" s="29" t="str">
        <f t="shared" si="3"/>
        <v/>
      </c>
      <c r="F30" s="29" t="str">
        <f t="shared" si="4"/>
        <v/>
      </c>
      <c r="G30" s="139" t="str">
        <f t="shared" si="0"/>
        <v/>
      </c>
      <c r="H30" s="29" t="str">
        <f t="shared" si="5"/>
        <v/>
      </c>
      <c r="I30" s="362" t="str">
        <f t="shared" si="1"/>
        <v/>
      </c>
      <c r="J30" s="29" t="str">
        <f t="shared" si="6"/>
        <v/>
      </c>
      <c r="K30" s="29" t="str">
        <f t="shared" si="7"/>
        <v/>
      </c>
      <c r="L30" s="139" t="str">
        <f t="shared" si="8"/>
        <v/>
      </c>
      <c r="M30" s="29" t="str">
        <f t="shared" si="9"/>
        <v/>
      </c>
      <c r="N30" s="29" t="str">
        <f t="shared" si="10"/>
        <v/>
      </c>
      <c r="O30" s="141"/>
      <c r="P30" s="141"/>
      <c r="Q30" s="141"/>
      <c r="R30" s="141"/>
      <c r="S30" s="141"/>
      <c r="T30" s="141"/>
      <c r="U30" s="141"/>
      <c r="V30" s="141"/>
      <c r="W30" s="141"/>
      <c r="X30" s="141"/>
      <c r="Y30" s="141"/>
    </row>
    <row r="31" spans="1:25" x14ac:dyDescent="0.2">
      <c r="A31" s="28"/>
      <c r="B31" s="140"/>
      <c r="C31" s="29" t="str">
        <f t="shared" si="2"/>
        <v/>
      </c>
      <c r="D31" s="362" t="str">
        <f>IF(Cy!C32="","",Cy!C32)</f>
        <v/>
      </c>
      <c r="E31" s="29" t="str">
        <f t="shared" si="3"/>
        <v/>
      </c>
      <c r="F31" s="29" t="str">
        <f t="shared" si="4"/>
        <v/>
      </c>
      <c r="G31" s="139" t="str">
        <f t="shared" si="0"/>
        <v/>
      </c>
      <c r="H31" s="29" t="str">
        <f t="shared" si="5"/>
        <v/>
      </c>
      <c r="I31" s="362" t="str">
        <f t="shared" si="1"/>
        <v/>
      </c>
      <c r="J31" s="29" t="str">
        <f t="shared" si="6"/>
        <v/>
      </c>
      <c r="K31" s="29" t="str">
        <f t="shared" si="7"/>
        <v/>
      </c>
      <c r="L31" s="139" t="str">
        <f t="shared" si="8"/>
        <v/>
      </c>
      <c r="M31" s="29" t="str">
        <f t="shared" si="9"/>
        <v/>
      </c>
      <c r="N31" s="29" t="str">
        <f t="shared" si="10"/>
        <v/>
      </c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</row>
    <row r="32" spans="1:25" x14ac:dyDescent="0.2">
      <c r="A32" s="28"/>
      <c r="B32" s="140"/>
      <c r="C32" s="29" t="str">
        <f t="shared" si="2"/>
        <v/>
      </c>
      <c r="D32" s="362" t="str">
        <f>IF(Cy!C33="","",Cy!C33)</f>
        <v/>
      </c>
      <c r="E32" s="29" t="str">
        <f t="shared" si="3"/>
        <v/>
      </c>
      <c r="F32" s="29" t="str">
        <f t="shared" si="4"/>
        <v/>
      </c>
      <c r="G32" s="139" t="str">
        <f t="shared" si="0"/>
        <v/>
      </c>
      <c r="H32" s="29" t="str">
        <f t="shared" si="5"/>
        <v/>
      </c>
      <c r="I32" s="362" t="str">
        <f t="shared" si="1"/>
        <v/>
      </c>
      <c r="J32" s="29" t="str">
        <f t="shared" si="6"/>
        <v/>
      </c>
      <c r="K32" s="29" t="str">
        <f t="shared" si="7"/>
        <v/>
      </c>
      <c r="L32" s="139" t="str">
        <f t="shared" si="8"/>
        <v/>
      </c>
      <c r="M32" s="29" t="str">
        <f t="shared" si="9"/>
        <v/>
      </c>
      <c r="N32" s="29" t="str">
        <f t="shared" si="10"/>
        <v/>
      </c>
      <c r="O32" s="141"/>
      <c r="P32" s="141"/>
      <c r="Q32" s="141"/>
      <c r="R32" s="141"/>
      <c r="S32" s="141"/>
      <c r="T32" s="141"/>
      <c r="U32" s="141"/>
      <c r="V32" s="141"/>
      <c r="W32" s="141"/>
      <c r="X32" s="141"/>
      <c r="Y32" s="141"/>
    </row>
    <row r="33" spans="1:25" x14ac:dyDescent="0.2">
      <c r="A33" s="28"/>
      <c r="B33" s="140"/>
      <c r="C33" s="29" t="str">
        <f t="shared" si="2"/>
        <v/>
      </c>
      <c r="D33" s="362" t="str">
        <f>IF(Cy!C34="","",Cy!C34)</f>
        <v/>
      </c>
      <c r="E33" s="29" t="str">
        <f t="shared" si="3"/>
        <v/>
      </c>
      <c r="F33" s="29" t="str">
        <f t="shared" si="4"/>
        <v/>
      </c>
      <c r="G33" s="139" t="str">
        <f t="shared" si="0"/>
        <v/>
      </c>
      <c r="H33" s="29" t="str">
        <f t="shared" si="5"/>
        <v/>
      </c>
      <c r="I33" s="362" t="str">
        <f t="shared" si="1"/>
        <v/>
      </c>
      <c r="J33" s="29" t="str">
        <f t="shared" si="6"/>
        <v/>
      </c>
      <c r="K33" s="29" t="str">
        <f t="shared" si="7"/>
        <v/>
      </c>
      <c r="L33" s="139" t="str">
        <f t="shared" si="8"/>
        <v/>
      </c>
      <c r="M33" s="29" t="str">
        <f t="shared" si="9"/>
        <v/>
      </c>
      <c r="N33" s="29" t="str">
        <f t="shared" si="10"/>
        <v/>
      </c>
      <c r="O33" s="141"/>
      <c r="P33" s="141"/>
      <c r="Q33" s="141"/>
      <c r="R33" s="141"/>
      <c r="S33" s="141"/>
      <c r="T33" s="141"/>
      <c r="U33" s="141"/>
      <c r="V33" s="141"/>
      <c r="W33" s="141"/>
      <c r="X33" s="141"/>
      <c r="Y33" s="141"/>
    </row>
    <row r="34" spans="1:25" x14ac:dyDescent="0.2">
      <c r="A34" s="28"/>
      <c r="B34" s="140"/>
      <c r="C34" s="29" t="str">
        <f t="shared" si="2"/>
        <v/>
      </c>
      <c r="D34" s="362" t="str">
        <f>IF(Cy!C35="","",Cy!C35)</f>
        <v/>
      </c>
      <c r="E34" s="29" t="str">
        <f t="shared" si="3"/>
        <v/>
      </c>
      <c r="F34" s="29" t="str">
        <f t="shared" si="4"/>
        <v/>
      </c>
      <c r="G34" s="139" t="str">
        <f t="shared" si="0"/>
        <v/>
      </c>
      <c r="H34" s="29" t="str">
        <f t="shared" si="5"/>
        <v/>
      </c>
      <c r="I34" s="362" t="str">
        <f t="shared" si="1"/>
        <v/>
      </c>
      <c r="J34" s="29" t="str">
        <f t="shared" si="6"/>
        <v/>
      </c>
      <c r="K34" s="29" t="str">
        <f t="shared" si="7"/>
        <v/>
      </c>
      <c r="L34" s="139" t="str">
        <f t="shared" si="8"/>
        <v/>
      </c>
      <c r="M34" s="29" t="str">
        <f t="shared" si="9"/>
        <v/>
      </c>
      <c r="N34" s="29" t="str">
        <f t="shared" si="10"/>
        <v/>
      </c>
      <c r="O34" s="141"/>
      <c r="P34" s="141"/>
      <c r="Q34" s="141"/>
      <c r="R34" s="141"/>
      <c r="S34" s="141"/>
      <c r="T34" s="141"/>
      <c r="U34" s="141"/>
      <c r="V34" s="141"/>
      <c r="W34" s="141"/>
      <c r="X34" s="141"/>
      <c r="Y34" s="141"/>
    </row>
    <row r="35" spans="1:25" x14ac:dyDescent="0.2">
      <c r="A35" s="28"/>
      <c r="B35" s="140"/>
      <c r="C35" s="29" t="str">
        <f t="shared" si="2"/>
        <v/>
      </c>
      <c r="D35" s="362" t="str">
        <f>IF(Cy!C36="","",Cy!C36)</f>
        <v/>
      </c>
      <c r="E35" s="29" t="str">
        <f t="shared" si="3"/>
        <v/>
      </c>
      <c r="F35" s="29" t="str">
        <f t="shared" si="4"/>
        <v/>
      </c>
      <c r="G35" s="139" t="str">
        <f t="shared" si="0"/>
        <v/>
      </c>
      <c r="H35" s="29" t="str">
        <f t="shared" si="5"/>
        <v/>
      </c>
      <c r="I35" s="362" t="str">
        <f t="shared" si="1"/>
        <v/>
      </c>
      <c r="J35" s="29" t="str">
        <f t="shared" si="6"/>
        <v/>
      </c>
      <c r="K35" s="29" t="str">
        <f t="shared" si="7"/>
        <v/>
      </c>
      <c r="L35" s="139" t="str">
        <f t="shared" si="8"/>
        <v/>
      </c>
      <c r="M35" s="29" t="str">
        <f t="shared" si="9"/>
        <v/>
      </c>
      <c r="N35" s="29" t="str">
        <f t="shared" si="10"/>
        <v/>
      </c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</row>
    <row r="36" spans="1:25" x14ac:dyDescent="0.2">
      <c r="A36" s="28"/>
      <c r="B36" s="140"/>
      <c r="C36" s="29" t="str">
        <f t="shared" si="2"/>
        <v/>
      </c>
      <c r="D36" s="362" t="str">
        <f>IF(Cy!C37="","",Cy!C37)</f>
        <v/>
      </c>
      <c r="E36" s="29" t="str">
        <f t="shared" si="3"/>
        <v/>
      </c>
      <c r="F36" s="29" t="str">
        <f t="shared" si="4"/>
        <v/>
      </c>
      <c r="G36" s="139" t="str">
        <f t="shared" si="0"/>
        <v/>
      </c>
      <c r="H36" s="29" t="str">
        <f t="shared" si="5"/>
        <v/>
      </c>
      <c r="I36" s="362" t="str">
        <f t="shared" si="1"/>
        <v/>
      </c>
      <c r="J36" s="29" t="str">
        <f t="shared" si="6"/>
        <v/>
      </c>
      <c r="K36" s="29" t="str">
        <f t="shared" si="7"/>
        <v/>
      </c>
      <c r="L36" s="139" t="str">
        <f t="shared" si="8"/>
        <v/>
      </c>
      <c r="M36" s="29" t="str">
        <f t="shared" si="9"/>
        <v/>
      </c>
      <c r="N36" s="29" t="str">
        <f t="shared" si="10"/>
        <v/>
      </c>
      <c r="O36" s="141"/>
      <c r="P36" s="141"/>
      <c r="Q36" s="141"/>
      <c r="R36" s="141"/>
      <c r="S36" s="141"/>
      <c r="T36" s="141"/>
      <c r="U36" s="141"/>
      <c r="V36" s="141"/>
      <c r="W36" s="141"/>
      <c r="X36" s="141"/>
      <c r="Y36" s="141"/>
    </row>
    <row r="37" spans="1:25" x14ac:dyDescent="0.2">
      <c r="A37" s="28"/>
      <c r="B37" s="140"/>
      <c r="C37" s="29" t="str">
        <f t="shared" si="2"/>
        <v/>
      </c>
      <c r="D37" s="362" t="str">
        <f>IF(Cy!C38="","",Cy!C38)</f>
        <v/>
      </c>
      <c r="E37" s="29" t="str">
        <f t="shared" si="3"/>
        <v/>
      </c>
      <c r="F37" s="29" t="str">
        <f t="shared" si="4"/>
        <v/>
      </c>
      <c r="G37" s="139" t="str">
        <f t="shared" si="0"/>
        <v/>
      </c>
      <c r="H37" s="29" t="str">
        <f t="shared" si="5"/>
        <v/>
      </c>
      <c r="I37" s="362" t="str">
        <f t="shared" si="1"/>
        <v/>
      </c>
      <c r="J37" s="29" t="str">
        <f t="shared" si="6"/>
        <v/>
      </c>
      <c r="K37" s="29" t="str">
        <f t="shared" si="7"/>
        <v/>
      </c>
      <c r="L37" s="139" t="str">
        <f t="shared" si="8"/>
        <v/>
      </c>
      <c r="M37" s="29" t="str">
        <f t="shared" si="9"/>
        <v/>
      </c>
      <c r="N37" s="29" t="str">
        <f t="shared" si="10"/>
        <v/>
      </c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</row>
    <row r="38" spans="1:25" x14ac:dyDescent="0.2">
      <c r="A38" s="28"/>
      <c r="B38" s="140"/>
      <c r="C38" s="29" t="str">
        <f t="shared" si="2"/>
        <v/>
      </c>
      <c r="D38" s="362" t="str">
        <f>IF(Cy!C39="","",Cy!C39)</f>
        <v/>
      </c>
      <c r="E38" s="29" t="str">
        <f t="shared" si="3"/>
        <v/>
      </c>
      <c r="F38" s="29" t="str">
        <f t="shared" si="4"/>
        <v/>
      </c>
      <c r="G38" s="139" t="str">
        <f t="shared" si="0"/>
        <v/>
      </c>
      <c r="H38" s="29" t="str">
        <f t="shared" si="5"/>
        <v/>
      </c>
      <c r="I38" s="362" t="str">
        <f t="shared" si="1"/>
        <v/>
      </c>
      <c r="J38" s="29" t="str">
        <f t="shared" si="6"/>
        <v/>
      </c>
      <c r="K38" s="29" t="str">
        <f t="shared" si="7"/>
        <v/>
      </c>
      <c r="L38" s="139" t="str">
        <f t="shared" si="8"/>
        <v/>
      </c>
      <c r="M38" s="29" t="str">
        <f t="shared" si="9"/>
        <v/>
      </c>
      <c r="N38" s="29" t="str">
        <f t="shared" si="10"/>
        <v/>
      </c>
      <c r="O38" s="141"/>
      <c r="P38" s="141"/>
      <c r="Q38" s="141"/>
      <c r="R38" s="141"/>
      <c r="S38" s="141"/>
      <c r="T38" s="141"/>
      <c r="U38" s="141"/>
      <c r="V38" s="141"/>
      <c r="W38" s="141"/>
      <c r="X38" s="141"/>
      <c r="Y38" s="141"/>
    </row>
    <row r="39" spans="1:25" x14ac:dyDescent="0.2">
      <c r="A39" s="28"/>
      <c r="B39" s="140"/>
      <c r="C39" s="29" t="str">
        <f t="shared" si="2"/>
        <v/>
      </c>
      <c r="D39" s="362" t="str">
        <f>IF(Cy!C40="","",Cy!C40)</f>
        <v/>
      </c>
      <c r="E39" s="29" t="str">
        <f t="shared" si="3"/>
        <v/>
      </c>
      <c r="F39" s="29" t="str">
        <f t="shared" si="4"/>
        <v/>
      </c>
      <c r="G39" s="139" t="str">
        <f t="shared" si="0"/>
        <v/>
      </c>
      <c r="H39" s="29" t="str">
        <f t="shared" si="5"/>
        <v/>
      </c>
      <c r="I39" s="362" t="str">
        <f t="shared" si="1"/>
        <v/>
      </c>
      <c r="J39" s="29" t="str">
        <f t="shared" si="6"/>
        <v/>
      </c>
      <c r="K39" s="29" t="str">
        <f t="shared" si="7"/>
        <v/>
      </c>
      <c r="L39" s="139" t="str">
        <f t="shared" si="8"/>
        <v/>
      </c>
      <c r="M39" s="29" t="str">
        <f t="shared" si="9"/>
        <v/>
      </c>
      <c r="N39" s="29" t="str">
        <f t="shared" si="10"/>
        <v/>
      </c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</row>
    <row r="40" spans="1:25" x14ac:dyDescent="0.2">
      <c r="A40" s="28"/>
      <c r="B40" s="140"/>
      <c r="C40" s="29" t="str">
        <f t="shared" si="2"/>
        <v/>
      </c>
      <c r="D40" s="362" t="str">
        <f>IF(Cy!C41="","",Cy!C41)</f>
        <v/>
      </c>
      <c r="E40" s="29" t="str">
        <f t="shared" si="3"/>
        <v/>
      </c>
      <c r="F40" s="29" t="str">
        <f t="shared" si="4"/>
        <v/>
      </c>
      <c r="G40" s="139" t="str">
        <f t="shared" si="0"/>
        <v/>
      </c>
      <c r="H40" s="29" t="str">
        <f t="shared" si="5"/>
        <v/>
      </c>
      <c r="I40" s="362" t="str">
        <f t="shared" si="1"/>
        <v/>
      </c>
      <c r="J40" s="29" t="str">
        <f t="shared" si="6"/>
        <v/>
      </c>
      <c r="K40" s="29" t="str">
        <f t="shared" si="7"/>
        <v/>
      </c>
      <c r="L40" s="139" t="str">
        <f t="shared" si="8"/>
        <v/>
      </c>
      <c r="M40" s="29" t="str">
        <f t="shared" si="9"/>
        <v/>
      </c>
      <c r="N40" s="29" t="str">
        <f t="shared" si="10"/>
        <v/>
      </c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</row>
    <row r="41" spans="1:25" x14ac:dyDescent="0.2">
      <c r="A41" s="28"/>
      <c r="B41" s="140"/>
      <c r="C41" s="29" t="str">
        <f t="shared" si="2"/>
        <v/>
      </c>
      <c r="D41" s="362" t="str">
        <f>IF(Cy!C42="","",Cy!C42)</f>
        <v/>
      </c>
      <c r="E41" s="29" t="str">
        <f t="shared" si="3"/>
        <v/>
      </c>
      <c r="F41" s="29" t="str">
        <f t="shared" si="4"/>
        <v/>
      </c>
      <c r="G41" s="139" t="str">
        <f t="shared" si="0"/>
        <v/>
      </c>
      <c r="H41" s="29" t="str">
        <f t="shared" si="5"/>
        <v/>
      </c>
      <c r="I41" s="362" t="str">
        <f t="shared" si="1"/>
        <v/>
      </c>
      <c r="J41" s="29" t="str">
        <f t="shared" si="6"/>
        <v/>
      </c>
      <c r="K41" s="29" t="str">
        <f t="shared" si="7"/>
        <v/>
      </c>
      <c r="L41" s="139" t="str">
        <f t="shared" si="8"/>
        <v/>
      </c>
      <c r="M41" s="29" t="str">
        <f t="shared" si="9"/>
        <v/>
      </c>
      <c r="N41" s="29" t="str">
        <f t="shared" si="10"/>
        <v/>
      </c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</row>
    <row r="42" spans="1:25" x14ac:dyDescent="0.2">
      <c r="A42" s="28"/>
      <c r="B42" s="140"/>
      <c r="C42" s="29" t="str">
        <f t="shared" si="2"/>
        <v/>
      </c>
      <c r="D42" s="362" t="str">
        <f>IF(Cy!C43="","",Cy!C43)</f>
        <v/>
      </c>
      <c r="E42" s="29" t="str">
        <f t="shared" si="3"/>
        <v/>
      </c>
      <c r="F42" s="29" t="str">
        <f t="shared" si="4"/>
        <v/>
      </c>
      <c r="G42" s="139" t="str">
        <f t="shared" si="0"/>
        <v/>
      </c>
      <c r="H42" s="29" t="str">
        <f t="shared" si="5"/>
        <v/>
      </c>
      <c r="I42" s="362" t="str">
        <f t="shared" si="1"/>
        <v/>
      </c>
      <c r="J42" s="29" t="str">
        <f t="shared" si="6"/>
        <v/>
      </c>
      <c r="K42" s="29" t="str">
        <f t="shared" si="7"/>
        <v/>
      </c>
      <c r="L42" s="139" t="str">
        <f t="shared" si="8"/>
        <v/>
      </c>
      <c r="M42" s="29" t="str">
        <f t="shared" si="9"/>
        <v/>
      </c>
      <c r="N42" s="29" t="str">
        <f t="shared" si="10"/>
        <v/>
      </c>
      <c r="O42" s="141"/>
      <c r="P42" s="141"/>
      <c r="Q42" s="141"/>
      <c r="R42" s="141"/>
      <c r="S42" s="141"/>
      <c r="T42" s="141"/>
      <c r="U42" s="141"/>
      <c r="V42" s="141"/>
      <c r="W42" s="141"/>
      <c r="X42" s="141"/>
      <c r="Y42" s="141"/>
    </row>
    <row r="43" spans="1:25" x14ac:dyDescent="0.2">
      <c r="A43" s="28"/>
      <c r="B43" s="140"/>
      <c r="C43" s="29" t="str">
        <f t="shared" si="2"/>
        <v/>
      </c>
      <c r="D43" s="362" t="str">
        <f>IF(Cy!C44="","",Cy!C44)</f>
        <v/>
      </c>
      <c r="E43" s="29" t="str">
        <f t="shared" si="3"/>
        <v/>
      </c>
      <c r="F43" s="29" t="str">
        <f t="shared" si="4"/>
        <v/>
      </c>
      <c r="G43" s="139" t="str">
        <f t="shared" si="0"/>
        <v/>
      </c>
      <c r="H43" s="29" t="str">
        <f t="shared" si="5"/>
        <v/>
      </c>
      <c r="I43" s="362" t="str">
        <f t="shared" si="1"/>
        <v/>
      </c>
      <c r="J43" s="29" t="str">
        <f t="shared" si="6"/>
        <v/>
      </c>
      <c r="K43" s="29" t="str">
        <f t="shared" si="7"/>
        <v/>
      </c>
      <c r="L43" s="139" t="str">
        <f t="shared" si="8"/>
        <v/>
      </c>
      <c r="M43" s="29" t="str">
        <f t="shared" si="9"/>
        <v/>
      </c>
      <c r="N43" s="29" t="str">
        <f t="shared" si="10"/>
        <v/>
      </c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</row>
    <row r="44" spans="1:25" x14ac:dyDescent="0.2">
      <c r="A44" s="28"/>
      <c r="B44" s="140"/>
      <c r="C44" s="29" t="str">
        <f t="shared" si="2"/>
        <v/>
      </c>
      <c r="D44" s="362" t="str">
        <f>IF(Cy!C45="","",Cy!C45)</f>
        <v/>
      </c>
      <c r="E44" s="29" t="str">
        <f t="shared" si="3"/>
        <v/>
      </c>
      <c r="F44" s="29" t="str">
        <f t="shared" si="4"/>
        <v/>
      </c>
      <c r="G44" s="139" t="str">
        <f t="shared" si="0"/>
        <v/>
      </c>
      <c r="H44" s="29" t="str">
        <f t="shared" si="5"/>
        <v/>
      </c>
      <c r="I44" s="362" t="str">
        <f t="shared" si="1"/>
        <v/>
      </c>
      <c r="J44" s="29" t="str">
        <f t="shared" si="6"/>
        <v/>
      </c>
      <c r="K44" s="29" t="str">
        <f t="shared" si="7"/>
        <v/>
      </c>
      <c r="L44" s="139" t="str">
        <f t="shared" si="8"/>
        <v/>
      </c>
      <c r="M44" s="29" t="str">
        <f t="shared" si="9"/>
        <v/>
      </c>
      <c r="N44" s="29" t="str">
        <f t="shared" si="10"/>
        <v/>
      </c>
      <c r="O44" s="141"/>
      <c r="P44" s="141"/>
      <c r="Q44" s="141"/>
      <c r="R44" s="141"/>
      <c r="S44" s="141"/>
      <c r="T44" s="141"/>
      <c r="U44" s="141"/>
      <c r="V44" s="141"/>
      <c r="W44" s="141"/>
      <c r="X44" s="141"/>
      <c r="Y44" s="141"/>
    </row>
    <row r="45" spans="1:25" x14ac:dyDescent="0.2">
      <c r="A45" s="28"/>
      <c r="B45" s="147"/>
      <c r="C45" s="145" t="str">
        <f t="shared" si="2"/>
        <v/>
      </c>
      <c r="D45" s="362" t="str">
        <f>IF(Cy!C46="","",Cy!C46)</f>
        <v/>
      </c>
      <c r="E45" s="145" t="str">
        <f t="shared" si="3"/>
        <v/>
      </c>
      <c r="F45" s="145" t="str">
        <f t="shared" si="4"/>
        <v/>
      </c>
      <c r="G45" s="146" t="str">
        <f t="shared" si="0"/>
        <v/>
      </c>
      <c r="H45" s="145" t="str">
        <f t="shared" si="5"/>
        <v/>
      </c>
      <c r="I45" s="362" t="str">
        <f t="shared" si="1"/>
        <v/>
      </c>
      <c r="J45" s="145" t="str">
        <f t="shared" si="6"/>
        <v/>
      </c>
      <c r="K45" s="145" t="str">
        <f t="shared" si="7"/>
        <v/>
      </c>
      <c r="L45" s="146" t="str">
        <f t="shared" si="8"/>
        <v/>
      </c>
      <c r="M45" s="145" t="str">
        <f t="shared" si="9"/>
        <v/>
      </c>
      <c r="N45" s="145" t="str">
        <f t="shared" si="10"/>
        <v/>
      </c>
      <c r="O45" s="141"/>
      <c r="P45" s="141"/>
      <c r="Q45" s="141"/>
      <c r="R45" s="141"/>
      <c r="S45" s="141"/>
      <c r="T45" s="141"/>
      <c r="U45" s="141"/>
      <c r="V45" s="141"/>
      <c r="W45" s="141"/>
      <c r="X45" s="141"/>
      <c r="Y45" s="141"/>
    </row>
    <row r="46" spans="1:25" x14ac:dyDescent="0.2">
      <c r="A46" s="28"/>
      <c r="B46" s="140"/>
      <c r="C46" s="29" t="str">
        <f t="shared" si="2"/>
        <v/>
      </c>
      <c r="D46" s="362" t="str">
        <f>IF(Cy!C47="","",Cy!C47)</f>
        <v/>
      </c>
      <c r="E46" s="29" t="str">
        <f t="shared" si="3"/>
        <v/>
      </c>
      <c r="F46" s="29" t="str">
        <f t="shared" si="4"/>
        <v/>
      </c>
      <c r="G46" s="139" t="str">
        <f t="shared" si="0"/>
        <v/>
      </c>
      <c r="H46" s="29" t="str">
        <f t="shared" si="5"/>
        <v/>
      </c>
      <c r="I46" s="362" t="str">
        <f t="shared" si="1"/>
        <v/>
      </c>
      <c r="J46" s="29" t="str">
        <f t="shared" si="6"/>
        <v/>
      </c>
      <c r="K46" s="29" t="str">
        <f t="shared" si="7"/>
        <v/>
      </c>
      <c r="L46" s="139" t="str">
        <f t="shared" si="8"/>
        <v/>
      </c>
      <c r="M46" s="29" t="str">
        <f t="shared" si="9"/>
        <v/>
      </c>
      <c r="N46" s="29" t="str">
        <f t="shared" si="10"/>
        <v/>
      </c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</row>
    <row r="47" spans="1:25" x14ac:dyDescent="0.2">
      <c r="A47" s="28"/>
      <c r="B47" s="140"/>
      <c r="C47" s="29" t="str">
        <f t="shared" si="2"/>
        <v/>
      </c>
      <c r="D47" s="362" t="str">
        <f>IF(Cy!C48="","",Cy!C48)</f>
        <v/>
      </c>
      <c r="E47" s="29" t="str">
        <f t="shared" si="3"/>
        <v/>
      </c>
      <c r="F47" s="29" t="str">
        <f t="shared" si="4"/>
        <v/>
      </c>
      <c r="G47" s="139" t="str">
        <f t="shared" si="0"/>
        <v/>
      </c>
      <c r="H47" s="29" t="str">
        <f t="shared" si="5"/>
        <v/>
      </c>
      <c r="I47" s="362" t="str">
        <f t="shared" si="1"/>
        <v/>
      </c>
      <c r="J47" s="29" t="str">
        <f t="shared" si="6"/>
        <v/>
      </c>
      <c r="K47" s="29" t="str">
        <f t="shared" si="7"/>
        <v/>
      </c>
      <c r="L47" s="139" t="str">
        <f t="shared" si="8"/>
        <v/>
      </c>
      <c r="M47" s="29" t="str">
        <f t="shared" si="9"/>
        <v/>
      </c>
      <c r="N47" s="29" t="str">
        <f t="shared" si="10"/>
        <v/>
      </c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</row>
    <row r="48" spans="1:25" x14ac:dyDescent="0.2">
      <c r="A48" s="28"/>
      <c r="B48" s="144"/>
      <c r="C48" s="142" t="str">
        <f t="shared" si="2"/>
        <v/>
      </c>
      <c r="D48" s="362" t="str">
        <f>IF(Cy!C49="","",Cy!C49)</f>
        <v/>
      </c>
      <c r="E48" s="142" t="str">
        <f t="shared" si="3"/>
        <v/>
      </c>
      <c r="F48" s="142" t="str">
        <f t="shared" si="4"/>
        <v/>
      </c>
      <c r="G48" s="143" t="str">
        <f t="shared" si="0"/>
        <v/>
      </c>
      <c r="H48" s="142" t="str">
        <f t="shared" si="5"/>
        <v/>
      </c>
      <c r="I48" s="362" t="str">
        <f t="shared" si="1"/>
        <v/>
      </c>
      <c r="J48" s="142" t="str">
        <f t="shared" si="6"/>
        <v/>
      </c>
      <c r="K48" s="142" t="str">
        <f t="shared" si="7"/>
        <v/>
      </c>
      <c r="L48" s="143" t="str">
        <f t="shared" si="8"/>
        <v/>
      </c>
      <c r="M48" s="142" t="str">
        <f t="shared" si="9"/>
        <v/>
      </c>
      <c r="N48" s="142" t="str">
        <f t="shared" si="10"/>
        <v/>
      </c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</row>
    <row r="49" spans="1:25" x14ac:dyDescent="0.2">
      <c r="A49" s="28"/>
      <c r="B49" s="140"/>
      <c r="C49" s="29" t="str">
        <f t="shared" si="2"/>
        <v/>
      </c>
      <c r="D49" s="362" t="str">
        <f>IF(Cy!C50="","",Cy!C50)</f>
        <v/>
      </c>
      <c r="E49" s="29" t="str">
        <f t="shared" si="3"/>
        <v/>
      </c>
      <c r="F49" s="29" t="str">
        <f t="shared" si="4"/>
        <v/>
      </c>
      <c r="G49" s="139" t="str">
        <f t="shared" si="0"/>
        <v/>
      </c>
      <c r="H49" s="29" t="str">
        <f t="shared" si="5"/>
        <v/>
      </c>
      <c r="I49" s="362" t="str">
        <f t="shared" si="1"/>
        <v/>
      </c>
      <c r="J49" s="29" t="str">
        <f t="shared" si="6"/>
        <v/>
      </c>
      <c r="K49" s="29" t="str">
        <f t="shared" si="7"/>
        <v/>
      </c>
      <c r="L49" s="139" t="str">
        <f t="shared" si="8"/>
        <v/>
      </c>
      <c r="M49" s="29" t="str">
        <f t="shared" si="9"/>
        <v/>
      </c>
      <c r="N49" s="29" t="str">
        <f t="shared" si="10"/>
        <v/>
      </c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</row>
    <row r="50" spans="1:25" x14ac:dyDescent="0.2">
      <c r="A50" s="28"/>
      <c r="B50" s="140"/>
      <c r="C50" s="29" t="str">
        <f t="shared" si="2"/>
        <v/>
      </c>
      <c r="D50" s="362" t="str">
        <f>IF(Cy!C51="","",Cy!C51)</f>
        <v/>
      </c>
      <c r="E50" s="29" t="str">
        <f t="shared" si="3"/>
        <v/>
      </c>
      <c r="F50" s="29" t="str">
        <f t="shared" si="4"/>
        <v/>
      </c>
      <c r="G50" s="139" t="str">
        <f t="shared" si="0"/>
        <v/>
      </c>
      <c r="H50" s="29" t="str">
        <f t="shared" si="5"/>
        <v/>
      </c>
      <c r="I50" s="362" t="str">
        <f t="shared" si="1"/>
        <v/>
      </c>
      <c r="J50" s="29" t="str">
        <f t="shared" si="6"/>
        <v/>
      </c>
      <c r="K50" s="29" t="str">
        <f t="shared" si="7"/>
        <v/>
      </c>
      <c r="L50" s="139" t="str">
        <f t="shared" si="8"/>
        <v/>
      </c>
      <c r="M50" s="29" t="str">
        <f t="shared" si="9"/>
        <v/>
      </c>
      <c r="N50" s="29" t="str">
        <f t="shared" si="10"/>
        <v/>
      </c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</row>
    <row r="51" spans="1:25" x14ac:dyDescent="0.2">
      <c r="A51" s="28"/>
      <c r="B51" s="140"/>
      <c r="C51" s="29" t="str">
        <f t="shared" si="2"/>
        <v/>
      </c>
      <c r="D51" s="362" t="str">
        <f>IF(Cy!C52="","",Cy!C52)</f>
        <v/>
      </c>
      <c r="E51" s="29" t="str">
        <f t="shared" si="3"/>
        <v/>
      </c>
      <c r="F51" s="29" t="str">
        <f t="shared" si="4"/>
        <v/>
      </c>
      <c r="G51" s="139" t="str">
        <f t="shared" si="0"/>
        <v/>
      </c>
      <c r="H51" s="29" t="str">
        <f t="shared" si="5"/>
        <v/>
      </c>
      <c r="I51" s="362" t="str">
        <f t="shared" si="1"/>
        <v/>
      </c>
      <c r="J51" s="29" t="str">
        <f t="shared" si="6"/>
        <v/>
      </c>
      <c r="K51" s="29" t="str">
        <f t="shared" si="7"/>
        <v/>
      </c>
      <c r="L51" s="139" t="str">
        <f t="shared" si="8"/>
        <v/>
      </c>
      <c r="M51" s="29" t="str">
        <f t="shared" si="9"/>
        <v/>
      </c>
      <c r="N51" s="29" t="str">
        <f t="shared" si="10"/>
        <v/>
      </c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</row>
    <row r="52" spans="1:25" x14ac:dyDescent="0.2">
      <c r="A52" s="28"/>
      <c r="B52" s="140"/>
      <c r="C52" s="29" t="str">
        <f t="shared" si="2"/>
        <v/>
      </c>
      <c r="D52" s="362" t="str">
        <f>IF(Cy!C53="","",Cy!C53)</f>
        <v/>
      </c>
      <c r="E52" s="29" t="str">
        <f t="shared" si="3"/>
        <v/>
      </c>
      <c r="F52" s="29" t="str">
        <f t="shared" si="4"/>
        <v/>
      </c>
      <c r="G52" s="139" t="str">
        <f t="shared" si="0"/>
        <v/>
      </c>
      <c r="H52" s="29" t="str">
        <f t="shared" si="5"/>
        <v/>
      </c>
      <c r="I52" s="362" t="str">
        <f t="shared" si="1"/>
        <v/>
      </c>
      <c r="J52" s="29" t="str">
        <f t="shared" si="6"/>
        <v/>
      </c>
      <c r="K52" s="29" t="str">
        <f t="shared" si="7"/>
        <v/>
      </c>
      <c r="L52" s="139" t="str">
        <f t="shared" si="8"/>
        <v/>
      </c>
      <c r="M52" s="29" t="str">
        <f t="shared" si="9"/>
        <v/>
      </c>
      <c r="N52" s="29" t="str">
        <f t="shared" si="10"/>
        <v/>
      </c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</row>
    <row r="53" spans="1:25" x14ac:dyDescent="0.2">
      <c r="A53" s="28"/>
      <c r="B53" s="140"/>
      <c r="C53" s="29" t="str">
        <f t="shared" si="2"/>
        <v/>
      </c>
      <c r="D53" s="362" t="str">
        <f>IF(Cy!C54="","",Cy!C54)</f>
        <v/>
      </c>
      <c r="E53" s="29" t="str">
        <f t="shared" si="3"/>
        <v/>
      </c>
      <c r="F53" s="29" t="str">
        <f t="shared" si="4"/>
        <v/>
      </c>
      <c r="G53" s="139" t="str">
        <f t="shared" si="0"/>
        <v/>
      </c>
      <c r="H53" s="29" t="str">
        <f t="shared" si="5"/>
        <v/>
      </c>
      <c r="I53" s="362" t="str">
        <f t="shared" si="1"/>
        <v/>
      </c>
      <c r="J53" s="29" t="str">
        <f t="shared" si="6"/>
        <v/>
      </c>
      <c r="K53" s="29" t="str">
        <f t="shared" si="7"/>
        <v/>
      </c>
      <c r="L53" s="139" t="str">
        <f t="shared" si="8"/>
        <v/>
      </c>
      <c r="M53" s="29" t="str">
        <f t="shared" si="9"/>
        <v/>
      </c>
      <c r="N53" s="29" t="str">
        <f t="shared" si="10"/>
        <v/>
      </c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</row>
    <row r="54" spans="1:25" x14ac:dyDescent="0.2">
      <c r="A54" s="28"/>
      <c r="B54" s="140"/>
      <c r="C54" s="29" t="str">
        <f t="shared" si="2"/>
        <v/>
      </c>
      <c r="D54" s="362" t="str">
        <f>IF(Cy!C55="","",Cy!C55)</f>
        <v/>
      </c>
      <c r="E54" s="29" t="str">
        <f t="shared" si="3"/>
        <v/>
      </c>
      <c r="F54" s="29" t="str">
        <f t="shared" si="4"/>
        <v/>
      </c>
      <c r="G54" s="139" t="str">
        <f t="shared" si="0"/>
        <v/>
      </c>
      <c r="H54" s="29" t="str">
        <f t="shared" si="5"/>
        <v/>
      </c>
      <c r="I54" s="362" t="str">
        <f t="shared" si="1"/>
        <v/>
      </c>
      <c r="J54" s="29" t="str">
        <f t="shared" si="6"/>
        <v/>
      </c>
      <c r="K54" s="29" t="str">
        <f t="shared" si="7"/>
        <v/>
      </c>
      <c r="L54" s="139" t="str">
        <f t="shared" si="8"/>
        <v/>
      </c>
      <c r="M54" s="29" t="str">
        <f t="shared" si="9"/>
        <v/>
      </c>
      <c r="N54" s="29" t="str">
        <f t="shared" si="10"/>
        <v/>
      </c>
      <c r="O54" s="138"/>
      <c r="P54" s="138"/>
      <c r="Q54" s="138"/>
      <c r="R54" s="138"/>
      <c r="S54" s="138"/>
      <c r="T54" s="138"/>
      <c r="U54" s="138"/>
      <c r="V54" s="138"/>
      <c r="W54" s="138"/>
      <c r="X54" s="138"/>
      <c r="Y54" s="138"/>
    </row>
    <row r="55" spans="1:25" x14ac:dyDescent="0.2">
      <c r="A55" s="28"/>
      <c r="B55" s="140"/>
      <c r="C55" s="29" t="str">
        <f t="shared" si="2"/>
        <v/>
      </c>
      <c r="D55" s="362" t="str">
        <f>IF(Cy!C56="","",Cy!C56)</f>
        <v/>
      </c>
      <c r="E55" s="29" t="str">
        <f t="shared" si="3"/>
        <v/>
      </c>
      <c r="F55" s="29" t="str">
        <f t="shared" si="4"/>
        <v/>
      </c>
      <c r="G55" s="139" t="str">
        <f t="shared" si="0"/>
        <v/>
      </c>
      <c r="H55" s="29" t="str">
        <f t="shared" si="5"/>
        <v/>
      </c>
      <c r="I55" s="362" t="str">
        <f t="shared" si="1"/>
        <v/>
      </c>
      <c r="J55" s="29" t="str">
        <f t="shared" si="6"/>
        <v/>
      </c>
      <c r="K55" s="29" t="str">
        <f t="shared" si="7"/>
        <v/>
      </c>
      <c r="L55" s="139" t="str">
        <f t="shared" si="8"/>
        <v/>
      </c>
      <c r="M55" s="29" t="str">
        <f t="shared" si="9"/>
        <v/>
      </c>
      <c r="N55" s="29" t="str">
        <f t="shared" si="10"/>
        <v/>
      </c>
      <c r="O55" s="138"/>
      <c r="P55" s="138"/>
      <c r="Q55" s="138"/>
      <c r="R55" s="138"/>
      <c r="S55" s="138"/>
      <c r="T55" s="138"/>
      <c r="U55" s="138"/>
      <c r="V55" s="138"/>
      <c r="W55" s="138"/>
      <c r="X55" s="138"/>
      <c r="Y55" s="138"/>
    </row>
    <row r="56" spans="1:25" x14ac:dyDescent="0.2">
      <c r="A56" s="28"/>
      <c r="B56" s="140"/>
      <c r="C56" s="29" t="str">
        <f t="shared" si="2"/>
        <v/>
      </c>
      <c r="D56" s="362" t="str">
        <f>IF(Cy!C57="","",Cy!C57)</f>
        <v/>
      </c>
      <c r="E56" s="29" t="str">
        <f t="shared" si="3"/>
        <v/>
      </c>
      <c r="F56" s="29" t="str">
        <f t="shared" si="4"/>
        <v/>
      </c>
      <c r="G56" s="139" t="str">
        <f t="shared" si="0"/>
        <v/>
      </c>
      <c r="H56" s="29" t="str">
        <f t="shared" si="5"/>
        <v/>
      </c>
      <c r="I56" s="362" t="str">
        <f t="shared" si="1"/>
        <v/>
      </c>
      <c r="J56" s="29" t="str">
        <f t="shared" si="6"/>
        <v/>
      </c>
      <c r="K56" s="29" t="str">
        <f t="shared" si="7"/>
        <v/>
      </c>
      <c r="L56" s="139" t="str">
        <f t="shared" si="8"/>
        <v/>
      </c>
      <c r="M56" s="29" t="str">
        <f t="shared" si="9"/>
        <v/>
      </c>
      <c r="N56" s="29" t="str">
        <f t="shared" si="10"/>
        <v/>
      </c>
      <c r="O56" s="138"/>
      <c r="P56" s="138"/>
      <c r="Q56" s="138"/>
      <c r="R56" s="138"/>
      <c r="S56" s="138"/>
      <c r="T56" s="138"/>
      <c r="U56" s="138"/>
      <c r="V56" s="138"/>
      <c r="W56" s="138"/>
      <c r="X56" s="138"/>
      <c r="Y56" s="138"/>
    </row>
    <row r="57" spans="1:25" x14ac:dyDescent="0.2">
      <c r="A57" s="28"/>
      <c r="B57" s="140"/>
      <c r="C57" s="29" t="str">
        <f t="shared" si="2"/>
        <v/>
      </c>
      <c r="D57" s="362" t="str">
        <f>IF(Cy!C58="","",Cy!C58)</f>
        <v/>
      </c>
      <c r="E57" s="29" t="str">
        <f t="shared" si="3"/>
        <v/>
      </c>
      <c r="F57" s="29" t="str">
        <f t="shared" si="4"/>
        <v/>
      </c>
      <c r="G57" s="139" t="str">
        <f t="shared" si="0"/>
        <v/>
      </c>
      <c r="H57" s="29" t="str">
        <f t="shared" si="5"/>
        <v/>
      </c>
      <c r="I57" s="362" t="str">
        <f t="shared" si="1"/>
        <v/>
      </c>
      <c r="J57" s="29" t="str">
        <f t="shared" si="6"/>
        <v/>
      </c>
      <c r="K57" s="29" t="str">
        <f t="shared" si="7"/>
        <v/>
      </c>
      <c r="L57" s="139" t="str">
        <f t="shared" si="8"/>
        <v/>
      </c>
      <c r="M57" s="29" t="str">
        <f t="shared" si="9"/>
        <v/>
      </c>
      <c r="N57" s="29" t="str">
        <f t="shared" si="10"/>
        <v/>
      </c>
      <c r="O57" s="138"/>
      <c r="P57" s="138"/>
      <c r="Q57" s="138"/>
      <c r="R57" s="138"/>
      <c r="S57" s="138"/>
      <c r="T57" s="138"/>
      <c r="U57" s="138"/>
      <c r="V57" s="138"/>
      <c r="W57" s="138"/>
      <c r="X57" s="138"/>
      <c r="Y57" s="138"/>
    </row>
    <row r="58" spans="1:25" x14ac:dyDescent="0.2">
      <c r="A58" s="28"/>
      <c r="B58" s="140"/>
      <c r="C58" s="29" t="str">
        <f t="shared" si="2"/>
        <v/>
      </c>
      <c r="D58" s="362" t="str">
        <f>IF(Cy!C59="","",Cy!C59)</f>
        <v/>
      </c>
      <c r="E58" s="29" t="str">
        <f t="shared" si="3"/>
        <v/>
      </c>
      <c r="F58" s="29" t="str">
        <f t="shared" si="4"/>
        <v/>
      </c>
      <c r="G58" s="139" t="str">
        <f t="shared" si="0"/>
        <v/>
      </c>
      <c r="H58" s="29" t="str">
        <f t="shared" si="5"/>
        <v/>
      </c>
      <c r="I58" s="362" t="str">
        <f t="shared" si="1"/>
        <v/>
      </c>
      <c r="J58" s="29" t="str">
        <f t="shared" si="6"/>
        <v/>
      </c>
      <c r="K58" s="29" t="str">
        <f t="shared" si="7"/>
        <v/>
      </c>
      <c r="L58" s="139" t="str">
        <f t="shared" si="8"/>
        <v/>
      </c>
      <c r="M58" s="29" t="str">
        <f t="shared" si="9"/>
        <v/>
      </c>
      <c r="N58" s="29" t="str">
        <f t="shared" si="10"/>
        <v/>
      </c>
      <c r="O58" s="138"/>
      <c r="P58" s="138"/>
      <c r="Q58" s="138"/>
      <c r="R58" s="138"/>
      <c r="S58" s="138"/>
      <c r="T58" s="138"/>
      <c r="U58" s="138"/>
      <c r="V58" s="138"/>
      <c r="W58" s="138"/>
      <c r="X58" s="138"/>
      <c r="Y58" s="138"/>
    </row>
    <row r="59" spans="1:25" x14ac:dyDescent="0.2">
      <c r="A59" s="28"/>
      <c r="B59" s="140"/>
      <c r="C59" s="29" t="str">
        <f t="shared" si="2"/>
        <v/>
      </c>
      <c r="D59" s="362" t="str">
        <f>IF(Cy!C60="","",Cy!C60)</f>
        <v/>
      </c>
      <c r="E59" s="29" t="str">
        <f t="shared" si="3"/>
        <v/>
      </c>
      <c r="F59" s="29" t="str">
        <f t="shared" si="4"/>
        <v/>
      </c>
      <c r="G59" s="139" t="str">
        <f t="shared" si="0"/>
        <v/>
      </c>
      <c r="H59" s="29" t="str">
        <f t="shared" si="5"/>
        <v/>
      </c>
      <c r="I59" s="362" t="str">
        <f t="shared" si="1"/>
        <v/>
      </c>
      <c r="J59" s="29" t="str">
        <f t="shared" si="6"/>
        <v/>
      </c>
      <c r="K59" s="29" t="str">
        <f t="shared" si="7"/>
        <v/>
      </c>
      <c r="L59" s="139" t="str">
        <f t="shared" si="8"/>
        <v/>
      </c>
      <c r="M59" s="29" t="str">
        <f t="shared" si="9"/>
        <v/>
      </c>
      <c r="N59" s="29" t="str">
        <f t="shared" si="10"/>
        <v/>
      </c>
      <c r="O59" s="141"/>
      <c r="P59" s="141"/>
      <c r="Q59" s="141"/>
      <c r="R59" s="141"/>
      <c r="S59" s="141"/>
      <c r="T59" s="141"/>
      <c r="U59" s="141"/>
      <c r="V59" s="141"/>
      <c r="W59" s="141"/>
      <c r="X59" s="141"/>
      <c r="Y59" s="141"/>
    </row>
    <row r="60" spans="1:25" x14ac:dyDescent="0.2">
      <c r="A60" s="28"/>
      <c r="B60" s="140"/>
      <c r="C60" s="29" t="str">
        <f t="shared" si="2"/>
        <v/>
      </c>
      <c r="D60" s="362" t="str">
        <f>IF(Cy!C61="","",Cy!C61)</f>
        <v/>
      </c>
      <c r="E60" s="29" t="str">
        <f t="shared" si="3"/>
        <v/>
      </c>
      <c r="F60" s="29" t="str">
        <f t="shared" si="4"/>
        <v/>
      </c>
      <c r="G60" s="139" t="str">
        <f t="shared" si="0"/>
        <v/>
      </c>
      <c r="H60" s="29" t="str">
        <f t="shared" si="5"/>
        <v/>
      </c>
      <c r="I60" s="362" t="str">
        <f t="shared" si="1"/>
        <v/>
      </c>
      <c r="J60" s="29" t="str">
        <f t="shared" si="6"/>
        <v/>
      </c>
      <c r="K60" s="29" t="str">
        <f t="shared" si="7"/>
        <v/>
      </c>
      <c r="L60" s="139" t="str">
        <f t="shared" si="8"/>
        <v/>
      </c>
      <c r="M60" s="29" t="str">
        <f t="shared" si="9"/>
        <v/>
      </c>
      <c r="N60" s="29" t="str">
        <f t="shared" si="10"/>
        <v/>
      </c>
      <c r="O60" s="141"/>
      <c r="P60" s="141"/>
      <c r="Q60" s="141"/>
      <c r="R60" s="141"/>
      <c r="S60" s="141"/>
      <c r="T60" s="141"/>
      <c r="U60" s="141"/>
      <c r="V60" s="141"/>
      <c r="W60" s="141"/>
      <c r="X60" s="141"/>
      <c r="Y60" s="141"/>
    </row>
    <row r="61" spans="1:25" x14ac:dyDescent="0.2">
      <c r="A61" s="28"/>
      <c r="B61" s="140"/>
      <c r="C61" s="29" t="str">
        <f t="shared" si="2"/>
        <v/>
      </c>
      <c r="D61" s="362" t="str">
        <f>IF(Cy!C62="","",Cy!C62)</f>
        <v/>
      </c>
      <c r="E61" s="29" t="str">
        <f t="shared" si="3"/>
        <v/>
      </c>
      <c r="F61" s="29" t="str">
        <f t="shared" si="4"/>
        <v/>
      </c>
      <c r="G61" s="139" t="str">
        <f t="shared" si="0"/>
        <v/>
      </c>
      <c r="H61" s="29" t="str">
        <f t="shared" si="5"/>
        <v/>
      </c>
      <c r="I61" s="362" t="str">
        <f t="shared" si="1"/>
        <v/>
      </c>
      <c r="J61" s="29" t="str">
        <f t="shared" si="6"/>
        <v/>
      </c>
      <c r="K61" s="29" t="str">
        <f t="shared" si="7"/>
        <v/>
      </c>
      <c r="L61" s="139" t="str">
        <f t="shared" si="8"/>
        <v/>
      </c>
      <c r="M61" s="29" t="str">
        <f t="shared" si="9"/>
        <v/>
      </c>
      <c r="N61" s="29" t="str">
        <f t="shared" si="10"/>
        <v/>
      </c>
      <c r="O61" s="141"/>
      <c r="P61" s="141"/>
      <c r="Q61" s="141"/>
      <c r="R61" s="141"/>
      <c r="S61" s="141"/>
      <c r="T61" s="141"/>
      <c r="U61" s="141"/>
      <c r="V61" s="141"/>
      <c r="W61" s="141"/>
      <c r="X61" s="141"/>
      <c r="Y61" s="141"/>
    </row>
    <row r="62" spans="1:25" x14ac:dyDescent="0.2">
      <c r="A62" s="28"/>
      <c r="B62" s="140"/>
      <c r="C62" s="29" t="str">
        <f t="shared" si="2"/>
        <v/>
      </c>
      <c r="D62" s="362" t="str">
        <f>IF(Cy!C63="","",Cy!C63)</f>
        <v/>
      </c>
      <c r="E62" s="29" t="str">
        <f t="shared" si="3"/>
        <v/>
      </c>
      <c r="F62" s="29" t="str">
        <f t="shared" si="4"/>
        <v/>
      </c>
      <c r="G62" s="139" t="str">
        <f t="shared" si="0"/>
        <v/>
      </c>
      <c r="H62" s="29" t="str">
        <f t="shared" si="5"/>
        <v/>
      </c>
      <c r="I62" s="362" t="str">
        <f t="shared" si="1"/>
        <v/>
      </c>
      <c r="J62" s="29" t="str">
        <f t="shared" si="6"/>
        <v/>
      </c>
      <c r="K62" s="29" t="str">
        <f t="shared" si="7"/>
        <v/>
      </c>
      <c r="L62" s="139" t="str">
        <f t="shared" si="8"/>
        <v/>
      </c>
      <c r="M62" s="29" t="str">
        <f t="shared" si="9"/>
        <v/>
      </c>
      <c r="N62" s="29" t="str">
        <f t="shared" si="10"/>
        <v/>
      </c>
      <c r="O62" s="141"/>
      <c r="P62" s="141"/>
      <c r="Q62" s="141"/>
      <c r="R62" s="141"/>
      <c r="S62" s="141"/>
      <c r="T62" s="141"/>
      <c r="U62" s="141"/>
      <c r="V62" s="141"/>
      <c r="W62" s="141"/>
      <c r="X62" s="141"/>
      <c r="Y62" s="141"/>
    </row>
    <row r="63" spans="1:25" x14ac:dyDescent="0.2">
      <c r="A63" s="28"/>
      <c r="B63" s="140"/>
      <c r="C63" s="29" t="str">
        <f t="shared" si="2"/>
        <v/>
      </c>
      <c r="D63" s="362" t="str">
        <f>IF(Cy!C64="","",Cy!C64)</f>
        <v/>
      </c>
      <c r="E63" s="29" t="str">
        <f t="shared" si="3"/>
        <v/>
      </c>
      <c r="F63" s="29" t="str">
        <f t="shared" si="4"/>
        <v/>
      </c>
      <c r="G63" s="139" t="str">
        <f t="shared" si="0"/>
        <v/>
      </c>
      <c r="H63" s="29" t="str">
        <f t="shared" si="5"/>
        <v/>
      </c>
      <c r="I63" s="362" t="str">
        <f t="shared" si="1"/>
        <v/>
      </c>
      <c r="J63" s="29" t="str">
        <f t="shared" si="6"/>
        <v/>
      </c>
      <c r="K63" s="29" t="str">
        <f t="shared" si="7"/>
        <v/>
      </c>
      <c r="L63" s="139" t="str">
        <f t="shared" si="8"/>
        <v/>
      </c>
      <c r="M63" s="29" t="str">
        <f t="shared" si="9"/>
        <v/>
      </c>
      <c r="N63" s="29" t="str">
        <f t="shared" si="10"/>
        <v/>
      </c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</row>
    <row r="64" spans="1:25" x14ac:dyDescent="0.2">
      <c r="A64" s="28"/>
      <c r="B64" s="140"/>
      <c r="C64" s="29" t="str">
        <f t="shared" si="2"/>
        <v/>
      </c>
      <c r="D64" s="362" t="str">
        <f>IF(Cy!C65="","",Cy!C65)</f>
        <v/>
      </c>
      <c r="E64" s="29" t="str">
        <f t="shared" si="3"/>
        <v/>
      </c>
      <c r="F64" s="29" t="str">
        <f t="shared" si="4"/>
        <v/>
      </c>
      <c r="G64" s="139" t="str">
        <f t="shared" si="0"/>
        <v/>
      </c>
      <c r="H64" s="29" t="str">
        <f t="shared" si="5"/>
        <v/>
      </c>
      <c r="I64" s="362" t="str">
        <f t="shared" si="1"/>
        <v/>
      </c>
      <c r="J64" s="29" t="str">
        <f t="shared" si="6"/>
        <v/>
      </c>
      <c r="K64" s="29" t="str">
        <f t="shared" si="7"/>
        <v/>
      </c>
      <c r="L64" s="139" t="str">
        <f t="shared" si="8"/>
        <v/>
      </c>
      <c r="M64" s="29" t="str">
        <f t="shared" si="9"/>
        <v/>
      </c>
      <c r="N64" s="29" t="str">
        <f t="shared" si="10"/>
        <v/>
      </c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</row>
    <row r="65" spans="1:25" x14ac:dyDescent="0.2">
      <c r="A65" s="28"/>
      <c r="B65" s="140"/>
      <c r="C65" s="29" t="str">
        <f t="shared" si="2"/>
        <v/>
      </c>
      <c r="D65" s="362" t="str">
        <f>IF(Cy!C66="","",Cy!C66)</f>
        <v/>
      </c>
      <c r="E65" s="29" t="str">
        <f t="shared" si="3"/>
        <v/>
      </c>
      <c r="F65" s="29" t="str">
        <f t="shared" si="4"/>
        <v/>
      </c>
      <c r="G65" s="139" t="str">
        <f t="shared" si="0"/>
        <v/>
      </c>
      <c r="H65" s="29" t="str">
        <f t="shared" si="5"/>
        <v/>
      </c>
      <c r="I65" s="362" t="str">
        <f t="shared" si="1"/>
        <v/>
      </c>
      <c r="J65" s="29" t="str">
        <f t="shared" si="6"/>
        <v/>
      </c>
      <c r="K65" s="29" t="str">
        <f t="shared" si="7"/>
        <v/>
      </c>
      <c r="L65" s="139" t="str">
        <f t="shared" si="8"/>
        <v/>
      </c>
      <c r="M65" s="29" t="str">
        <f t="shared" si="9"/>
        <v/>
      </c>
      <c r="N65" s="29" t="str">
        <f t="shared" si="10"/>
        <v/>
      </c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</row>
    <row r="66" spans="1:25" x14ac:dyDescent="0.2">
      <c r="A66" s="28"/>
      <c r="B66" s="140"/>
      <c r="C66" s="29" t="str">
        <f t="shared" si="2"/>
        <v/>
      </c>
      <c r="D66" s="362" t="str">
        <f>IF(Cy!C67="","",Cy!C67)</f>
        <v/>
      </c>
      <c r="E66" s="29" t="str">
        <f t="shared" si="3"/>
        <v/>
      </c>
      <c r="F66" s="29" t="str">
        <f t="shared" si="4"/>
        <v/>
      </c>
      <c r="G66" s="139" t="str">
        <f t="shared" si="0"/>
        <v/>
      </c>
      <c r="H66" s="29" t="str">
        <f t="shared" si="5"/>
        <v/>
      </c>
      <c r="I66" s="362" t="str">
        <f t="shared" si="1"/>
        <v/>
      </c>
      <c r="J66" s="29" t="str">
        <f t="shared" si="6"/>
        <v/>
      </c>
      <c r="K66" s="29" t="str">
        <f t="shared" si="7"/>
        <v/>
      </c>
      <c r="L66" s="139" t="str">
        <f t="shared" si="8"/>
        <v/>
      </c>
      <c r="M66" s="29" t="str">
        <f t="shared" si="9"/>
        <v/>
      </c>
      <c r="N66" s="29" t="str">
        <f t="shared" si="10"/>
        <v/>
      </c>
      <c r="O66" s="138"/>
      <c r="P66" s="138"/>
      <c r="Q66" s="138"/>
      <c r="R66" s="138"/>
      <c r="S66" s="138"/>
      <c r="T66" s="138"/>
      <c r="U66" s="138"/>
      <c r="V66" s="138"/>
      <c r="W66" s="138"/>
      <c r="X66" s="138"/>
      <c r="Y66" s="138"/>
    </row>
    <row r="67" spans="1:25" x14ac:dyDescent="0.2">
      <c r="A67" s="28"/>
      <c r="B67" s="140"/>
      <c r="C67" s="29" t="str">
        <f t="shared" si="2"/>
        <v/>
      </c>
      <c r="D67" s="362" t="str">
        <f>IF(Cy!C68="","",Cy!C68)</f>
        <v/>
      </c>
      <c r="E67" s="29" t="str">
        <f t="shared" si="3"/>
        <v/>
      </c>
      <c r="F67" s="29" t="str">
        <f t="shared" si="4"/>
        <v/>
      </c>
      <c r="G67" s="139" t="str">
        <f t="shared" ref="G67:G102" si="11">IF(E67="","",100*E67/(D66+0.5*B67))</f>
        <v/>
      </c>
      <c r="H67" s="29" t="str">
        <f t="shared" si="5"/>
        <v/>
      </c>
      <c r="I67" s="362" t="str">
        <f t="shared" ref="I67:I102" si="12">D67</f>
        <v/>
      </c>
      <c r="J67" s="29" t="str">
        <f t="shared" si="6"/>
        <v/>
      </c>
      <c r="K67" s="29" t="str">
        <f t="shared" si="7"/>
        <v/>
      </c>
      <c r="L67" s="139" t="str">
        <f t="shared" si="8"/>
        <v/>
      </c>
      <c r="M67" s="29" t="str">
        <f t="shared" si="9"/>
        <v/>
      </c>
      <c r="N67" s="29" t="str">
        <f t="shared" si="10"/>
        <v/>
      </c>
      <c r="O67" s="138"/>
      <c r="P67" s="138"/>
      <c r="Q67" s="138"/>
      <c r="R67" s="138"/>
      <c r="S67" s="138"/>
      <c r="T67" s="138"/>
      <c r="U67" s="138"/>
      <c r="V67" s="138"/>
      <c r="W67" s="138"/>
      <c r="X67" s="138"/>
      <c r="Y67" s="138"/>
    </row>
    <row r="68" spans="1:25" x14ac:dyDescent="0.2">
      <c r="A68" s="28"/>
      <c r="B68" s="140"/>
      <c r="C68" s="29" t="str">
        <f t="shared" ref="C68:C102" si="13">IF(B68="","",C67+B68)</f>
        <v/>
      </c>
      <c r="D68" s="362" t="str">
        <f>IF(Cy!C69="","",Cy!C69)</f>
        <v/>
      </c>
      <c r="E68" s="29" t="str">
        <f t="shared" ref="E68:E102" si="14">IF(B68="","",IF(D68="","",D68-D67-B68))</f>
        <v/>
      </c>
      <c r="F68" s="29" t="str">
        <f t="shared" ref="F68:F102" si="15">IF(E68="","",F67+E68)</f>
        <v/>
      </c>
      <c r="G68" s="139" t="str">
        <f t="shared" si="11"/>
        <v/>
      </c>
      <c r="H68" s="29" t="str">
        <f t="shared" ref="H68:H102" si="16">IF(F68="","",100*F68/C68)</f>
        <v/>
      </c>
      <c r="I68" s="362" t="str">
        <f t="shared" si="12"/>
        <v/>
      </c>
      <c r="J68" s="29" t="str">
        <f t="shared" ref="J68:J102" si="17">IF(B68="","",IF(I68="","",I68-I67-B68))</f>
        <v/>
      </c>
      <c r="K68" s="29" t="str">
        <f t="shared" ref="K68:K102" si="18">IF(J68="","",K67+J68)</f>
        <v/>
      </c>
      <c r="L68" s="139" t="str">
        <f t="shared" ref="L68:L102" si="19">IF(J68="","",100*J68/(I67+0.5*B68))</f>
        <v/>
      </c>
      <c r="M68" s="29" t="str">
        <f t="shared" ref="M68:M102" si="20">IF(K68="","",100*K68/C68)</f>
        <v/>
      </c>
      <c r="N68" s="29" t="str">
        <f t="shared" ref="N68:N102" si="21">IF(D68="","",IF(I68="","",I68-D68))</f>
        <v/>
      </c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</row>
    <row r="69" spans="1:25" x14ac:dyDescent="0.2">
      <c r="A69" s="28"/>
      <c r="B69" s="140"/>
      <c r="C69" s="29" t="str">
        <f t="shared" si="13"/>
        <v/>
      </c>
      <c r="D69" s="362" t="str">
        <f>IF(Cy!C70="","",Cy!C70)</f>
        <v/>
      </c>
      <c r="E69" s="29" t="str">
        <f t="shared" si="14"/>
        <v/>
      </c>
      <c r="F69" s="29" t="str">
        <f t="shared" si="15"/>
        <v/>
      </c>
      <c r="G69" s="139" t="str">
        <f t="shared" si="11"/>
        <v/>
      </c>
      <c r="H69" s="29" t="str">
        <f t="shared" si="16"/>
        <v/>
      </c>
      <c r="I69" s="362" t="str">
        <f t="shared" si="12"/>
        <v/>
      </c>
      <c r="J69" s="29" t="str">
        <f t="shared" si="17"/>
        <v/>
      </c>
      <c r="K69" s="29" t="str">
        <f t="shared" si="18"/>
        <v/>
      </c>
      <c r="L69" s="139" t="str">
        <f t="shared" si="19"/>
        <v/>
      </c>
      <c r="M69" s="29" t="str">
        <f t="shared" si="20"/>
        <v/>
      </c>
      <c r="N69" s="29" t="str">
        <f t="shared" si="21"/>
        <v/>
      </c>
      <c r="O69" s="138"/>
      <c r="P69" s="138"/>
      <c r="Q69" s="138"/>
      <c r="R69" s="138"/>
      <c r="S69" s="138"/>
      <c r="T69" s="138"/>
      <c r="U69" s="138"/>
      <c r="V69" s="138"/>
      <c r="W69" s="138"/>
      <c r="X69" s="138"/>
      <c r="Y69" s="138"/>
    </row>
    <row r="70" spans="1:25" x14ac:dyDescent="0.2">
      <c r="A70" s="28"/>
      <c r="B70" s="140"/>
      <c r="C70" s="29" t="str">
        <f t="shared" si="13"/>
        <v/>
      </c>
      <c r="D70" s="362" t="str">
        <f>IF(Cy!C71="","",Cy!C71)</f>
        <v/>
      </c>
      <c r="E70" s="29" t="str">
        <f t="shared" si="14"/>
        <v/>
      </c>
      <c r="F70" s="29" t="str">
        <f t="shared" si="15"/>
        <v/>
      </c>
      <c r="G70" s="139" t="str">
        <f t="shared" si="11"/>
        <v/>
      </c>
      <c r="H70" s="29" t="str">
        <f t="shared" si="16"/>
        <v/>
      </c>
      <c r="I70" s="362" t="str">
        <f t="shared" si="12"/>
        <v/>
      </c>
      <c r="J70" s="29" t="str">
        <f t="shared" si="17"/>
        <v/>
      </c>
      <c r="K70" s="29" t="str">
        <f t="shared" si="18"/>
        <v/>
      </c>
      <c r="L70" s="139" t="str">
        <f t="shared" si="19"/>
        <v/>
      </c>
      <c r="M70" s="29" t="str">
        <f t="shared" si="20"/>
        <v/>
      </c>
      <c r="N70" s="29" t="str">
        <f t="shared" si="21"/>
        <v/>
      </c>
      <c r="O70" s="138"/>
      <c r="P70" s="138"/>
      <c r="Q70" s="138"/>
      <c r="R70" s="138"/>
      <c r="S70" s="138"/>
      <c r="T70" s="138"/>
      <c r="U70" s="138"/>
      <c r="V70" s="138"/>
      <c r="W70" s="138"/>
      <c r="X70" s="138"/>
      <c r="Y70" s="138"/>
    </row>
    <row r="71" spans="1:25" x14ac:dyDescent="0.2">
      <c r="A71" s="28"/>
      <c r="B71" s="140"/>
      <c r="C71" s="29" t="str">
        <f t="shared" si="13"/>
        <v/>
      </c>
      <c r="D71" s="362" t="str">
        <f>IF(Cy!C72="","",Cy!C72)</f>
        <v/>
      </c>
      <c r="E71" s="29" t="str">
        <f t="shared" si="14"/>
        <v/>
      </c>
      <c r="F71" s="29" t="str">
        <f t="shared" si="15"/>
        <v/>
      </c>
      <c r="G71" s="139" t="str">
        <f t="shared" si="11"/>
        <v/>
      </c>
      <c r="H71" s="29" t="str">
        <f t="shared" si="16"/>
        <v/>
      </c>
      <c r="I71" s="362" t="str">
        <f t="shared" si="12"/>
        <v/>
      </c>
      <c r="J71" s="29" t="str">
        <f t="shared" si="17"/>
        <v/>
      </c>
      <c r="K71" s="29" t="str">
        <f t="shared" si="18"/>
        <v/>
      </c>
      <c r="L71" s="139" t="str">
        <f t="shared" si="19"/>
        <v/>
      </c>
      <c r="M71" s="29" t="str">
        <f t="shared" si="20"/>
        <v/>
      </c>
      <c r="N71" s="29" t="str">
        <f t="shared" si="21"/>
        <v/>
      </c>
      <c r="O71" s="138"/>
      <c r="P71" s="138"/>
      <c r="Q71" s="138"/>
      <c r="R71" s="138"/>
      <c r="S71" s="138"/>
      <c r="T71" s="138"/>
      <c r="U71" s="138"/>
      <c r="V71" s="138"/>
      <c r="W71" s="138"/>
      <c r="X71" s="138"/>
      <c r="Y71" s="138"/>
    </row>
    <row r="72" spans="1:25" x14ac:dyDescent="0.2">
      <c r="A72" s="28"/>
      <c r="B72" s="140"/>
      <c r="C72" s="29" t="str">
        <f t="shared" si="13"/>
        <v/>
      </c>
      <c r="D72" s="362" t="str">
        <f>IF(Cy!C73="","",Cy!C73)</f>
        <v/>
      </c>
      <c r="E72" s="29" t="str">
        <f t="shared" si="14"/>
        <v/>
      </c>
      <c r="F72" s="29" t="str">
        <f t="shared" si="15"/>
        <v/>
      </c>
      <c r="G72" s="139" t="str">
        <f t="shared" si="11"/>
        <v/>
      </c>
      <c r="H72" s="29" t="str">
        <f t="shared" si="16"/>
        <v/>
      </c>
      <c r="I72" s="362" t="str">
        <f t="shared" si="12"/>
        <v/>
      </c>
      <c r="J72" s="29" t="str">
        <f t="shared" si="17"/>
        <v/>
      </c>
      <c r="K72" s="29" t="str">
        <f t="shared" si="18"/>
        <v/>
      </c>
      <c r="L72" s="139" t="str">
        <f t="shared" si="19"/>
        <v/>
      </c>
      <c r="M72" s="29" t="str">
        <f t="shared" si="20"/>
        <v/>
      </c>
      <c r="N72" s="29" t="str">
        <f t="shared" si="21"/>
        <v/>
      </c>
      <c r="O72" s="138"/>
      <c r="P72" s="138"/>
      <c r="Q72" s="138"/>
      <c r="R72" s="138"/>
      <c r="S72" s="138"/>
      <c r="T72" s="138"/>
      <c r="U72" s="138"/>
      <c r="V72" s="138"/>
      <c r="W72" s="138"/>
      <c r="X72" s="138"/>
      <c r="Y72" s="138"/>
    </row>
    <row r="73" spans="1:25" x14ac:dyDescent="0.2">
      <c r="A73" s="28"/>
      <c r="B73" s="140"/>
      <c r="C73" s="29" t="str">
        <f t="shared" si="13"/>
        <v/>
      </c>
      <c r="D73" s="362" t="str">
        <f>IF(Cy!C74="","",Cy!C74)</f>
        <v/>
      </c>
      <c r="E73" s="29" t="str">
        <f t="shared" si="14"/>
        <v/>
      </c>
      <c r="F73" s="29" t="str">
        <f t="shared" si="15"/>
        <v/>
      </c>
      <c r="G73" s="139" t="str">
        <f t="shared" si="11"/>
        <v/>
      </c>
      <c r="H73" s="29" t="str">
        <f t="shared" si="16"/>
        <v/>
      </c>
      <c r="I73" s="362" t="str">
        <f t="shared" si="12"/>
        <v/>
      </c>
      <c r="J73" s="29" t="str">
        <f t="shared" si="17"/>
        <v/>
      </c>
      <c r="K73" s="29" t="str">
        <f t="shared" si="18"/>
        <v/>
      </c>
      <c r="L73" s="139" t="str">
        <f t="shared" si="19"/>
        <v/>
      </c>
      <c r="M73" s="29" t="str">
        <f t="shared" si="20"/>
        <v/>
      </c>
      <c r="N73" s="29" t="str">
        <f t="shared" si="21"/>
        <v/>
      </c>
      <c r="O73" s="138"/>
      <c r="P73" s="138"/>
      <c r="Q73" s="138"/>
      <c r="R73" s="138"/>
      <c r="S73" s="138"/>
      <c r="T73" s="138"/>
      <c r="U73" s="138"/>
      <c r="V73" s="138"/>
      <c r="W73" s="138"/>
      <c r="X73" s="138"/>
      <c r="Y73" s="138"/>
    </row>
    <row r="74" spans="1:25" x14ac:dyDescent="0.2">
      <c r="A74" s="28"/>
      <c r="B74" s="140"/>
      <c r="C74" s="29" t="str">
        <f t="shared" si="13"/>
        <v/>
      </c>
      <c r="D74" s="362" t="str">
        <f>IF(Cy!C75="","",Cy!C75)</f>
        <v/>
      </c>
      <c r="E74" s="29" t="str">
        <f t="shared" si="14"/>
        <v/>
      </c>
      <c r="F74" s="29" t="str">
        <f t="shared" si="15"/>
        <v/>
      </c>
      <c r="G74" s="139" t="str">
        <f t="shared" si="11"/>
        <v/>
      </c>
      <c r="H74" s="29" t="str">
        <f t="shared" si="16"/>
        <v/>
      </c>
      <c r="I74" s="362" t="str">
        <f t="shared" si="12"/>
        <v/>
      </c>
      <c r="J74" s="29" t="str">
        <f t="shared" si="17"/>
        <v/>
      </c>
      <c r="K74" s="29" t="str">
        <f t="shared" si="18"/>
        <v/>
      </c>
      <c r="L74" s="139" t="str">
        <f t="shared" si="19"/>
        <v/>
      </c>
      <c r="M74" s="29" t="str">
        <f t="shared" si="20"/>
        <v/>
      </c>
      <c r="N74" s="29" t="str">
        <f t="shared" si="21"/>
        <v/>
      </c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</row>
    <row r="75" spans="1:25" x14ac:dyDescent="0.2">
      <c r="A75" s="28"/>
      <c r="B75" s="140"/>
      <c r="C75" s="29" t="str">
        <f t="shared" si="13"/>
        <v/>
      </c>
      <c r="D75" s="362" t="str">
        <f>IF(Cy!C76="","",Cy!C76)</f>
        <v/>
      </c>
      <c r="E75" s="29" t="str">
        <f t="shared" si="14"/>
        <v/>
      </c>
      <c r="F75" s="29" t="str">
        <f t="shared" si="15"/>
        <v/>
      </c>
      <c r="G75" s="139" t="str">
        <f t="shared" si="11"/>
        <v/>
      </c>
      <c r="H75" s="29" t="str">
        <f t="shared" si="16"/>
        <v/>
      </c>
      <c r="I75" s="362" t="str">
        <f t="shared" si="12"/>
        <v/>
      </c>
      <c r="J75" s="29" t="str">
        <f t="shared" si="17"/>
        <v/>
      </c>
      <c r="K75" s="29" t="str">
        <f t="shared" si="18"/>
        <v/>
      </c>
      <c r="L75" s="139" t="str">
        <f t="shared" si="19"/>
        <v/>
      </c>
      <c r="M75" s="29" t="str">
        <f t="shared" si="20"/>
        <v/>
      </c>
      <c r="N75" s="29" t="str">
        <f t="shared" si="21"/>
        <v/>
      </c>
      <c r="O75" s="138"/>
      <c r="P75" s="138"/>
      <c r="Q75" s="138"/>
      <c r="R75" s="138"/>
      <c r="S75" s="138"/>
      <c r="T75" s="138"/>
      <c r="U75" s="138"/>
      <c r="V75" s="138"/>
      <c r="W75" s="138"/>
      <c r="X75" s="138"/>
      <c r="Y75" s="138"/>
    </row>
    <row r="76" spans="1:25" x14ac:dyDescent="0.2">
      <c r="A76" s="28"/>
      <c r="B76" s="140"/>
      <c r="C76" s="29" t="str">
        <f t="shared" si="13"/>
        <v/>
      </c>
      <c r="D76" s="362" t="str">
        <f>IF(Cy!C77="","",Cy!C77)</f>
        <v/>
      </c>
      <c r="E76" s="29" t="str">
        <f t="shared" si="14"/>
        <v/>
      </c>
      <c r="F76" s="29" t="str">
        <f t="shared" si="15"/>
        <v/>
      </c>
      <c r="G76" s="139" t="str">
        <f t="shared" si="11"/>
        <v/>
      </c>
      <c r="H76" s="29" t="str">
        <f t="shared" si="16"/>
        <v/>
      </c>
      <c r="I76" s="362" t="str">
        <f t="shared" si="12"/>
        <v/>
      </c>
      <c r="J76" s="29" t="str">
        <f t="shared" si="17"/>
        <v/>
      </c>
      <c r="K76" s="29" t="str">
        <f t="shared" si="18"/>
        <v/>
      </c>
      <c r="L76" s="139" t="str">
        <f t="shared" si="19"/>
        <v/>
      </c>
      <c r="M76" s="29" t="str">
        <f t="shared" si="20"/>
        <v/>
      </c>
      <c r="N76" s="29" t="str">
        <f t="shared" si="21"/>
        <v/>
      </c>
      <c r="O76" s="138"/>
      <c r="P76" s="138"/>
      <c r="Q76" s="138"/>
      <c r="R76" s="138"/>
      <c r="S76" s="138"/>
      <c r="T76" s="138"/>
      <c r="U76" s="138"/>
      <c r="V76" s="138"/>
      <c r="W76" s="138"/>
      <c r="X76" s="138"/>
      <c r="Y76" s="138"/>
    </row>
    <row r="77" spans="1:25" x14ac:dyDescent="0.2">
      <c r="A77" s="28"/>
      <c r="B77" s="140"/>
      <c r="C77" s="29" t="str">
        <f t="shared" si="13"/>
        <v/>
      </c>
      <c r="D77" s="362" t="str">
        <f>IF(Cy!C78="","",Cy!C78)</f>
        <v/>
      </c>
      <c r="E77" s="29" t="str">
        <f t="shared" si="14"/>
        <v/>
      </c>
      <c r="F77" s="29" t="str">
        <f t="shared" si="15"/>
        <v/>
      </c>
      <c r="G77" s="139" t="str">
        <f t="shared" si="11"/>
        <v/>
      </c>
      <c r="H77" s="29" t="str">
        <f t="shared" si="16"/>
        <v/>
      </c>
      <c r="I77" s="362" t="str">
        <f t="shared" si="12"/>
        <v/>
      </c>
      <c r="J77" s="29" t="str">
        <f t="shared" si="17"/>
        <v/>
      </c>
      <c r="K77" s="29" t="str">
        <f t="shared" si="18"/>
        <v/>
      </c>
      <c r="L77" s="139" t="str">
        <f t="shared" si="19"/>
        <v/>
      </c>
      <c r="M77" s="29" t="str">
        <f t="shared" si="20"/>
        <v/>
      </c>
      <c r="N77" s="29" t="str">
        <f t="shared" si="21"/>
        <v/>
      </c>
      <c r="O77" s="138"/>
      <c r="P77" s="138"/>
      <c r="Q77" s="138"/>
      <c r="R77" s="138"/>
      <c r="S77" s="138"/>
      <c r="T77" s="138"/>
      <c r="U77" s="138"/>
      <c r="V77" s="138"/>
      <c r="W77" s="138"/>
      <c r="X77" s="138"/>
      <c r="Y77" s="138"/>
    </row>
    <row r="78" spans="1:25" x14ac:dyDescent="0.2">
      <c r="A78" s="28"/>
      <c r="B78" s="140"/>
      <c r="C78" s="29" t="str">
        <f t="shared" si="13"/>
        <v/>
      </c>
      <c r="D78" s="362" t="str">
        <f>IF(Cy!C79="","",Cy!C79)</f>
        <v/>
      </c>
      <c r="E78" s="29" t="str">
        <f t="shared" si="14"/>
        <v/>
      </c>
      <c r="F78" s="29" t="str">
        <f t="shared" si="15"/>
        <v/>
      </c>
      <c r="G78" s="139" t="str">
        <f t="shared" si="11"/>
        <v/>
      </c>
      <c r="H78" s="29" t="str">
        <f t="shared" si="16"/>
        <v/>
      </c>
      <c r="I78" s="362" t="str">
        <f t="shared" si="12"/>
        <v/>
      </c>
      <c r="J78" s="29" t="str">
        <f t="shared" si="17"/>
        <v/>
      </c>
      <c r="K78" s="29" t="str">
        <f t="shared" si="18"/>
        <v/>
      </c>
      <c r="L78" s="139" t="str">
        <f t="shared" si="19"/>
        <v/>
      </c>
      <c r="M78" s="29" t="str">
        <f t="shared" si="20"/>
        <v/>
      </c>
      <c r="N78" s="29" t="str">
        <f t="shared" si="21"/>
        <v/>
      </c>
      <c r="O78" s="138"/>
      <c r="P78" s="138"/>
      <c r="Q78" s="138"/>
      <c r="R78" s="138"/>
      <c r="S78" s="138"/>
      <c r="T78" s="138"/>
      <c r="U78" s="138"/>
      <c r="V78" s="138"/>
      <c r="W78" s="138"/>
      <c r="X78" s="138"/>
      <c r="Y78" s="138"/>
    </row>
    <row r="79" spans="1:25" x14ac:dyDescent="0.2">
      <c r="A79" s="28"/>
      <c r="B79" s="140"/>
      <c r="C79" s="29" t="str">
        <f t="shared" si="13"/>
        <v/>
      </c>
      <c r="D79" s="362" t="str">
        <f>IF(Cy!C80="","",Cy!C80)</f>
        <v/>
      </c>
      <c r="E79" s="29" t="str">
        <f t="shared" si="14"/>
        <v/>
      </c>
      <c r="F79" s="29" t="str">
        <f t="shared" si="15"/>
        <v/>
      </c>
      <c r="G79" s="139" t="str">
        <f t="shared" si="11"/>
        <v/>
      </c>
      <c r="H79" s="29" t="str">
        <f t="shared" si="16"/>
        <v/>
      </c>
      <c r="I79" s="362" t="str">
        <f t="shared" si="12"/>
        <v/>
      </c>
      <c r="J79" s="29" t="str">
        <f t="shared" si="17"/>
        <v/>
      </c>
      <c r="K79" s="29" t="str">
        <f t="shared" si="18"/>
        <v/>
      </c>
      <c r="L79" s="139" t="str">
        <f t="shared" si="19"/>
        <v/>
      </c>
      <c r="M79" s="29" t="str">
        <f t="shared" si="20"/>
        <v/>
      </c>
      <c r="N79" s="29" t="str">
        <f t="shared" si="21"/>
        <v/>
      </c>
      <c r="O79" s="138"/>
      <c r="P79" s="138"/>
      <c r="Q79" s="138"/>
      <c r="R79" s="138"/>
      <c r="S79" s="138"/>
      <c r="T79" s="138"/>
      <c r="U79" s="138"/>
      <c r="V79" s="138"/>
      <c r="W79" s="138"/>
      <c r="X79" s="138"/>
      <c r="Y79" s="138"/>
    </row>
    <row r="80" spans="1:25" x14ac:dyDescent="0.2">
      <c r="A80" s="250"/>
      <c r="B80" s="147"/>
      <c r="C80" s="145" t="str">
        <f t="shared" si="13"/>
        <v/>
      </c>
      <c r="D80" s="362" t="str">
        <f>IF(Cy!C81="","",Cy!C81)</f>
        <v/>
      </c>
      <c r="E80" s="145" t="str">
        <f t="shared" si="14"/>
        <v/>
      </c>
      <c r="F80" s="145" t="str">
        <f t="shared" si="15"/>
        <v/>
      </c>
      <c r="G80" s="146" t="str">
        <f t="shared" si="11"/>
        <v/>
      </c>
      <c r="H80" s="145" t="str">
        <f t="shared" si="16"/>
        <v/>
      </c>
      <c r="I80" s="362" t="str">
        <f t="shared" si="12"/>
        <v/>
      </c>
      <c r="J80" s="145" t="str">
        <f t="shared" si="17"/>
        <v/>
      </c>
      <c r="K80" s="145" t="str">
        <f t="shared" si="18"/>
        <v/>
      </c>
      <c r="L80" s="146" t="str">
        <f t="shared" si="19"/>
        <v/>
      </c>
      <c r="M80" s="145" t="str">
        <f t="shared" si="20"/>
        <v/>
      </c>
      <c r="N80" s="145" t="str">
        <f t="shared" si="21"/>
        <v/>
      </c>
      <c r="O80" s="138"/>
      <c r="P80" s="138"/>
      <c r="Q80" s="138"/>
      <c r="R80" s="138"/>
      <c r="S80" s="138"/>
      <c r="T80" s="138"/>
      <c r="U80" s="138"/>
      <c r="V80" s="138"/>
      <c r="W80" s="138"/>
      <c r="X80" s="138"/>
      <c r="Y80" s="138"/>
    </row>
    <row r="81" spans="1:25" x14ac:dyDescent="0.2">
      <c r="A81" s="28"/>
      <c r="B81" s="140"/>
      <c r="C81" s="29" t="str">
        <f t="shared" si="13"/>
        <v/>
      </c>
      <c r="D81" s="362" t="str">
        <f>IF(Cy!C82="","",Cy!C82)</f>
        <v/>
      </c>
      <c r="E81" s="29" t="str">
        <f t="shared" si="14"/>
        <v/>
      </c>
      <c r="F81" s="29" t="str">
        <f t="shared" si="15"/>
        <v/>
      </c>
      <c r="G81" s="139" t="str">
        <f t="shared" si="11"/>
        <v/>
      </c>
      <c r="H81" s="29" t="str">
        <f t="shared" si="16"/>
        <v/>
      </c>
      <c r="I81" s="362" t="str">
        <f t="shared" si="12"/>
        <v/>
      </c>
      <c r="J81" s="29" t="str">
        <f t="shared" si="17"/>
        <v/>
      </c>
      <c r="K81" s="29" t="str">
        <f t="shared" si="18"/>
        <v/>
      </c>
      <c r="L81" s="139" t="str">
        <f t="shared" si="19"/>
        <v/>
      </c>
      <c r="M81" s="29" t="str">
        <f t="shared" si="20"/>
        <v/>
      </c>
      <c r="N81" s="29" t="str">
        <f t="shared" si="21"/>
        <v/>
      </c>
      <c r="O81" s="138"/>
      <c r="P81" s="138"/>
      <c r="Q81" s="138"/>
      <c r="R81" s="138"/>
      <c r="S81" s="138"/>
      <c r="T81" s="138"/>
      <c r="U81" s="138"/>
      <c r="V81" s="138"/>
      <c r="W81" s="138"/>
      <c r="X81" s="138"/>
      <c r="Y81" s="138"/>
    </row>
    <row r="82" spans="1:25" x14ac:dyDescent="0.2">
      <c r="A82" s="28"/>
      <c r="B82" s="140"/>
      <c r="C82" s="29" t="str">
        <f t="shared" si="13"/>
        <v/>
      </c>
      <c r="D82" s="362" t="str">
        <f>IF(Cy!C83="","",Cy!C83)</f>
        <v/>
      </c>
      <c r="E82" s="29" t="str">
        <f t="shared" si="14"/>
        <v/>
      </c>
      <c r="F82" s="29" t="str">
        <f t="shared" si="15"/>
        <v/>
      </c>
      <c r="G82" s="139" t="str">
        <f t="shared" si="11"/>
        <v/>
      </c>
      <c r="H82" s="29" t="str">
        <f t="shared" si="16"/>
        <v/>
      </c>
      <c r="I82" s="362" t="str">
        <f t="shared" si="12"/>
        <v/>
      </c>
      <c r="J82" s="29" t="str">
        <f t="shared" si="17"/>
        <v/>
      </c>
      <c r="K82" s="29" t="str">
        <f t="shared" si="18"/>
        <v/>
      </c>
      <c r="L82" s="139" t="str">
        <f t="shared" si="19"/>
        <v/>
      </c>
      <c r="M82" s="29" t="str">
        <f t="shared" si="20"/>
        <v/>
      </c>
      <c r="N82" s="29" t="str">
        <f t="shared" si="21"/>
        <v/>
      </c>
      <c r="O82" s="138"/>
      <c r="P82" s="138"/>
      <c r="Q82" s="138"/>
      <c r="R82" s="138"/>
      <c r="S82" s="138"/>
      <c r="T82" s="138"/>
      <c r="U82" s="138"/>
      <c r="V82" s="138"/>
      <c r="W82" s="138"/>
      <c r="X82" s="138"/>
      <c r="Y82" s="138"/>
    </row>
    <row r="83" spans="1:25" x14ac:dyDescent="0.2">
      <c r="A83" s="28"/>
      <c r="B83" s="140"/>
      <c r="C83" s="29" t="str">
        <f t="shared" si="13"/>
        <v/>
      </c>
      <c r="D83" s="362" t="str">
        <f>IF(Cy!C84="","",Cy!C84)</f>
        <v/>
      </c>
      <c r="E83" s="29" t="str">
        <f t="shared" si="14"/>
        <v/>
      </c>
      <c r="F83" s="29" t="str">
        <f t="shared" si="15"/>
        <v/>
      </c>
      <c r="G83" s="139" t="str">
        <f t="shared" si="11"/>
        <v/>
      </c>
      <c r="H83" s="29" t="str">
        <f t="shared" si="16"/>
        <v/>
      </c>
      <c r="I83" s="362" t="str">
        <f t="shared" si="12"/>
        <v/>
      </c>
      <c r="J83" s="29" t="str">
        <f t="shared" si="17"/>
        <v/>
      </c>
      <c r="K83" s="29" t="str">
        <f t="shared" si="18"/>
        <v/>
      </c>
      <c r="L83" s="139" t="str">
        <f t="shared" si="19"/>
        <v/>
      </c>
      <c r="M83" s="29" t="str">
        <f t="shared" si="20"/>
        <v/>
      </c>
      <c r="N83" s="29" t="str">
        <f t="shared" si="21"/>
        <v/>
      </c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</row>
    <row r="84" spans="1:25" x14ac:dyDescent="0.2">
      <c r="A84" s="28"/>
      <c r="B84" s="140"/>
      <c r="C84" s="29" t="str">
        <f t="shared" si="13"/>
        <v/>
      </c>
      <c r="D84" s="362" t="str">
        <f>IF(Cy!C85="","",Cy!C85)</f>
        <v/>
      </c>
      <c r="E84" s="29" t="str">
        <f t="shared" si="14"/>
        <v/>
      </c>
      <c r="F84" s="29" t="str">
        <f t="shared" si="15"/>
        <v/>
      </c>
      <c r="G84" s="139" t="str">
        <f t="shared" si="11"/>
        <v/>
      </c>
      <c r="H84" s="29" t="str">
        <f t="shared" si="16"/>
        <v/>
      </c>
      <c r="I84" s="362" t="str">
        <f t="shared" si="12"/>
        <v/>
      </c>
      <c r="J84" s="29" t="str">
        <f t="shared" si="17"/>
        <v/>
      </c>
      <c r="K84" s="29" t="str">
        <f t="shared" si="18"/>
        <v/>
      </c>
      <c r="L84" s="139" t="str">
        <f t="shared" si="19"/>
        <v/>
      </c>
      <c r="M84" s="29" t="str">
        <f t="shared" si="20"/>
        <v/>
      </c>
      <c r="N84" s="29" t="str">
        <f t="shared" si="21"/>
        <v/>
      </c>
      <c r="O84" s="138"/>
      <c r="P84" s="138"/>
      <c r="Q84" s="138"/>
      <c r="R84" s="138"/>
      <c r="S84" s="138"/>
      <c r="T84" s="138"/>
      <c r="U84" s="138"/>
      <c r="V84" s="138"/>
      <c r="W84" s="138"/>
      <c r="X84" s="138"/>
      <c r="Y84" s="138"/>
    </row>
    <row r="85" spans="1:25" x14ac:dyDescent="0.2">
      <c r="A85" s="28"/>
      <c r="B85" s="140"/>
      <c r="C85" s="29" t="str">
        <f t="shared" si="13"/>
        <v/>
      </c>
      <c r="D85" s="362" t="str">
        <f>IF(Cy!C86="","",Cy!C86)</f>
        <v/>
      </c>
      <c r="E85" s="29" t="str">
        <f t="shared" si="14"/>
        <v/>
      </c>
      <c r="F85" s="29" t="str">
        <f t="shared" si="15"/>
        <v/>
      </c>
      <c r="G85" s="139" t="str">
        <f t="shared" si="11"/>
        <v/>
      </c>
      <c r="H85" s="29" t="str">
        <f t="shared" si="16"/>
        <v/>
      </c>
      <c r="I85" s="362" t="str">
        <f t="shared" si="12"/>
        <v/>
      </c>
      <c r="J85" s="29" t="str">
        <f t="shared" si="17"/>
        <v/>
      </c>
      <c r="K85" s="29" t="str">
        <f t="shared" si="18"/>
        <v/>
      </c>
      <c r="L85" s="139" t="str">
        <f t="shared" si="19"/>
        <v/>
      </c>
      <c r="M85" s="29" t="str">
        <f t="shared" si="20"/>
        <v/>
      </c>
      <c r="N85" s="29" t="str">
        <f t="shared" si="21"/>
        <v/>
      </c>
      <c r="O85" s="138"/>
      <c r="P85" s="138"/>
      <c r="Q85" s="138"/>
      <c r="R85" s="138"/>
      <c r="S85" s="138"/>
      <c r="T85" s="138"/>
      <c r="U85" s="138"/>
      <c r="V85" s="138"/>
      <c r="W85" s="138"/>
      <c r="X85" s="138"/>
      <c r="Y85" s="138"/>
    </row>
    <row r="86" spans="1:25" x14ac:dyDescent="0.2">
      <c r="A86" s="28"/>
      <c r="B86" s="140"/>
      <c r="C86" s="29" t="str">
        <f t="shared" si="13"/>
        <v/>
      </c>
      <c r="D86" s="362" t="str">
        <f>IF(Cy!C87="","",Cy!C87)</f>
        <v/>
      </c>
      <c r="E86" s="29" t="str">
        <f t="shared" si="14"/>
        <v/>
      </c>
      <c r="F86" s="29" t="str">
        <f t="shared" si="15"/>
        <v/>
      </c>
      <c r="G86" s="139" t="str">
        <f t="shared" si="11"/>
        <v/>
      </c>
      <c r="H86" s="29" t="str">
        <f t="shared" si="16"/>
        <v/>
      </c>
      <c r="I86" s="362" t="str">
        <f t="shared" si="12"/>
        <v/>
      </c>
      <c r="J86" s="29" t="str">
        <f t="shared" si="17"/>
        <v/>
      </c>
      <c r="K86" s="29" t="str">
        <f t="shared" si="18"/>
        <v/>
      </c>
      <c r="L86" s="139" t="str">
        <f t="shared" si="19"/>
        <v/>
      </c>
      <c r="M86" s="29" t="str">
        <f t="shared" si="20"/>
        <v/>
      </c>
      <c r="N86" s="29" t="str">
        <f t="shared" si="21"/>
        <v/>
      </c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</row>
    <row r="87" spans="1:25" x14ac:dyDescent="0.2">
      <c r="A87" s="28"/>
      <c r="B87" s="140"/>
      <c r="C87" s="29" t="str">
        <f t="shared" si="13"/>
        <v/>
      </c>
      <c r="D87" s="362" t="str">
        <f>IF(Cy!C88="","",Cy!C88)</f>
        <v/>
      </c>
      <c r="E87" s="29" t="str">
        <f t="shared" si="14"/>
        <v/>
      </c>
      <c r="F87" s="29" t="str">
        <f t="shared" si="15"/>
        <v/>
      </c>
      <c r="G87" s="139" t="str">
        <f t="shared" si="11"/>
        <v/>
      </c>
      <c r="H87" s="29" t="str">
        <f t="shared" si="16"/>
        <v/>
      </c>
      <c r="I87" s="362" t="str">
        <f t="shared" si="12"/>
        <v/>
      </c>
      <c r="J87" s="29" t="str">
        <f t="shared" si="17"/>
        <v/>
      </c>
      <c r="K87" s="29" t="str">
        <f t="shared" si="18"/>
        <v/>
      </c>
      <c r="L87" s="139" t="str">
        <f t="shared" si="19"/>
        <v/>
      </c>
      <c r="M87" s="29" t="str">
        <f t="shared" si="20"/>
        <v/>
      </c>
      <c r="N87" s="29" t="str">
        <f t="shared" si="21"/>
        <v/>
      </c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</row>
    <row r="88" spans="1:25" x14ac:dyDescent="0.2">
      <c r="A88" s="28"/>
      <c r="B88" s="140"/>
      <c r="C88" s="29" t="str">
        <f t="shared" si="13"/>
        <v/>
      </c>
      <c r="D88" s="362" t="str">
        <f>IF(Cy!C89="","",Cy!C89)</f>
        <v/>
      </c>
      <c r="E88" s="29" t="str">
        <f t="shared" si="14"/>
        <v/>
      </c>
      <c r="F88" s="29" t="str">
        <f t="shared" si="15"/>
        <v/>
      </c>
      <c r="G88" s="139" t="str">
        <f t="shared" si="11"/>
        <v/>
      </c>
      <c r="H88" s="29" t="str">
        <f t="shared" si="16"/>
        <v/>
      </c>
      <c r="I88" s="362" t="str">
        <f t="shared" si="12"/>
        <v/>
      </c>
      <c r="J88" s="29" t="str">
        <f t="shared" si="17"/>
        <v/>
      </c>
      <c r="K88" s="29" t="str">
        <f t="shared" si="18"/>
        <v/>
      </c>
      <c r="L88" s="139" t="str">
        <f t="shared" si="19"/>
        <v/>
      </c>
      <c r="M88" s="29" t="str">
        <f t="shared" si="20"/>
        <v/>
      </c>
      <c r="N88" s="29" t="str">
        <f t="shared" si="21"/>
        <v/>
      </c>
      <c r="O88" s="138"/>
      <c r="P88" s="138"/>
      <c r="Q88" s="138"/>
      <c r="R88" s="138"/>
      <c r="S88" s="138"/>
      <c r="T88" s="138"/>
      <c r="U88" s="138"/>
      <c r="V88" s="138"/>
      <c r="W88" s="138"/>
      <c r="X88" s="138"/>
      <c r="Y88" s="138"/>
    </row>
    <row r="89" spans="1:25" x14ac:dyDescent="0.2">
      <c r="A89" s="28"/>
      <c r="B89" s="140"/>
      <c r="C89" s="29" t="str">
        <f t="shared" si="13"/>
        <v/>
      </c>
      <c r="D89" s="362" t="str">
        <f>IF(Cy!C90="","",Cy!C90)</f>
        <v/>
      </c>
      <c r="E89" s="29" t="str">
        <f t="shared" si="14"/>
        <v/>
      </c>
      <c r="F89" s="29" t="str">
        <f t="shared" si="15"/>
        <v/>
      </c>
      <c r="G89" s="139" t="str">
        <f t="shared" si="11"/>
        <v/>
      </c>
      <c r="H89" s="29" t="str">
        <f t="shared" si="16"/>
        <v/>
      </c>
      <c r="I89" s="362" t="str">
        <f t="shared" si="12"/>
        <v/>
      </c>
      <c r="J89" s="29" t="str">
        <f t="shared" si="17"/>
        <v/>
      </c>
      <c r="K89" s="29" t="str">
        <f t="shared" si="18"/>
        <v/>
      </c>
      <c r="L89" s="139" t="str">
        <f t="shared" si="19"/>
        <v/>
      </c>
      <c r="M89" s="29" t="str">
        <f t="shared" si="20"/>
        <v/>
      </c>
      <c r="N89" s="29" t="str">
        <f t="shared" si="21"/>
        <v/>
      </c>
      <c r="O89" s="138"/>
      <c r="P89" s="138"/>
      <c r="Q89" s="138"/>
      <c r="R89" s="138"/>
      <c r="S89" s="138"/>
      <c r="T89" s="138"/>
      <c r="U89" s="138"/>
      <c r="V89" s="138"/>
      <c r="W89" s="138"/>
      <c r="X89" s="138"/>
      <c r="Y89" s="138"/>
    </row>
    <row r="90" spans="1:25" x14ac:dyDescent="0.2">
      <c r="A90" s="28"/>
      <c r="B90" s="140"/>
      <c r="C90" s="29" t="str">
        <f t="shared" si="13"/>
        <v/>
      </c>
      <c r="D90" s="362" t="str">
        <f>IF(Cy!C91="","",Cy!C91)</f>
        <v/>
      </c>
      <c r="E90" s="29" t="str">
        <f t="shared" si="14"/>
        <v/>
      </c>
      <c r="F90" s="29" t="str">
        <f t="shared" si="15"/>
        <v/>
      </c>
      <c r="G90" s="139" t="str">
        <f t="shared" si="11"/>
        <v/>
      </c>
      <c r="H90" s="29" t="str">
        <f t="shared" si="16"/>
        <v/>
      </c>
      <c r="I90" s="362" t="str">
        <f t="shared" si="12"/>
        <v/>
      </c>
      <c r="J90" s="29" t="str">
        <f t="shared" si="17"/>
        <v/>
      </c>
      <c r="K90" s="29" t="str">
        <f t="shared" si="18"/>
        <v/>
      </c>
      <c r="L90" s="139" t="str">
        <f t="shared" si="19"/>
        <v/>
      </c>
      <c r="M90" s="29" t="str">
        <f t="shared" si="20"/>
        <v/>
      </c>
      <c r="N90" s="29" t="str">
        <f t="shared" si="21"/>
        <v/>
      </c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</row>
    <row r="91" spans="1:25" x14ac:dyDescent="0.2">
      <c r="A91" s="28"/>
      <c r="B91" s="140"/>
      <c r="C91" s="29" t="str">
        <f t="shared" si="13"/>
        <v/>
      </c>
      <c r="D91" s="362" t="str">
        <f>IF(Cy!C92="","",Cy!C92)</f>
        <v/>
      </c>
      <c r="E91" s="29" t="str">
        <f t="shared" si="14"/>
        <v/>
      </c>
      <c r="F91" s="29" t="str">
        <f t="shared" si="15"/>
        <v/>
      </c>
      <c r="G91" s="139" t="str">
        <f t="shared" si="11"/>
        <v/>
      </c>
      <c r="H91" s="29" t="str">
        <f t="shared" si="16"/>
        <v/>
      </c>
      <c r="I91" s="362" t="str">
        <f t="shared" si="12"/>
        <v/>
      </c>
      <c r="J91" s="29" t="str">
        <f t="shared" si="17"/>
        <v/>
      </c>
      <c r="K91" s="29" t="str">
        <f t="shared" si="18"/>
        <v/>
      </c>
      <c r="L91" s="139" t="str">
        <f t="shared" si="19"/>
        <v/>
      </c>
      <c r="M91" s="29" t="str">
        <f t="shared" si="20"/>
        <v/>
      </c>
      <c r="N91" s="29" t="str">
        <f t="shared" si="21"/>
        <v/>
      </c>
      <c r="O91" s="138"/>
      <c r="P91" s="138"/>
      <c r="Q91" s="138"/>
      <c r="R91" s="138"/>
      <c r="S91" s="138"/>
      <c r="T91" s="138"/>
      <c r="U91" s="138"/>
      <c r="V91" s="138"/>
      <c r="W91" s="138"/>
      <c r="X91" s="138"/>
      <c r="Y91" s="138"/>
    </row>
    <row r="92" spans="1:25" x14ac:dyDescent="0.2">
      <c r="A92" s="28"/>
      <c r="B92" s="140"/>
      <c r="C92" s="29" t="str">
        <f t="shared" si="13"/>
        <v/>
      </c>
      <c r="D92" s="362" t="str">
        <f>IF(Cy!C93="","",Cy!C93)</f>
        <v/>
      </c>
      <c r="E92" s="29" t="str">
        <f t="shared" si="14"/>
        <v/>
      </c>
      <c r="F92" s="29" t="str">
        <f t="shared" si="15"/>
        <v/>
      </c>
      <c r="G92" s="139" t="str">
        <f t="shared" si="11"/>
        <v/>
      </c>
      <c r="H92" s="29" t="str">
        <f t="shared" si="16"/>
        <v/>
      </c>
      <c r="I92" s="362" t="str">
        <f t="shared" si="12"/>
        <v/>
      </c>
      <c r="J92" s="29" t="str">
        <f t="shared" si="17"/>
        <v/>
      </c>
      <c r="K92" s="29" t="str">
        <f t="shared" si="18"/>
        <v/>
      </c>
      <c r="L92" s="139" t="str">
        <f t="shared" si="19"/>
        <v/>
      </c>
      <c r="M92" s="29" t="str">
        <f t="shared" si="20"/>
        <v/>
      </c>
      <c r="N92" s="29" t="str">
        <f t="shared" si="21"/>
        <v/>
      </c>
      <c r="O92" s="138"/>
      <c r="P92" s="138"/>
      <c r="Q92" s="138"/>
      <c r="R92" s="138"/>
      <c r="S92" s="138"/>
      <c r="T92" s="138"/>
      <c r="U92" s="138"/>
      <c r="V92" s="138"/>
      <c r="W92" s="138"/>
      <c r="X92" s="138"/>
      <c r="Y92" s="138"/>
    </row>
    <row r="93" spans="1:25" x14ac:dyDescent="0.2">
      <c r="A93" s="28"/>
      <c r="B93" s="140"/>
      <c r="C93" s="29" t="str">
        <f t="shared" si="13"/>
        <v/>
      </c>
      <c r="D93" s="362" t="str">
        <f>IF(Cy!C94="","",Cy!C94)</f>
        <v/>
      </c>
      <c r="E93" s="29" t="str">
        <f t="shared" si="14"/>
        <v/>
      </c>
      <c r="F93" s="29" t="str">
        <f t="shared" si="15"/>
        <v/>
      </c>
      <c r="G93" s="139" t="str">
        <f t="shared" si="11"/>
        <v/>
      </c>
      <c r="H93" s="29" t="str">
        <f t="shared" si="16"/>
        <v/>
      </c>
      <c r="I93" s="362" t="str">
        <f t="shared" si="12"/>
        <v/>
      </c>
      <c r="J93" s="29" t="str">
        <f t="shared" si="17"/>
        <v/>
      </c>
      <c r="K93" s="29" t="str">
        <f t="shared" si="18"/>
        <v/>
      </c>
      <c r="L93" s="139" t="str">
        <f t="shared" si="19"/>
        <v/>
      </c>
      <c r="M93" s="29" t="str">
        <f t="shared" si="20"/>
        <v/>
      </c>
      <c r="N93" s="29" t="str">
        <f t="shared" si="21"/>
        <v/>
      </c>
      <c r="O93" s="138"/>
      <c r="P93" s="138"/>
      <c r="Q93" s="138"/>
      <c r="R93" s="138"/>
      <c r="S93" s="138"/>
      <c r="T93" s="138"/>
      <c r="U93" s="138"/>
      <c r="V93" s="138"/>
      <c r="W93" s="138"/>
      <c r="X93" s="138"/>
      <c r="Y93" s="138"/>
    </row>
    <row r="94" spans="1:25" x14ac:dyDescent="0.2">
      <c r="A94" s="28"/>
      <c r="B94" s="140"/>
      <c r="C94" s="29" t="str">
        <f t="shared" si="13"/>
        <v/>
      </c>
      <c r="D94" s="362" t="str">
        <f>IF(Cy!C95="","",Cy!C95)</f>
        <v/>
      </c>
      <c r="E94" s="29" t="str">
        <f t="shared" si="14"/>
        <v/>
      </c>
      <c r="F94" s="29" t="str">
        <f t="shared" si="15"/>
        <v/>
      </c>
      <c r="G94" s="139" t="str">
        <f t="shared" si="11"/>
        <v/>
      </c>
      <c r="H94" s="29" t="str">
        <f t="shared" si="16"/>
        <v/>
      </c>
      <c r="I94" s="362" t="str">
        <f t="shared" si="12"/>
        <v/>
      </c>
      <c r="J94" s="29" t="str">
        <f t="shared" si="17"/>
        <v/>
      </c>
      <c r="K94" s="29" t="str">
        <f t="shared" si="18"/>
        <v/>
      </c>
      <c r="L94" s="139" t="str">
        <f t="shared" si="19"/>
        <v/>
      </c>
      <c r="M94" s="29" t="str">
        <f t="shared" si="20"/>
        <v/>
      </c>
      <c r="N94" s="29" t="str">
        <f t="shared" si="21"/>
        <v/>
      </c>
      <c r="O94" s="138"/>
      <c r="P94" s="138"/>
      <c r="Q94" s="138"/>
      <c r="R94" s="138"/>
      <c r="S94" s="138"/>
      <c r="T94" s="138"/>
      <c r="U94" s="138"/>
      <c r="V94" s="138"/>
      <c r="W94" s="138"/>
      <c r="X94" s="138"/>
      <c r="Y94" s="138"/>
    </row>
    <row r="95" spans="1:25" x14ac:dyDescent="0.2">
      <c r="A95" s="28"/>
      <c r="B95" s="140"/>
      <c r="C95" s="29" t="str">
        <f t="shared" si="13"/>
        <v/>
      </c>
      <c r="D95" s="362" t="str">
        <f>IF(Cy!C96="","",Cy!C96)</f>
        <v/>
      </c>
      <c r="E95" s="29" t="str">
        <f t="shared" si="14"/>
        <v/>
      </c>
      <c r="F95" s="29" t="str">
        <f t="shared" si="15"/>
        <v/>
      </c>
      <c r="G95" s="139" t="str">
        <f t="shared" si="11"/>
        <v/>
      </c>
      <c r="H95" s="29" t="str">
        <f t="shared" si="16"/>
        <v/>
      </c>
      <c r="I95" s="362" t="str">
        <f t="shared" si="12"/>
        <v/>
      </c>
      <c r="J95" s="29" t="str">
        <f t="shared" si="17"/>
        <v/>
      </c>
      <c r="K95" s="29" t="str">
        <f t="shared" si="18"/>
        <v/>
      </c>
      <c r="L95" s="139" t="str">
        <f t="shared" si="19"/>
        <v/>
      </c>
      <c r="M95" s="29" t="str">
        <f t="shared" si="20"/>
        <v/>
      </c>
      <c r="N95" s="29" t="str">
        <f t="shared" si="21"/>
        <v/>
      </c>
      <c r="O95" s="138"/>
      <c r="P95" s="138"/>
      <c r="Q95" s="138"/>
      <c r="R95" s="138"/>
      <c r="S95" s="138"/>
      <c r="T95" s="138"/>
      <c r="U95" s="138"/>
      <c r="V95" s="138"/>
      <c r="W95" s="138"/>
      <c r="X95" s="138"/>
      <c r="Y95" s="138"/>
    </row>
    <row r="96" spans="1:25" x14ac:dyDescent="0.2">
      <c r="A96" s="28"/>
      <c r="B96" s="140"/>
      <c r="C96" s="29" t="str">
        <f t="shared" si="13"/>
        <v/>
      </c>
      <c r="D96" s="362" t="str">
        <f>IF(Cy!C97="","",Cy!C97)</f>
        <v/>
      </c>
      <c r="E96" s="29" t="str">
        <f t="shared" si="14"/>
        <v/>
      </c>
      <c r="F96" s="29" t="str">
        <f t="shared" si="15"/>
        <v/>
      </c>
      <c r="G96" s="139" t="str">
        <f t="shared" si="11"/>
        <v/>
      </c>
      <c r="H96" s="29" t="str">
        <f t="shared" si="16"/>
        <v/>
      </c>
      <c r="I96" s="362" t="str">
        <f t="shared" si="12"/>
        <v/>
      </c>
      <c r="J96" s="29" t="str">
        <f t="shared" si="17"/>
        <v/>
      </c>
      <c r="K96" s="29" t="str">
        <f t="shared" si="18"/>
        <v/>
      </c>
      <c r="L96" s="139" t="str">
        <f t="shared" si="19"/>
        <v/>
      </c>
      <c r="M96" s="29" t="str">
        <f t="shared" si="20"/>
        <v/>
      </c>
      <c r="N96" s="29" t="str">
        <f t="shared" si="21"/>
        <v/>
      </c>
      <c r="O96" s="138"/>
      <c r="P96" s="138"/>
      <c r="Q96" s="138"/>
      <c r="R96" s="138"/>
      <c r="S96" s="138"/>
      <c r="T96" s="138"/>
      <c r="U96" s="138"/>
      <c r="V96" s="138"/>
      <c r="W96" s="138"/>
      <c r="X96" s="138"/>
      <c r="Y96" s="138"/>
    </row>
    <row r="97" spans="1:25" x14ac:dyDescent="0.2">
      <c r="A97" s="28"/>
      <c r="B97" s="140"/>
      <c r="C97" s="29" t="str">
        <f t="shared" si="13"/>
        <v/>
      </c>
      <c r="D97" s="362" t="str">
        <f>IF(Cy!C98="","",Cy!C98)</f>
        <v/>
      </c>
      <c r="E97" s="29" t="str">
        <f t="shared" si="14"/>
        <v/>
      </c>
      <c r="F97" s="29" t="str">
        <f t="shared" si="15"/>
        <v/>
      </c>
      <c r="G97" s="139" t="str">
        <f t="shared" si="11"/>
        <v/>
      </c>
      <c r="H97" s="29" t="str">
        <f t="shared" si="16"/>
        <v/>
      </c>
      <c r="I97" s="362" t="str">
        <f t="shared" si="12"/>
        <v/>
      </c>
      <c r="J97" s="29" t="str">
        <f t="shared" si="17"/>
        <v/>
      </c>
      <c r="K97" s="29" t="str">
        <f t="shared" si="18"/>
        <v/>
      </c>
      <c r="L97" s="139" t="str">
        <f t="shared" si="19"/>
        <v/>
      </c>
      <c r="M97" s="29" t="str">
        <f t="shared" si="20"/>
        <v/>
      </c>
      <c r="N97" s="29" t="str">
        <f t="shared" si="21"/>
        <v/>
      </c>
      <c r="O97" s="138"/>
      <c r="P97" s="138"/>
      <c r="Q97" s="138"/>
      <c r="R97" s="138"/>
      <c r="S97" s="138"/>
      <c r="T97" s="138"/>
      <c r="U97" s="138"/>
      <c r="V97" s="138"/>
      <c r="W97" s="138"/>
      <c r="X97" s="138"/>
      <c r="Y97" s="138"/>
    </row>
    <row r="98" spans="1:25" x14ac:dyDescent="0.2">
      <c r="A98" s="28"/>
      <c r="B98" s="140"/>
      <c r="C98" s="29" t="str">
        <f t="shared" si="13"/>
        <v/>
      </c>
      <c r="D98" s="362" t="str">
        <f>IF(Cy!C99="","",Cy!C99)</f>
        <v/>
      </c>
      <c r="E98" s="29" t="str">
        <f t="shared" si="14"/>
        <v/>
      </c>
      <c r="F98" s="29" t="str">
        <f t="shared" si="15"/>
        <v/>
      </c>
      <c r="G98" s="139" t="str">
        <f t="shared" si="11"/>
        <v/>
      </c>
      <c r="H98" s="29" t="str">
        <f t="shared" si="16"/>
        <v/>
      </c>
      <c r="I98" s="362" t="str">
        <f t="shared" si="12"/>
        <v/>
      </c>
      <c r="J98" s="29" t="str">
        <f t="shared" si="17"/>
        <v/>
      </c>
      <c r="K98" s="29" t="str">
        <f t="shared" si="18"/>
        <v/>
      </c>
      <c r="L98" s="139" t="str">
        <f t="shared" si="19"/>
        <v/>
      </c>
      <c r="M98" s="29" t="str">
        <f t="shared" si="20"/>
        <v/>
      </c>
      <c r="N98" s="29" t="str">
        <f t="shared" si="21"/>
        <v/>
      </c>
      <c r="O98" s="138"/>
      <c r="P98" s="138"/>
      <c r="Q98" s="138"/>
      <c r="R98" s="138"/>
      <c r="S98" s="138"/>
      <c r="T98" s="138"/>
      <c r="U98" s="138"/>
      <c r="V98" s="138"/>
      <c r="W98" s="138"/>
      <c r="X98" s="138"/>
      <c r="Y98" s="138"/>
    </row>
    <row r="99" spans="1:25" x14ac:dyDescent="0.2">
      <c r="A99" s="28"/>
      <c r="B99" s="140"/>
      <c r="C99" s="29" t="str">
        <f t="shared" si="13"/>
        <v/>
      </c>
      <c r="D99" s="362" t="str">
        <f>IF(Cy!C100="","",Cy!C100)</f>
        <v/>
      </c>
      <c r="E99" s="29" t="str">
        <f t="shared" si="14"/>
        <v/>
      </c>
      <c r="F99" s="29" t="str">
        <f t="shared" si="15"/>
        <v/>
      </c>
      <c r="G99" s="139" t="str">
        <f t="shared" si="11"/>
        <v/>
      </c>
      <c r="H99" s="29" t="str">
        <f t="shared" si="16"/>
        <v/>
      </c>
      <c r="I99" s="362" t="str">
        <f t="shared" si="12"/>
        <v/>
      </c>
      <c r="J99" s="29" t="str">
        <f t="shared" si="17"/>
        <v/>
      </c>
      <c r="K99" s="29" t="str">
        <f t="shared" si="18"/>
        <v/>
      </c>
      <c r="L99" s="139" t="str">
        <f t="shared" si="19"/>
        <v/>
      </c>
      <c r="M99" s="29" t="str">
        <f t="shared" si="20"/>
        <v/>
      </c>
      <c r="N99" s="29" t="str">
        <f t="shared" si="21"/>
        <v/>
      </c>
      <c r="O99" s="138"/>
      <c r="P99" s="138"/>
      <c r="Q99" s="138"/>
      <c r="R99" s="138"/>
      <c r="S99" s="138"/>
      <c r="T99" s="138"/>
      <c r="U99" s="138"/>
      <c r="V99" s="138"/>
      <c r="W99" s="138"/>
      <c r="X99" s="138"/>
      <c r="Y99" s="138"/>
    </row>
    <row r="100" spans="1:25" x14ac:dyDescent="0.2">
      <c r="A100" s="28"/>
      <c r="B100" s="140"/>
      <c r="C100" s="29" t="str">
        <f t="shared" si="13"/>
        <v/>
      </c>
      <c r="D100" s="362" t="str">
        <f>IF(Cy!C101="","",Cy!C101)</f>
        <v/>
      </c>
      <c r="E100" s="29" t="str">
        <f t="shared" si="14"/>
        <v/>
      </c>
      <c r="F100" s="29" t="str">
        <f t="shared" si="15"/>
        <v/>
      </c>
      <c r="G100" s="139" t="str">
        <f t="shared" si="11"/>
        <v/>
      </c>
      <c r="H100" s="29" t="str">
        <f t="shared" si="16"/>
        <v/>
      </c>
      <c r="I100" s="362" t="str">
        <f t="shared" si="12"/>
        <v/>
      </c>
      <c r="J100" s="29" t="str">
        <f t="shared" si="17"/>
        <v/>
      </c>
      <c r="K100" s="29" t="str">
        <f t="shared" si="18"/>
        <v/>
      </c>
      <c r="L100" s="139" t="str">
        <f t="shared" si="19"/>
        <v/>
      </c>
      <c r="M100" s="29" t="str">
        <f t="shared" si="20"/>
        <v/>
      </c>
      <c r="N100" s="29" t="str">
        <f t="shared" si="21"/>
        <v/>
      </c>
      <c r="O100" s="138"/>
      <c r="P100" s="138"/>
      <c r="Q100" s="138"/>
      <c r="R100" s="138"/>
      <c r="S100" s="138"/>
      <c r="T100" s="138"/>
      <c r="U100" s="138"/>
      <c r="V100" s="138"/>
      <c r="W100" s="138"/>
      <c r="X100" s="138"/>
      <c r="Y100" s="138"/>
    </row>
    <row r="101" spans="1:25" x14ac:dyDescent="0.2">
      <c r="A101" s="28"/>
      <c r="B101" s="140"/>
      <c r="C101" s="29" t="str">
        <f t="shared" si="13"/>
        <v/>
      </c>
      <c r="D101" s="362" t="str">
        <f>IF(Cy!C102="","",Cy!C102)</f>
        <v/>
      </c>
      <c r="E101" s="29" t="str">
        <f t="shared" si="14"/>
        <v/>
      </c>
      <c r="F101" s="29" t="str">
        <f t="shared" si="15"/>
        <v/>
      </c>
      <c r="G101" s="139" t="str">
        <f t="shared" si="11"/>
        <v/>
      </c>
      <c r="H101" s="29" t="str">
        <f t="shared" si="16"/>
        <v/>
      </c>
      <c r="I101" s="362" t="str">
        <f t="shared" si="12"/>
        <v/>
      </c>
      <c r="J101" s="29" t="str">
        <f t="shared" si="17"/>
        <v/>
      </c>
      <c r="K101" s="29" t="str">
        <f t="shared" si="18"/>
        <v/>
      </c>
      <c r="L101" s="139" t="str">
        <f t="shared" si="19"/>
        <v/>
      </c>
      <c r="M101" s="29" t="str">
        <f t="shared" si="20"/>
        <v/>
      </c>
      <c r="N101" s="29" t="str">
        <f t="shared" si="21"/>
        <v/>
      </c>
      <c r="O101" s="138"/>
      <c r="P101" s="138"/>
      <c r="Q101" s="138"/>
      <c r="R101" s="138"/>
      <c r="S101" s="138"/>
      <c r="T101" s="138"/>
      <c r="U101" s="138"/>
      <c r="V101" s="138"/>
      <c r="W101" s="138"/>
      <c r="X101" s="138"/>
      <c r="Y101" s="138"/>
    </row>
    <row r="102" spans="1:25" ht="13.5" thickBot="1" x14ac:dyDescent="0.25">
      <c r="A102" s="137"/>
      <c r="B102" s="136"/>
      <c r="C102" s="134" t="str">
        <f t="shared" si="13"/>
        <v/>
      </c>
      <c r="D102" s="363" t="str">
        <f>IF(Cy!C103="","",Cy!C103)</f>
        <v/>
      </c>
      <c r="E102" s="134" t="str">
        <f t="shared" si="14"/>
        <v/>
      </c>
      <c r="F102" s="134" t="str">
        <f t="shared" si="15"/>
        <v/>
      </c>
      <c r="G102" s="135" t="str">
        <f t="shared" si="11"/>
        <v/>
      </c>
      <c r="H102" s="134" t="str">
        <f t="shared" si="16"/>
        <v/>
      </c>
      <c r="I102" s="363" t="str">
        <f t="shared" si="12"/>
        <v/>
      </c>
      <c r="J102" s="134" t="str">
        <f t="shared" si="17"/>
        <v/>
      </c>
      <c r="K102" s="134" t="str">
        <f t="shared" si="18"/>
        <v/>
      </c>
      <c r="L102" s="135" t="str">
        <f t="shared" si="19"/>
        <v/>
      </c>
      <c r="M102" s="134" t="str">
        <f t="shared" si="20"/>
        <v/>
      </c>
      <c r="N102" s="134" t="str">
        <f t="shared" si="21"/>
        <v/>
      </c>
      <c r="O102" s="251"/>
      <c r="P102" s="251"/>
      <c r="Q102" s="251"/>
      <c r="R102" s="251"/>
      <c r="S102" s="251"/>
      <c r="T102" s="251"/>
      <c r="U102" s="251"/>
      <c r="V102" s="251"/>
      <c r="W102" s="251"/>
      <c r="X102" s="251"/>
      <c r="Y102" s="251"/>
    </row>
  </sheetData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M16" sqref="M16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11" hidden="1" customWidth="1"/>
    <col min="7" max="7" width="4.42578125" hidden="1" customWidth="1"/>
    <col min="8" max="8" width="11" hidden="1" customWidth="1"/>
    <col min="10" max="10" width="4.42578125" hidden="1" customWidth="1"/>
  </cols>
  <sheetData>
    <row r="1" spans="1:14" x14ac:dyDescent="0.2">
      <c r="A1" s="343" t="s">
        <v>37</v>
      </c>
      <c r="B1" s="345" t="s">
        <v>111</v>
      </c>
      <c r="C1" s="345" t="s">
        <v>0</v>
      </c>
      <c r="D1" s="345" t="s">
        <v>122</v>
      </c>
      <c r="E1" s="345" t="s">
        <v>0</v>
      </c>
      <c r="F1" s="345" t="s">
        <v>122</v>
      </c>
      <c r="G1" s="345" t="s">
        <v>0</v>
      </c>
      <c r="H1" s="345" t="s">
        <v>122</v>
      </c>
      <c r="I1" s="347" t="s">
        <v>121</v>
      </c>
      <c r="J1" s="345" t="s">
        <v>0</v>
      </c>
      <c r="K1" s="347" t="s">
        <v>218</v>
      </c>
      <c r="L1" s="347" t="s">
        <v>217</v>
      </c>
      <c r="M1" s="346" t="s">
        <v>108</v>
      </c>
    </row>
    <row r="2" spans="1:14" x14ac:dyDescent="0.2">
      <c r="A2" s="153">
        <f>IF(CRes!A2="","",CRes!A2)</f>
        <v>42720</v>
      </c>
      <c r="B2" s="158"/>
      <c r="C2" s="155">
        <v>0</v>
      </c>
      <c r="D2" s="155">
        <v>1</v>
      </c>
      <c r="E2" s="342"/>
      <c r="F2" s="342"/>
      <c r="G2" s="342"/>
      <c r="H2" s="342"/>
      <c r="I2" s="158"/>
      <c r="J2" s="342"/>
      <c r="K2" s="342"/>
      <c r="L2" s="342"/>
      <c r="M2" s="138"/>
    </row>
    <row r="3" spans="1:14" x14ac:dyDescent="0.2">
      <c r="A3" s="153" t="str">
        <f>IF(CRes!A3="","",CRes!A3)</f>
        <v/>
      </c>
      <c r="B3" s="139">
        <f>CRes!L3</f>
        <v>0.22834244596894215</v>
      </c>
      <c r="C3" s="4">
        <f>IF(B3="","",C2+1)</f>
        <v>1</v>
      </c>
      <c r="D3" s="152">
        <f t="shared" ref="D3:D34" si="0">IF(B3="","",D2*(1+B3/100))</f>
        <v>1.0022834244596894</v>
      </c>
      <c r="E3" s="156"/>
      <c r="F3" s="156"/>
      <c r="G3" s="156"/>
      <c r="H3" s="156"/>
      <c r="I3" s="289">
        <f t="shared" ref="I3:I34" si="1">IF(B3="","",100*(D3^(1/C3)-1))</f>
        <v>0.22834244596894315</v>
      </c>
      <c r="J3" s="156"/>
      <c r="K3" s="156"/>
      <c r="L3" s="156"/>
      <c r="M3" s="138"/>
      <c r="N3" s="347" t="s">
        <v>218</v>
      </c>
    </row>
    <row r="4" spans="1:14" x14ac:dyDescent="0.2">
      <c r="A4" s="153" t="str">
        <f>IF(CRes!A4="","",CRes!A4)</f>
        <v/>
      </c>
      <c r="B4" s="139">
        <f>CRes!L4</f>
        <v>0.19942084327355106</v>
      </c>
      <c r="C4" s="4">
        <f t="shared" ref="C4:G60" si="2">IF(B4="","",C3+1)</f>
        <v>2</v>
      </c>
      <c r="D4" s="152">
        <f t="shared" si="0"/>
        <v>1.004282186516738</v>
      </c>
      <c r="E4" s="156"/>
      <c r="F4" s="156"/>
      <c r="G4" s="156"/>
      <c r="H4" s="156"/>
      <c r="I4" s="289">
        <f t="shared" si="1"/>
        <v>0.21388060127887076</v>
      </c>
      <c r="J4" s="156"/>
      <c r="K4" s="156"/>
      <c r="L4" s="156"/>
      <c r="M4" s="141"/>
      <c r="N4" s="340">
        <f>IF(K7="","",VLOOKUP(MAX(J7:J102),J7:K102,2,FALSE))</f>
        <v>0.58790780407493859</v>
      </c>
    </row>
    <row r="5" spans="1:14" x14ac:dyDescent="0.2">
      <c r="A5" s="153">
        <f>IF(CRes!A5="","",CRes!A5)</f>
        <v>42723</v>
      </c>
      <c r="B5" s="139">
        <f>CRes!L5</f>
        <v>0.16319963739120741</v>
      </c>
      <c r="C5" s="4">
        <f t="shared" si="2"/>
        <v>3</v>
      </c>
      <c r="D5" s="152">
        <f t="shared" si="0"/>
        <v>1.0059211714035177</v>
      </c>
      <c r="E5" s="156"/>
      <c r="F5" s="156"/>
      <c r="G5" s="156"/>
      <c r="H5" s="156"/>
      <c r="I5" s="289">
        <f t="shared" si="1"/>
        <v>0.19698409798460936</v>
      </c>
      <c r="J5" s="156"/>
      <c r="K5" s="156"/>
      <c r="L5" s="156"/>
      <c r="M5" s="141"/>
    </row>
    <row r="6" spans="1:14" x14ac:dyDescent="0.2">
      <c r="A6" s="153">
        <f>IF(CRes!A6="","",CRes!A6)</f>
        <v>42724</v>
      </c>
      <c r="B6" s="139">
        <f>CRes!L6</f>
        <v>7.8486370003790037E-2</v>
      </c>
      <c r="C6" s="4">
        <f t="shared" si="2"/>
        <v>4</v>
      </c>
      <c r="D6" s="152">
        <f t="shared" si="0"/>
        <v>1.0067106824160519</v>
      </c>
      <c r="E6" s="155">
        <v>0</v>
      </c>
      <c r="F6" s="155">
        <v>1</v>
      </c>
      <c r="G6" s="156"/>
      <c r="H6" s="156"/>
      <c r="I6" s="289">
        <f t="shared" si="1"/>
        <v>0.16734651869390049</v>
      </c>
      <c r="J6" s="155">
        <v>0</v>
      </c>
      <c r="K6" s="156"/>
      <c r="L6" s="156"/>
      <c r="M6" s="138"/>
    </row>
    <row r="7" spans="1:14" x14ac:dyDescent="0.2">
      <c r="A7" s="153">
        <f>IF(CRes!A7="","",CRes!A7)</f>
        <v>42726</v>
      </c>
      <c r="B7" s="139">
        <f>CRes!L7</f>
        <v>0.98183131715264604</v>
      </c>
      <c r="C7" s="4">
        <f t="shared" si="2"/>
        <v>5</v>
      </c>
      <c r="D7" s="152">
        <f t="shared" si="0"/>
        <v>1.0165948831691336</v>
      </c>
      <c r="E7" s="4">
        <f t="shared" si="2"/>
        <v>1</v>
      </c>
      <c r="F7" s="152">
        <f>IF(B7="","",F6*(1+B7/100))</f>
        <v>1.0098183131715264</v>
      </c>
      <c r="G7" s="155">
        <v>0</v>
      </c>
      <c r="H7" s="155">
        <v>1</v>
      </c>
      <c r="I7" s="289">
        <f t="shared" si="1"/>
        <v>0.32971622687687496</v>
      </c>
      <c r="J7" s="4">
        <f t="shared" ref="J7:J60" si="3">IF(I7="","",J6+1)</f>
        <v>1</v>
      </c>
      <c r="K7" s="289">
        <f>IF(B7="","",100*(F7^(1/E7)-1))</f>
        <v>0.98183131715263716</v>
      </c>
      <c r="L7" s="156"/>
      <c r="M7" s="138"/>
    </row>
    <row r="8" spans="1:14" x14ac:dyDescent="0.2">
      <c r="A8" s="153">
        <f>IF(CRes!A8="","",CRes!A8)</f>
        <v>42727</v>
      </c>
      <c r="B8" s="139">
        <f>CRes!L8</f>
        <v>0.32774190111233154</v>
      </c>
      <c r="C8" s="4">
        <f t="shared" si="2"/>
        <v>6</v>
      </c>
      <c r="D8" s="152">
        <f t="shared" si="0"/>
        <v>1.0199266905658428</v>
      </c>
      <c r="E8" s="4">
        <f t="shared" si="2"/>
        <v>2</v>
      </c>
      <c r="F8" s="152">
        <f>IF(B8="","",F7*(1+B8/100))</f>
        <v>1.0131279109088953</v>
      </c>
      <c r="G8" s="4">
        <f t="shared" si="2"/>
        <v>1</v>
      </c>
      <c r="H8" s="152">
        <f t="shared" ref="H8:H20" si="4">IF(B8="","",H7*(1+B8/100))</f>
        <v>1.0032774190111233</v>
      </c>
      <c r="I8" s="289">
        <f t="shared" si="1"/>
        <v>0.32938716988473171</v>
      </c>
      <c r="J8" s="4">
        <f t="shared" si="3"/>
        <v>2</v>
      </c>
      <c r="K8" s="289">
        <f>IF(B8="","",100*(F8^(1/E8)-1))</f>
        <v>0.6542552954864167</v>
      </c>
      <c r="L8" s="156"/>
      <c r="M8" s="138"/>
    </row>
    <row r="9" spans="1:14" x14ac:dyDescent="0.2">
      <c r="A9" s="153">
        <f>IF(CRes!A9="","",CRes!A9)</f>
        <v>42731</v>
      </c>
      <c r="B9" s="139">
        <f>CRes!L9</f>
        <v>0.14397557820181067</v>
      </c>
      <c r="C9" s="4">
        <f t="shared" si="2"/>
        <v>7</v>
      </c>
      <c r="D9" s="152">
        <f t="shared" si="0"/>
        <v>1.0213951359158195</v>
      </c>
      <c r="E9" s="4">
        <f t="shared" si="2"/>
        <v>3</v>
      </c>
      <c r="F9" s="152">
        <f t="shared" ref="F9:F60" si="5">IF(B9="","",F8*(1+B9/100))</f>
        <v>1.0145865676765502</v>
      </c>
      <c r="G9" s="4">
        <f t="shared" si="2"/>
        <v>2</v>
      </c>
      <c r="H9" s="152">
        <f t="shared" si="4"/>
        <v>1.0047218934761126</v>
      </c>
      <c r="I9" s="289">
        <f t="shared" si="1"/>
        <v>0.302878797289452</v>
      </c>
      <c r="J9" s="4">
        <f t="shared" si="3"/>
        <v>3</v>
      </c>
      <c r="K9" s="289">
        <f>IF(B9="","",100*(F9^(1/E9)-1))</f>
        <v>0.48387380756047538</v>
      </c>
      <c r="L9" s="156"/>
      <c r="M9" s="138"/>
    </row>
    <row r="10" spans="1:14" x14ac:dyDescent="0.2">
      <c r="A10" s="153">
        <f>IF(CRes!A10="","",CRes!A10)</f>
        <v>42732</v>
      </c>
      <c r="B10" s="139">
        <f>CRes!L10</f>
        <v>0.1494814546414073</v>
      </c>
      <c r="C10" s="4">
        <f t="shared" si="2"/>
        <v>8</v>
      </c>
      <c r="D10" s="152">
        <f t="shared" si="0"/>
        <v>1.0229219322226231</v>
      </c>
      <c r="E10" s="4">
        <f t="shared" si="2"/>
        <v>4</v>
      </c>
      <c r="F10" s="152">
        <f t="shared" si="5"/>
        <v>1.0161031864365093</v>
      </c>
      <c r="G10" s="4">
        <f t="shared" si="2"/>
        <v>3</v>
      </c>
      <c r="H10" s="152">
        <f t="shared" si="4"/>
        <v>1.0062237663775813</v>
      </c>
      <c r="I10" s="289">
        <f t="shared" si="1"/>
        <v>0.28369128766387863</v>
      </c>
      <c r="J10" s="4">
        <f t="shared" si="3"/>
        <v>4</v>
      </c>
      <c r="K10" s="289">
        <f>IF(B10="","",100*(F10^(1/E10)-1))</f>
        <v>0.40017119154294178</v>
      </c>
      <c r="L10" s="156"/>
      <c r="M10" s="138"/>
    </row>
    <row r="11" spans="1:14" x14ac:dyDescent="0.2">
      <c r="A11" s="153">
        <f>IF(CRes!A11="","",CRes!A11)</f>
        <v>42733</v>
      </c>
      <c r="B11" s="139">
        <f>CRes!L11</f>
        <v>0.3169218492654563</v>
      </c>
      <c r="C11" s="4">
        <f t="shared" si="2"/>
        <v>9</v>
      </c>
      <c r="D11" s="152">
        <f t="shared" si="0"/>
        <v>1.026163795326765</v>
      </c>
      <c r="E11" s="4">
        <f t="shared" si="2"/>
        <v>5</v>
      </c>
      <c r="F11" s="152">
        <f t="shared" si="5"/>
        <v>1.0193234394454092</v>
      </c>
      <c r="G11" s="4">
        <f t="shared" si="2"/>
        <v>4</v>
      </c>
      <c r="H11" s="152">
        <f t="shared" si="4"/>
        <v>1.0094127093457337</v>
      </c>
      <c r="I11" s="289">
        <f t="shared" si="1"/>
        <v>0.28738302862372223</v>
      </c>
      <c r="J11" s="4">
        <f t="shared" si="3"/>
        <v>5</v>
      </c>
      <c r="K11" s="289">
        <f t="shared" ref="K11:K60" si="6">IF(B11="","",100*(F11^(1/E11)-1))</f>
        <v>0.38351579807460734</v>
      </c>
      <c r="L11" s="156"/>
      <c r="M11" s="138"/>
    </row>
    <row r="12" spans="1:14" x14ac:dyDescent="0.2">
      <c r="A12" s="153">
        <f>IF(CRes!A12="","",CRes!A12)</f>
        <v>42734</v>
      </c>
      <c r="B12" s="139">
        <f>CRes!L12</f>
        <v>0.16688249549650566</v>
      </c>
      <c r="C12" s="4">
        <f t="shared" si="2"/>
        <v>10</v>
      </c>
      <c r="D12" s="152">
        <f t="shared" si="0"/>
        <v>1.027876283076288</v>
      </c>
      <c r="E12" s="4">
        <f t="shared" si="2"/>
        <v>6</v>
      </c>
      <c r="F12" s="152">
        <f t="shared" si="5"/>
        <v>1.0210245118383363</v>
      </c>
      <c r="G12" s="4">
        <f t="shared" si="2"/>
        <v>5</v>
      </c>
      <c r="H12" s="152">
        <f t="shared" si="4"/>
        <v>1.0110972424649487</v>
      </c>
      <c r="I12" s="289">
        <f t="shared" si="1"/>
        <v>0.27532645490249141</v>
      </c>
      <c r="J12" s="4">
        <f t="shared" si="3"/>
        <v>6</v>
      </c>
      <c r="K12" s="289">
        <f t="shared" si="6"/>
        <v>0.34737773900515023</v>
      </c>
      <c r="L12" s="156" t="s">
        <v>258</v>
      </c>
      <c r="M12" s="138"/>
    </row>
    <row r="13" spans="1:14" x14ac:dyDescent="0.2">
      <c r="A13" s="153" t="str">
        <f>IF(CRes!A13="","",CRes!A13)</f>
        <v/>
      </c>
      <c r="B13" s="139">
        <f>CRes!L13</f>
        <v>0.13749886306254927</v>
      </c>
      <c r="C13" s="4">
        <f t="shared" si="2"/>
        <v>11</v>
      </c>
      <c r="D13" s="152">
        <f t="shared" si="0"/>
        <v>1.0292896012792077</v>
      </c>
      <c r="E13" s="4">
        <f t="shared" si="2"/>
        <v>7</v>
      </c>
      <c r="F13" s="152">
        <f t="shared" si="5"/>
        <v>1.0224284089337041</v>
      </c>
      <c r="G13" s="4">
        <f t="shared" si="2"/>
        <v>6</v>
      </c>
      <c r="H13" s="152">
        <f t="shared" si="4"/>
        <v>1.0124874896777949</v>
      </c>
      <c r="I13" s="289">
        <f t="shared" si="1"/>
        <v>0.26278883875459069</v>
      </c>
      <c r="J13" s="4">
        <f t="shared" si="3"/>
        <v>7</v>
      </c>
      <c r="K13" s="289">
        <f t="shared" si="6"/>
        <v>0.31736813208944614</v>
      </c>
      <c r="L13" s="156" t="s">
        <v>259</v>
      </c>
      <c r="M13" s="138"/>
    </row>
    <row r="14" spans="1:14" x14ac:dyDescent="0.2">
      <c r="A14" s="153" t="str">
        <f>IF(CRes!A14="","",CRes!A14)</f>
        <v/>
      </c>
      <c r="B14" s="139">
        <f>CRes!L14</f>
        <v>0.14633043240767285</v>
      </c>
      <c r="C14" s="4">
        <f t="shared" si="2"/>
        <v>12</v>
      </c>
      <c r="D14" s="152">
        <f t="shared" si="0"/>
        <v>1.0307957652034869</v>
      </c>
      <c r="E14" s="4">
        <f t="shared" si="2"/>
        <v>8</v>
      </c>
      <c r="F14" s="152">
        <f t="shared" si="5"/>
        <v>1.0239245328455557</v>
      </c>
      <c r="G14" s="4">
        <f t="shared" si="2"/>
        <v>7</v>
      </c>
      <c r="H14" s="152">
        <f t="shared" si="4"/>
        <v>1.0139690669995141</v>
      </c>
      <c r="I14" s="289">
        <f t="shared" si="1"/>
        <v>0.25307880115426062</v>
      </c>
      <c r="J14" s="4">
        <f t="shared" si="3"/>
        <v>8</v>
      </c>
      <c r="K14" s="289">
        <f t="shared" si="6"/>
        <v>0.29597245500350144</v>
      </c>
      <c r="L14" s="156" t="s">
        <v>260</v>
      </c>
      <c r="M14" s="138"/>
    </row>
    <row r="15" spans="1:14" x14ac:dyDescent="0.2">
      <c r="A15" s="153" t="str">
        <f>IF(CRes!A15="","",CRes!A15)</f>
        <v/>
      </c>
      <c r="B15" s="139">
        <f>CRes!L15</f>
        <v>6.4051120800787772E-2</v>
      </c>
      <c r="C15" s="4">
        <f t="shared" si="2"/>
        <v>13</v>
      </c>
      <c r="D15" s="152">
        <f t="shared" si="0"/>
        <v>1.0314560014442669</v>
      </c>
      <c r="E15" s="4">
        <f t="shared" si="2"/>
        <v>9</v>
      </c>
      <c r="F15" s="152">
        <f t="shared" si="5"/>
        <v>1.0245803679849976</v>
      </c>
      <c r="G15" s="4">
        <f t="shared" si="2"/>
        <v>8</v>
      </c>
      <c r="H15" s="152">
        <f t="shared" si="4"/>
        <v>1.0146185255515006</v>
      </c>
      <c r="I15" s="289">
        <f t="shared" si="1"/>
        <v>0.23852554133976245</v>
      </c>
      <c r="J15" s="4">
        <f t="shared" si="3"/>
        <v>9</v>
      </c>
      <c r="K15" s="289">
        <f t="shared" si="6"/>
        <v>0.27017689589972083</v>
      </c>
      <c r="L15" s="156"/>
      <c r="M15" s="138"/>
    </row>
    <row r="16" spans="1:14" x14ac:dyDescent="0.2">
      <c r="A16" s="153" t="str">
        <f>IF(CRes!A16="","",CRes!A16)</f>
        <v/>
      </c>
      <c r="B16" s="139">
        <f>CRes!L16</f>
        <v>3.4931773586698496</v>
      </c>
      <c r="C16" s="4">
        <f t="shared" si="2"/>
        <v>14</v>
      </c>
      <c r="D16" s="152">
        <f t="shared" si="0"/>
        <v>1.0674865889513594</v>
      </c>
      <c r="E16" s="4">
        <f t="shared" si="2"/>
        <v>10</v>
      </c>
      <c r="F16" s="152">
        <f t="shared" si="5"/>
        <v>1.0603707774208257</v>
      </c>
      <c r="G16" s="4">
        <f t="shared" si="2"/>
        <v>9</v>
      </c>
      <c r="H16" s="152">
        <f t="shared" si="4"/>
        <v>1.0500609501629354</v>
      </c>
      <c r="I16" s="289">
        <f t="shared" si="1"/>
        <v>0.46756758036374801</v>
      </c>
      <c r="J16" s="4">
        <f t="shared" si="3"/>
        <v>10</v>
      </c>
      <c r="K16" s="289">
        <f t="shared" si="6"/>
        <v>0.58790780407493859</v>
      </c>
      <c r="L16" s="29">
        <f t="shared" ref="L16:L39" si="7">IF(B16="","",100*(H16^(1/G16)-1))</f>
        <v>0.54423349084704586</v>
      </c>
      <c r="M16" s="138"/>
    </row>
    <row r="17" spans="1:13" x14ac:dyDescent="0.2">
      <c r="A17" s="157" t="str">
        <f>IF(CRes!A17="","",CRes!A17)</f>
        <v/>
      </c>
      <c r="B17" s="139" t="str">
        <f>CRes!L17</f>
        <v/>
      </c>
      <c r="C17" s="4" t="str">
        <f t="shared" si="2"/>
        <v/>
      </c>
      <c r="D17" s="152" t="str">
        <f t="shared" si="0"/>
        <v/>
      </c>
      <c r="E17" s="4" t="str">
        <f t="shared" si="2"/>
        <v/>
      </c>
      <c r="F17" s="152" t="str">
        <f t="shared" si="5"/>
        <v/>
      </c>
      <c r="G17" s="4" t="str">
        <f t="shared" si="2"/>
        <v/>
      </c>
      <c r="H17" s="152" t="str">
        <f t="shared" si="4"/>
        <v/>
      </c>
      <c r="I17" s="289" t="str">
        <f t="shared" si="1"/>
        <v/>
      </c>
      <c r="J17" s="4" t="str">
        <f t="shared" si="3"/>
        <v/>
      </c>
      <c r="K17" s="289" t="str">
        <f t="shared" si="6"/>
        <v/>
      </c>
      <c r="L17" s="29" t="str">
        <f t="shared" si="7"/>
        <v/>
      </c>
      <c r="M17" s="138"/>
    </row>
    <row r="18" spans="1:13" x14ac:dyDescent="0.2">
      <c r="A18" s="154" t="str">
        <f>IF(CRes!A18="","",CRes!A18)</f>
        <v/>
      </c>
      <c r="B18" s="139" t="str">
        <f>CRes!L18</f>
        <v/>
      </c>
      <c r="C18" s="4" t="str">
        <f t="shared" si="2"/>
        <v/>
      </c>
      <c r="D18" s="152" t="str">
        <f t="shared" si="0"/>
        <v/>
      </c>
      <c r="E18" s="4" t="str">
        <f t="shared" si="2"/>
        <v/>
      </c>
      <c r="F18" s="152" t="str">
        <f t="shared" si="5"/>
        <v/>
      </c>
      <c r="G18" s="4" t="str">
        <f t="shared" si="2"/>
        <v/>
      </c>
      <c r="H18" s="152" t="str">
        <f t="shared" si="4"/>
        <v/>
      </c>
      <c r="I18" s="289" t="str">
        <f t="shared" si="1"/>
        <v/>
      </c>
      <c r="J18" s="4" t="str">
        <f t="shared" si="3"/>
        <v/>
      </c>
      <c r="K18" s="289" t="str">
        <f t="shared" si="6"/>
        <v/>
      </c>
      <c r="L18" s="29" t="str">
        <f t="shared" si="7"/>
        <v/>
      </c>
      <c r="M18" s="138"/>
    </row>
    <row r="19" spans="1:13" x14ac:dyDescent="0.2">
      <c r="A19" s="154" t="str">
        <f>IF(CRes!A19="","",CRes!A19)</f>
        <v/>
      </c>
      <c r="B19" s="139" t="str">
        <f>CRes!L19</f>
        <v/>
      </c>
      <c r="C19" s="4" t="str">
        <f t="shared" si="2"/>
        <v/>
      </c>
      <c r="D19" s="152" t="str">
        <f t="shared" si="0"/>
        <v/>
      </c>
      <c r="E19" s="4" t="str">
        <f t="shared" si="2"/>
        <v/>
      </c>
      <c r="F19" s="152" t="str">
        <f t="shared" si="5"/>
        <v/>
      </c>
      <c r="G19" s="4" t="str">
        <f t="shared" si="2"/>
        <v/>
      </c>
      <c r="H19" s="152" t="str">
        <f t="shared" si="4"/>
        <v/>
      </c>
      <c r="I19" s="289" t="str">
        <f t="shared" si="1"/>
        <v/>
      </c>
      <c r="J19" s="4" t="str">
        <f t="shared" si="3"/>
        <v/>
      </c>
      <c r="K19" s="289" t="str">
        <f t="shared" si="6"/>
        <v/>
      </c>
      <c r="L19" s="29" t="str">
        <f t="shared" si="7"/>
        <v/>
      </c>
      <c r="M19" s="138"/>
    </row>
    <row r="20" spans="1:13" x14ac:dyDescent="0.2">
      <c r="A20" s="154" t="str">
        <f>IF(CRes!A20="","",CRes!A20)</f>
        <v/>
      </c>
      <c r="B20" s="139" t="str">
        <f>CRes!L20</f>
        <v/>
      </c>
      <c r="C20" s="4" t="str">
        <f t="shared" si="2"/>
        <v/>
      </c>
      <c r="D20" s="152" t="str">
        <f t="shared" si="0"/>
        <v/>
      </c>
      <c r="E20" s="4" t="str">
        <f t="shared" si="2"/>
        <v/>
      </c>
      <c r="F20" s="152" t="str">
        <f t="shared" si="5"/>
        <v/>
      </c>
      <c r="G20" s="4" t="str">
        <f t="shared" si="2"/>
        <v/>
      </c>
      <c r="H20" s="152" t="str">
        <f t="shared" si="4"/>
        <v/>
      </c>
      <c r="I20" s="289" t="str">
        <f t="shared" si="1"/>
        <v/>
      </c>
      <c r="J20" s="4" t="str">
        <f t="shared" si="3"/>
        <v/>
      </c>
      <c r="K20" s="289" t="str">
        <f t="shared" si="6"/>
        <v/>
      </c>
      <c r="L20" s="29" t="str">
        <f t="shared" si="7"/>
        <v/>
      </c>
      <c r="M20" s="138"/>
    </row>
    <row r="21" spans="1:13" x14ac:dyDescent="0.2">
      <c r="A21" s="154" t="str">
        <f>IF(CRes!A21="","",CRes!A21)</f>
        <v/>
      </c>
      <c r="B21" s="139" t="str">
        <f>CRes!L21</f>
        <v/>
      </c>
      <c r="C21" s="4" t="str">
        <f t="shared" si="2"/>
        <v/>
      </c>
      <c r="D21" s="152" t="str">
        <f t="shared" si="0"/>
        <v/>
      </c>
      <c r="E21" s="4" t="str">
        <f t="shared" si="2"/>
        <v/>
      </c>
      <c r="F21" s="152" t="str">
        <f t="shared" si="5"/>
        <v/>
      </c>
      <c r="G21" s="4" t="str">
        <f t="shared" si="2"/>
        <v/>
      </c>
      <c r="H21" s="152" t="str">
        <f t="shared" ref="H21:H60" si="8">IF(B21="","",H20*(1+B21/100))</f>
        <v/>
      </c>
      <c r="I21" s="289" t="str">
        <f t="shared" si="1"/>
        <v/>
      </c>
      <c r="J21" s="4" t="str">
        <f t="shared" si="3"/>
        <v/>
      </c>
      <c r="K21" s="289" t="str">
        <f t="shared" si="6"/>
        <v/>
      </c>
      <c r="L21" s="29" t="str">
        <f t="shared" si="7"/>
        <v/>
      </c>
      <c r="M21" s="138"/>
    </row>
    <row r="22" spans="1:13" x14ac:dyDescent="0.2">
      <c r="A22" s="154" t="str">
        <f>IF(CRes!A22="","",CRes!A22)</f>
        <v/>
      </c>
      <c r="B22" s="139" t="str">
        <f>CRes!L22</f>
        <v/>
      </c>
      <c r="C22" s="4" t="str">
        <f t="shared" si="2"/>
        <v/>
      </c>
      <c r="D22" s="152" t="str">
        <f t="shared" si="0"/>
        <v/>
      </c>
      <c r="E22" s="4" t="str">
        <f t="shared" si="2"/>
        <v/>
      </c>
      <c r="F22" s="152" t="str">
        <f t="shared" si="5"/>
        <v/>
      </c>
      <c r="G22" s="4" t="str">
        <f t="shared" si="2"/>
        <v/>
      </c>
      <c r="H22" s="152" t="str">
        <f t="shared" si="8"/>
        <v/>
      </c>
      <c r="I22" s="289" t="str">
        <f t="shared" si="1"/>
        <v/>
      </c>
      <c r="J22" s="4" t="str">
        <f t="shared" si="3"/>
        <v/>
      </c>
      <c r="K22" s="289" t="str">
        <f t="shared" si="6"/>
        <v/>
      </c>
      <c r="L22" s="29" t="str">
        <f t="shared" si="7"/>
        <v/>
      </c>
      <c r="M22" s="138"/>
    </row>
    <row r="23" spans="1:13" x14ac:dyDescent="0.2">
      <c r="A23" s="154" t="str">
        <f>IF(CRes!A23="","",CRes!A23)</f>
        <v/>
      </c>
      <c r="B23" s="139" t="str">
        <f>CRes!L23</f>
        <v/>
      </c>
      <c r="C23" s="4" t="str">
        <f t="shared" si="2"/>
        <v/>
      </c>
      <c r="D23" s="152" t="str">
        <f t="shared" si="0"/>
        <v/>
      </c>
      <c r="E23" s="4" t="str">
        <f t="shared" si="2"/>
        <v/>
      </c>
      <c r="F23" s="152" t="str">
        <f t="shared" si="5"/>
        <v/>
      </c>
      <c r="G23" s="4" t="str">
        <f t="shared" si="2"/>
        <v/>
      </c>
      <c r="H23" s="152" t="str">
        <f t="shared" si="8"/>
        <v/>
      </c>
      <c r="I23" s="289" t="str">
        <f t="shared" si="1"/>
        <v/>
      </c>
      <c r="J23" s="4" t="str">
        <f t="shared" si="3"/>
        <v/>
      </c>
      <c r="K23" s="289" t="str">
        <f t="shared" si="6"/>
        <v/>
      </c>
      <c r="L23" s="29" t="str">
        <f t="shared" si="7"/>
        <v/>
      </c>
      <c r="M23" s="138"/>
    </row>
    <row r="24" spans="1:13" x14ac:dyDescent="0.2">
      <c r="A24" s="154" t="str">
        <f>IF(CRes!A24="","",CRes!A24)</f>
        <v/>
      </c>
      <c r="B24" s="139" t="str">
        <f>CRes!L24</f>
        <v/>
      </c>
      <c r="C24" s="4" t="str">
        <f t="shared" si="2"/>
        <v/>
      </c>
      <c r="D24" s="152" t="str">
        <f t="shared" si="0"/>
        <v/>
      </c>
      <c r="E24" s="4" t="str">
        <f t="shared" si="2"/>
        <v/>
      </c>
      <c r="F24" s="152" t="str">
        <f t="shared" si="5"/>
        <v/>
      </c>
      <c r="G24" s="4" t="str">
        <f t="shared" si="2"/>
        <v/>
      </c>
      <c r="H24" s="152" t="str">
        <f t="shared" si="8"/>
        <v/>
      </c>
      <c r="I24" s="289" t="str">
        <f t="shared" si="1"/>
        <v/>
      </c>
      <c r="J24" s="4" t="str">
        <f t="shared" si="3"/>
        <v/>
      </c>
      <c r="K24" s="289" t="str">
        <f t="shared" si="6"/>
        <v/>
      </c>
      <c r="L24" s="29" t="str">
        <f t="shared" si="7"/>
        <v/>
      </c>
      <c r="M24" s="138"/>
    </row>
    <row r="25" spans="1:13" x14ac:dyDescent="0.2">
      <c r="A25" s="154" t="str">
        <f>IF(CRes!A25="","",CRes!A25)</f>
        <v/>
      </c>
      <c r="B25" s="139" t="str">
        <f>CRes!L25</f>
        <v/>
      </c>
      <c r="C25" s="4" t="str">
        <f t="shared" si="2"/>
        <v/>
      </c>
      <c r="D25" s="152" t="str">
        <f t="shared" si="0"/>
        <v/>
      </c>
      <c r="E25" s="4" t="str">
        <f t="shared" si="2"/>
        <v/>
      </c>
      <c r="F25" s="152" t="str">
        <f t="shared" si="5"/>
        <v/>
      </c>
      <c r="G25" s="4" t="str">
        <f t="shared" si="2"/>
        <v/>
      </c>
      <c r="H25" s="152" t="str">
        <f t="shared" si="8"/>
        <v/>
      </c>
      <c r="I25" s="289" t="str">
        <f t="shared" si="1"/>
        <v/>
      </c>
      <c r="J25" s="4" t="str">
        <f t="shared" si="3"/>
        <v/>
      </c>
      <c r="K25" s="289" t="str">
        <f t="shared" si="6"/>
        <v/>
      </c>
      <c r="L25" s="29" t="str">
        <f t="shared" si="7"/>
        <v/>
      </c>
      <c r="M25" s="138"/>
    </row>
    <row r="26" spans="1:13" x14ac:dyDescent="0.2">
      <c r="A26" s="154" t="str">
        <f>IF(CRes!A26="","",CRes!A26)</f>
        <v/>
      </c>
      <c r="B26" s="139" t="str">
        <f>CRes!L26</f>
        <v/>
      </c>
      <c r="C26" s="4" t="str">
        <f t="shared" si="2"/>
        <v/>
      </c>
      <c r="D26" s="152" t="str">
        <f t="shared" si="0"/>
        <v/>
      </c>
      <c r="E26" s="4" t="str">
        <f t="shared" si="2"/>
        <v/>
      </c>
      <c r="F26" s="152" t="str">
        <f t="shared" si="5"/>
        <v/>
      </c>
      <c r="G26" s="4" t="str">
        <f t="shared" si="2"/>
        <v/>
      </c>
      <c r="H26" s="152" t="str">
        <f t="shared" si="8"/>
        <v/>
      </c>
      <c r="I26" s="289" t="str">
        <f t="shared" si="1"/>
        <v/>
      </c>
      <c r="J26" s="4" t="str">
        <f t="shared" si="3"/>
        <v/>
      </c>
      <c r="K26" s="289" t="str">
        <f t="shared" si="6"/>
        <v/>
      </c>
      <c r="L26" s="29" t="str">
        <f t="shared" si="7"/>
        <v/>
      </c>
      <c r="M26" s="138"/>
    </row>
    <row r="27" spans="1:13" x14ac:dyDescent="0.2">
      <c r="A27" s="154" t="str">
        <f>IF(CRes!A27="","",CRes!A27)</f>
        <v/>
      </c>
      <c r="B27" s="139" t="str">
        <f>CRes!L27</f>
        <v/>
      </c>
      <c r="C27" s="4" t="str">
        <f t="shared" si="2"/>
        <v/>
      </c>
      <c r="D27" s="152" t="str">
        <f t="shared" si="0"/>
        <v/>
      </c>
      <c r="E27" s="4" t="str">
        <f t="shared" si="2"/>
        <v/>
      </c>
      <c r="F27" s="152" t="str">
        <f t="shared" si="5"/>
        <v/>
      </c>
      <c r="G27" s="4" t="str">
        <f t="shared" si="2"/>
        <v/>
      </c>
      <c r="H27" s="152" t="str">
        <f t="shared" si="8"/>
        <v/>
      </c>
      <c r="I27" s="289" t="str">
        <f t="shared" si="1"/>
        <v/>
      </c>
      <c r="J27" s="4" t="str">
        <f t="shared" si="3"/>
        <v/>
      </c>
      <c r="K27" s="289" t="str">
        <f t="shared" si="6"/>
        <v/>
      </c>
      <c r="L27" s="29" t="str">
        <f t="shared" si="7"/>
        <v/>
      </c>
      <c r="M27" s="138"/>
    </row>
    <row r="28" spans="1:13" x14ac:dyDescent="0.2">
      <c r="A28" s="154" t="str">
        <f>IF(CRes!A28="","",CRes!A28)</f>
        <v/>
      </c>
      <c r="B28" s="139" t="str">
        <f>CRes!L28</f>
        <v/>
      </c>
      <c r="C28" s="4" t="str">
        <f t="shared" si="2"/>
        <v/>
      </c>
      <c r="D28" s="152" t="str">
        <f t="shared" si="0"/>
        <v/>
      </c>
      <c r="E28" s="4" t="str">
        <f t="shared" si="2"/>
        <v/>
      </c>
      <c r="F28" s="152" t="str">
        <f t="shared" si="5"/>
        <v/>
      </c>
      <c r="G28" s="4" t="str">
        <f t="shared" si="2"/>
        <v/>
      </c>
      <c r="H28" s="152" t="str">
        <f t="shared" si="8"/>
        <v/>
      </c>
      <c r="I28" s="289" t="str">
        <f t="shared" si="1"/>
        <v/>
      </c>
      <c r="J28" s="4" t="str">
        <f t="shared" si="3"/>
        <v/>
      </c>
      <c r="K28" s="289" t="str">
        <f t="shared" si="6"/>
        <v/>
      </c>
      <c r="L28" s="29" t="str">
        <f t="shared" si="7"/>
        <v/>
      </c>
      <c r="M28" s="138"/>
    </row>
    <row r="29" spans="1:13" x14ac:dyDescent="0.2">
      <c r="A29" s="154" t="str">
        <f>IF(CRes!A29="","",CRes!A29)</f>
        <v/>
      </c>
      <c r="B29" s="139" t="str">
        <f>CRes!L29</f>
        <v/>
      </c>
      <c r="C29" s="4" t="str">
        <f t="shared" si="2"/>
        <v/>
      </c>
      <c r="D29" s="152" t="str">
        <f t="shared" si="0"/>
        <v/>
      </c>
      <c r="E29" s="4" t="str">
        <f t="shared" si="2"/>
        <v/>
      </c>
      <c r="F29" s="152" t="str">
        <f t="shared" si="5"/>
        <v/>
      </c>
      <c r="G29" s="4" t="str">
        <f t="shared" si="2"/>
        <v/>
      </c>
      <c r="H29" s="152" t="str">
        <f t="shared" si="8"/>
        <v/>
      </c>
      <c r="I29" s="289" t="str">
        <f t="shared" si="1"/>
        <v/>
      </c>
      <c r="J29" s="4" t="str">
        <f t="shared" si="3"/>
        <v/>
      </c>
      <c r="K29" s="289" t="str">
        <f t="shared" si="6"/>
        <v/>
      </c>
      <c r="L29" s="29" t="str">
        <f t="shared" si="7"/>
        <v/>
      </c>
      <c r="M29" s="138"/>
    </row>
    <row r="30" spans="1:13" x14ac:dyDescent="0.2">
      <c r="A30" s="153" t="str">
        <f>IF(CRes!A30="","",CRes!A30)</f>
        <v/>
      </c>
      <c r="B30" s="139" t="str">
        <f>CRes!L30</f>
        <v/>
      </c>
      <c r="C30" s="4" t="str">
        <f t="shared" si="2"/>
        <v/>
      </c>
      <c r="D30" s="152" t="str">
        <f t="shared" si="0"/>
        <v/>
      </c>
      <c r="E30" s="4" t="str">
        <f t="shared" si="2"/>
        <v/>
      </c>
      <c r="F30" s="152" t="str">
        <f t="shared" si="5"/>
        <v/>
      </c>
      <c r="G30" s="4" t="str">
        <f t="shared" si="2"/>
        <v/>
      </c>
      <c r="H30" s="152" t="str">
        <f t="shared" si="8"/>
        <v/>
      </c>
      <c r="I30" s="289" t="str">
        <f t="shared" si="1"/>
        <v/>
      </c>
      <c r="J30" s="4" t="str">
        <f t="shared" si="3"/>
        <v/>
      </c>
      <c r="K30" s="289" t="str">
        <f t="shared" si="6"/>
        <v/>
      </c>
      <c r="L30" s="29" t="str">
        <f t="shared" si="7"/>
        <v/>
      </c>
      <c r="M30" s="138"/>
    </row>
    <row r="31" spans="1:13" x14ac:dyDescent="0.2">
      <c r="A31" s="153" t="str">
        <f>IF(CRes!A31="","",CRes!A31)</f>
        <v/>
      </c>
      <c r="B31" s="139" t="str">
        <f>CRes!L31</f>
        <v/>
      </c>
      <c r="C31" s="4" t="str">
        <f t="shared" si="2"/>
        <v/>
      </c>
      <c r="D31" s="152" t="str">
        <f t="shared" si="0"/>
        <v/>
      </c>
      <c r="E31" s="4" t="str">
        <f t="shared" si="2"/>
        <v/>
      </c>
      <c r="F31" s="152" t="str">
        <f t="shared" si="5"/>
        <v/>
      </c>
      <c r="G31" s="4" t="str">
        <f t="shared" si="2"/>
        <v/>
      </c>
      <c r="H31" s="152" t="str">
        <f t="shared" si="8"/>
        <v/>
      </c>
      <c r="I31" s="289" t="str">
        <f t="shared" si="1"/>
        <v/>
      </c>
      <c r="J31" s="4" t="str">
        <f t="shared" si="3"/>
        <v/>
      </c>
      <c r="K31" s="289" t="str">
        <f t="shared" si="6"/>
        <v/>
      </c>
      <c r="L31" s="29" t="str">
        <f t="shared" si="7"/>
        <v/>
      </c>
      <c r="M31" s="138"/>
    </row>
    <row r="32" spans="1:13" x14ac:dyDescent="0.2">
      <c r="A32" s="153" t="str">
        <f>IF(CRes!A32="","",CRes!A32)</f>
        <v/>
      </c>
      <c r="B32" s="139" t="str">
        <f>CRes!L32</f>
        <v/>
      </c>
      <c r="C32" s="4" t="str">
        <f t="shared" si="2"/>
        <v/>
      </c>
      <c r="D32" s="152" t="str">
        <f t="shared" si="0"/>
        <v/>
      </c>
      <c r="E32" s="4" t="str">
        <f t="shared" si="2"/>
        <v/>
      </c>
      <c r="F32" s="152" t="str">
        <f t="shared" si="5"/>
        <v/>
      </c>
      <c r="G32" s="4" t="str">
        <f t="shared" si="2"/>
        <v/>
      </c>
      <c r="H32" s="152" t="str">
        <f t="shared" si="8"/>
        <v/>
      </c>
      <c r="I32" s="289" t="str">
        <f t="shared" si="1"/>
        <v/>
      </c>
      <c r="J32" s="4" t="str">
        <f t="shared" si="3"/>
        <v/>
      </c>
      <c r="K32" s="289" t="str">
        <f t="shared" si="6"/>
        <v/>
      </c>
      <c r="L32" s="29" t="str">
        <f t="shared" si="7"/>
        <v/>
      </c>
      <c r="M32" s="138"/>
    </row>
    <row r="33" spans="1:13" x14ac:dyDescent="0.2">
      <c r="A33" s="153" t="str">
        <f>IF(CRes!A33="","",CRes!A33)</f>
        <v/>
      </c>
      <c r="B33" s="139" t="str">
        <f>CRes!L33</f>
        <v/>
      </c>
      <c r="C33" s="4" t="str">
        <f t="shared" si="2"/>
        <v/>
      </c>
      <c r="D33" s="152" t="str">
        <f t="shared" si="0"/>
        <v/>
      </c>
      <c r="E33" s="4" t="str">
        <f t="shared" si="2"/>
        <v/>
      </c>
      <c r="F33" s="152" t="str">
        <f t="shared" si="5"/>
        <v/>
      </c>
      <c r="G33" s="4" t="str">
        <f t="shared" si="2"/>
        <v/>
      </c>
      <c r="H33" s="152" t="str">
        <f t="shared" si="8"/>
        <v/>
      </c>
      <c r="I33" s="289" t="str">
        <f t="shared" si="1"/>
        <v/>
      </c>
      <c r="J33" s="4" t="str">
        <f t="shared" si="3"/>
        <v/>
      </c>
      <c r="K33" s="289" t="str">
        <f t="shared" si="6"/>
        <v/>
      </c>
      <c r="L33" s="29" t="str">
        <f t="shared" si="7"/>
        <v/>
      </c>
      <c r="M33" s="138"/>
    </row>
    <row r="34" spans="1:13" x14ac:dyDescent="0.2">
      <c r="A34" s="153" t="str">
        <f>IF(CRes!A34="","",CRes!A34)</f>
        <v/>
      </c>
      <c r="B34" s="139" t="str">
        <f>CRes!L34</f>
        <v/>
      </c>
      <c r="C34" s="4" t="str">
        <f t="shared" si="2"/>
        <v/>
      </c>
      <c r="D34" s="152" t="str">
        <f t="shared" si="0"/>
        <v/>
      </c>
      <c r="E34" s="4" t="str">
        <f t="shared" si="2"/>
        <v/>
      </c>
      <c r="F34" s="152" t="str">
        <f t="shared" si="5"/>
        <v/>
      </c>
      <c r="G34" s="4" t="str">
        <f t="shared" si="2"/>
        <v/>
      </c>
      <c r="H34" s="152" t="str">
        <f t="shared" si="8"/>
        <v/>
      </c>
      <c r="I34" s="289" t="str">
        <f t="shared" si="1"/>
        <v/>
      </c>
      <c r="J34" s="4" t="str">
        <f t="shared" si="3"/>
        <v/>
      </c>
      <c r="K34" s="289" t="str">
        <f t="shared" si="6"/>
        <v/>
      </c>
      <c r="L34" s="29" t="str">
        <f t="shared" si="7"/>
        <v/>
      </c>
      <c r="M34" s="138"/>
    </row>
    <row r="35" spans="1:13" x14ac:dyDescent="0.2">
      <c r="A35" s="154" t="str">
        <f>IF(CRes!A35="","",CRes!A35)</f>
        <v/>
      </c>
      <c r="B35" s="139" t="str">
        <f>CRes!L35</f>
        <v/>
      </c>
      <c r="C35" s="4" t="str">
        <f t="shared" si="2"/>
        <v/>
      </c>
      <c r="D35" s="152" t="str">
        <f t="shared" ref="D35:D60" si="9">IF(B35="","",D34*(1+B35/100))</f>
        <v/>
      </c>
      <c r="E35" s="4" t="str">
        <f t="shared" si="2"/>
        <v/>
      </c>
      <c r="F35" s="152" t="str">
        <f t="shared" si="5"/>
        <v/>
      </c>
      <c r="G35" s="4" t="str">
        <f t="shared" si="2"/>
        <v/>
      </c>
      <c r="H35" s="152" t="str">
        <f t="shared" si="8"/>
        <v/>
      </c>
      <c r="I35" s="289" t="str">
        <f t="shared" ref="I35:I60" si="10">IF(B35="","",100*(D35^(1/C35)-1))</f>
        <v/>
      </c>
      <c r="J35" s="4" t="str">
        <f t="shared" si="3"/>
        <v/>
      </c>
      <c r="K35" s="289" t="str">
        <f t="shared" si="6"/>
        <v/>
      </c>
      <c r="L35" s="29" t="str">
        <f t="shared" si="7"/>
        <v/>
      </c>
      <c r="M35" s="138"/>
    </row>
    <row r="36" spans="1:13" x14ac:dyDescent="0.2">
      <c r="A36" s="154" t="str">
        <f>IF(CRes!A36="","",CRes!A36)</f>
        <v/>
      </c>
      <c r="B36" s="139" t="str">
        <f>CRes!L36</f>
        <v/>
      </c>
      <c r="C36" s="4" t="str">
        <f t="shared" si="2"/>
        <v/>
      </c>
      <c r="D36" s="152" t="str">
        <f t="shared" si="9"/>
        <v/>
      </c>
      <c r="E36" s="4" t="str">
        <f t="shared" si="2"/>
        <v/>
      </c>
      <c r="F36" s="152" t="str">
        <f t="shared" si="5"/>
        <v/>
      </c>
      <c r="G36" s="4" t="str">
        <f t="shared" si="2"/>
        <v/>
      </c>
      <c r="H36" s="152" t="str">
        <f t="shared" si="8"/>
        <v/>
      </c>
      <c r="I36" s="289" t="str">
        <f t="shared" si="10"/>
        <v/>
      </c>
      <c r="J36" s="4" t="str">
        <f t="shared" si="3"/>
        <v/>
      </c>
      <c r="K36" s="289" t="str">
        <f t="shared" si="6"/>
        <v/>
      </c>
      <c r="L36" s="29" t="str">
        <f t="shared" si="7"/>
        <v/>
      </c>
      <c r="M36" s="138"/>
    </row>
    <row r="37" spans="1:13" x14ac:dyDescent="0.2">
      <c r="A37" s="153" t="str">
        <f>IF(CRes!A37="","",CRes!A37)</f>
        <v/>
      </c>
      <c r="B37" s="139" t="str">
        <f>CRes!L37</f>
        <v/>
      </c>
      <c r="C37" s="4" t="str">
        <f t="shared" si="2"/>
        <v/>
      </c>
      <c r="D37" s="152" t="str">
        <f t="shared" si="9"/>
        <v/>
      </c>
      <c r="E37" s="4" t="str">
        <f t="shared" si="2"/>
        <v/>
      </c>
      <c r="F37" s="152" t="str">
        <f t="shared" si="5"/>
        <v/>
      </c>
      <c r="G37" s="4" t="str">
        <f t="shared" si="2"/>
        <v/>
      </c>
      <c r="H37" s="152" t="str">
        <f t="shared" si="8"/>
        <v/>
      </c>
      <c r="I37" s="289" t="str">
        <f t="shared" si="10"/>
        <v/>
      </c>
      <c r="J37" s="4" t="str">
        <f t="shared" si="3"/>
        <v/>
      </c>
      <c r="K37" s="289" t="str">
        <f t="shared" si="6"/>
        <v/>
      </c>
      <c r="L37" s="29" t="str">
        <f t="shared" si="7"/>
        <v/>
      </c>
      <c r="M37" s="138"/>
    </row>
    <row r="38" spans="1:13" x14ac:dyDescent="0.2">
      <c r="A38" s="153" t="str">
        <f>IF(CRes!A38="","",CRes!A38)</f>
        <v/>
      </c>
      <c r="B38" s="139" t="str">
        <f>CRes!L38</f>
        <v/>
      </c>
      <c r="C38" s="4" t="str">
        <f t="shared" si="2"/>
        <v/>
      </c>
      <c r="D38" s="152" t="str">
        <f t="shared" si="9"/>
        <v/>
      </c>
      <c r="E38" s="4" t="str">
        <f t="shared" si="2"/>
        <v/>
      </c>
      <c r="F38" s="152" t="str">
        <f t="shared" si="5"/>
        <v/>
      </c>
      <c r="G38" s="4" t="str">
        <f t="shared" si="2"/>
        <v/>
      </c>
      <c r="H38" s="152" t="str">
        <f t="shared" si="8"/>
        <v/>
      </c>
      <c r="I38" s="289" t="str">
        <f t="shared" si="10"/>
        <v/>
      </c>
      <c r="J38" s="4" t="str">
        <f t="shared" si="3"/>
        <v/>
      </c>
      <c r="K38" s="289" t="str">
        <f t="shared" si="6"/>
        <v/>
      </c>
      <c r="L38" s="29" t="str">
        <f t="shared" si="7"/>
        <v/>
      </c>
      <c r="M38" s="138"/>
    </row>
    <row r="39" spans="1:13" x14ac:dyDescent="0.2">
      <c r="A39" s="153" t="str">
        <f>IF(CRes!A39="","",CRes!A39)</f>
        <v/>
      </c>
      <c r="B39" s="139" t="str">
        <f>CRes!L39</f>
        <v/>
      </c>
      <c r="C39" s="4" t="str">
        <f t="shared" si="2"/>
        <v/>
      </c>
      <c r="D39" s="152" t="str">
        <f t="shared" si="9"/>
        <v/>
      </c>
      <c r="E39" s="4" t="str">
        <f t="shared" si="2"/>
        <v/>
      </c>
      <c r="F39" s="152" t="str">
        <f t="shared" si="5"/>
        <v/>
      </c>
      <c r="G39" s="4" t="str">
        <f t="shared" si="2"/>
        <v/>
      </c>
      <c r="H39" s="152" t="str">
        <f t="shared" si="8"/>
        <v/>
      </c>
      <c r="I39" s="289" t="str">
        <f t="shared" si="10"/>
        <v/>
      </c>
      <c r="J39" s="4" t="str">
        <f t="shared" si="3"/>
        <v/>
      </c>
      <c r="K39" s="289" t="str">
        <f t="shared" si="6"/>
        <v/>
      </c>
      <c r="L39" s="29" t="str">
        <f t="shared" si="7"/>
        <v/>
      </c>
      <c r="M39" s="138"/>
    </row>
    <row r="40" spans="1:13" x14ac:dyDescent="0.2">
      <c r="A40" s="153" t="str">
        <f>IF(CRes!A40="","",CRes!A40)</f>
        <v/>
      </c>
      <c r="B40" s="139" t="str">
        <f>CRes!L40</f>
        <v/>
      </c>
      <c r="C40" s="4" t="str">
        <f t="shared" si="2"/>
        <v/>
      </c>
      <c r="D40" s="152" t="str">
        <f t="shared" si="9"/>
        <v/>
      </c>
      <c r="E40" s="4" t="str">
        <f t="shared" si="2"/>
        <v/>
      </c>
      <c r="F40" s="152" t="str">
        <f t="shared" si="5"/>
        <v/>
      </c>
      <c r="G40" s="4" t="str">
        <f t="shared" si="2"/>
        <v/>
      </c>
      <c r="H40" s="152" t="str">
        <f t="shared" si="8"/>
        <v/>
      </c>
      <c r="I40" s="289" t="str">
        <f t="shared" si="10"/>
        <v/>
      </c>
      <c r="J40" s="4" t="str">
        <f t="shared" si="3"/>
        <v/>
      </c>
      <c r="K40" s="289" t="str">
        <f t="shared" si="6"/>
        <v/>
      </c>
      <c r="L40" s="29" t="str">
        <f t="shared" ref="L40:L60" si="11">IF(B40="","",100*(H40^(1/G40)-1))</f>
        <v/>
      </c>
      <c r="M40" s="138"/>
    </row>
    <row r="41" spans="1:13" x14ac:dyDescent="0.2">
      <c r="A41" s="153" t="str">
        <f>IF(CRes!A41="","",CRes!A41)</f>
        <v/>
      </c>
      <c r="B41" s="139" t="str">
        <f>CRes!L41</f>
        <v/>
      </c>
      <c r="C41" s="4" t="str">
        <f t="shared" si="2"/>
        <v/>
      </c>
      <c r="D41" s="152" t="str">
        <f t="shared" si="9"/>
        <v/>
      </c>
      <c r="E41" s="4" t="str">
        <f t="shared" si="2"/>
        <v/>
      </c>
      <c r="F41" s="152" t="str">
        <f t="shared" si="5"/>
        <v/>
      </c>
      <c r="G41" s="4" t="str">
        <f t="shared" si="2"/>
        <v/>
      </c>
      <c r="H41" s="152" t="str">
        <f t="shared" si="8"/>
        <v/>
      </c>
      <c r="I41" s="289" t="str">
        <f t="shared" si="10"/>
        <v/>
      </c>
      <c r="J41" s="4" t="str">
        <f t="shared" si="3"/>
        <v/>
      </c>
      <c r="K41" s="289" t="str">
        <f t="shared" si="6"/>
        <v/>
      </c>
      <c r="L41" s="29" t="str">
        <f t="shared" si="11"/>
        <v/>
      </c>
      <c r="M41" s="138"/>
    </row>
    <row r="42" spans="1:13" x14ac:dyDescent="0.2">
      <c r="A42" s="153" t="str">
        <f>IF(CRes!A42="","",CRes!A42)</f>
        <v/>
      </c>
      <c r="B42" s="139" t="str">
        <f>CRes!L42</f>
        <v/>
      </c>
      <c r="C42" s="4" t="str">
        <f t="shared" si="2"/>
        <v/>
      </c>
      <c r="D42" s="152" t="str">
        <f t="shared" si="9"/>
        <v/>
      </c>
      <c r="E42" s="4" t="str">
        <f t="shared" si="2"/>
        <v/>
      </c>
      <c r="F42" s="152" t="str">
        <f t="shared" si="5"/>
        <v/>
      </c>
      <c r="G42" s="4" t="str">
        <f t="shared" si="2"/>
        <v/>
      </c>
      <c r="H42" s="152" t="str">
        <f t="shared" si="8"/>
        <v/>
      </c>
      <c r="I42" s="289" t="str">
        <f t="shared" si="10"/>
        <v/>
      </c>
      <c r="J42" s="4" t="str">
        <f t="shared" si="3"/>
        <v/>
      </c>
      <c r="K42" s="289" t="str">
        <f t="shared" si="6"/>
        <v/>
      </c>
      <c r="L42" s="29" t="str">
        <f t="shared" si="11"/>
        <v/>
      </c>
      <c r="M42" s="138"/>
    </row>
    <row r="43" spans="1:13" x14ac:dyDescent="0.2">
      <c r="A43" s="153" t="str">
        <f>IF(CRes!A43="","",CRes!A43)</f>
        <v/>
      </c>
      <c r="B43" s="139" t="str">
        <f>CRes!L43</f>
        <v/>
      </c>
      <c r="C43" s="4" t="str">
        <f t="shared" si="2"/>
        <v/>
      </c>
      <c r="D43" s="152" t="str">
        <f t="shared" si="9"/>
        <v/>
      </c>
      <c r="E43" s="4" t="str">
        <f t="shared" si="2"/>
        <v/>
      </c>
      <c r="F43" s="152" t="str">
        <f t="shared" si="5"/>
        <v/>
      </c>
      <c r="G43" s="4" t="str">
        <f t="shared" si="2"/>
        <v/>
      </c>
      <c r="H43" s="152" t="str">
        <f t="shared" si="8"/>
        <v/>
      </c>
      <c r="I43" s="289" t="str">
        <f t="shared" si="10"/>
        <v/>
      </c>
      <c r="J43" s="4" t="str">
        <f t="shared" si="3"/>
        <v/>
      </c>
      <c r="K43" s="289" t="str">
        <f t="shared" si="6"/>
        <v/>
      </c>
      <c r="L43" s="29" t="str">
        <f t="shared" si="11"/>
        <v/>
      </c>
      <c r="M43" s="138"/>
    </row>
    <row r="44" spans="1:13" x14ac:dyDescent="0.2">
      <c r="A44" s="153" t="str">
        <f>IF(CRes!A44="","",CRes!A44)</f>
        <v/>
      </c>
      <c r="B44" s="139" t="str">
        <f>CRes!L44</f>
        <v/>
      </c>
      <c r="C44" s="4" t="str">
        <f t="shared" si="2"/>
        <v/>
      </c>
      <c r="D44" s="152" t="str">
        <f t="shared" si="9"/>
        <v/>
      </c>
      <c r="E44" s="4" t="str">
        <f t="shared" si="2"/>
        <v/>
      </c>
      <c r="F44" s="152" t="str">
        <f t="shared" si="5"/>
        <v/>
      </c>
      <c r="G44" s="4" t="str">
        <f t="shared" si="2"/>
        <v/>
      </c>
      <c r="H44" s="152" t="str">
        <f t="shared" si="8"/>
        <v/>
      </c>
      <c r="I44" s="289" t="str">
        <f t="shared" si="10"/>
        <v/>
      </c>
      <c r="J44" s="4" t="str">
        <f t="shared" si="3"/>
        <v/>
      </c>
      <c r="K44" s="289" t="str">
        <f t="shared" si="6"/>
        <v/>
      </c>
      <c r="L44" s="29" t="str">
        <f t="shared" si="11"/>
        <v/>
      </c>
      <c r="M44" s="138"/>
    </row>
    <row r="45" spans="1:13" x14ac:dyDescent="0.2">
      <c r="A45" s="153" t="str">
        <f>IF(CRes!A45="","",CRes!A45)</f>
        <v/>
      </c>
      <c r="B45" s="139" t="str">
        <f>CRes!L45</f>
        <v/>
      </c>
      <c r="C45" s="4" t="str">
        <f t="shared" si="2"/>
        <v/>
      </c>
      <c r="D45" s="152" t="str">
        <f t="shared" si="9"/>
        <v/>
      </c>
      <c r="E45" s="4" t="str">
        <f t="shared" si="2"/>
        <v/>
      </c>
      <c r="F45" s="152" t="str">
        <f t="shared" si="5"/>
        <v/>
      </c>
      <c r="G45" s="4" t="str">
        <f t="shared" si="2"/>
        <v/>
      </c>
      <c r="H45" s="152" t="str">
        <f t="shared" si="8"/>
        <v/>
      </c>
      <c r="I45" s="289" t="str">
        <f t="shared" si="10"/>
        <v/>
      </c>
      <c r="J45" s="4" t="str">
        <f t="shared" si="3"/>
        <v/>
      </c>
      <c r="K45" s="289" t="str">
        <f t="shared" si="6"/>
        <v/>
      </c>
      <c r="L45" s="29" t="str">
        <f t="shared" si="11"/>
        <v/>
      </c>
      <c r="M45" s="138"/>
    </row>
    <row r="46" spans="1:13" x14ac:dyDescent="0.2">
      <c r="A46" s="154" t="str">
        <f>IF(CRes!A46="","",CRes!A46)</f>
        <v/>
      </c>
      <c r="B46" s="139" t="str">
        <f>CRes!L46</f>
        <v/>
      </c>
      <c r="C46" s="4" t="str">
        <f t="shared" si="2"/>
        <v/>
      </c>
      <c r="D46" s="152" t="str">
        <f t="shared" si="9"/>
        <v/>
      </c>
      <c r="E46" s="4" t="str">
        <f t="shared" si="2"/>
        <v/>
      </c>
      <c r="F46" s="152" t="str">
        <f t="shared" si="5"/>
        <v/>
      </c>
      <c r="G46" s="4" t="str">
        <f t="shared" si="2"/>
        <v/>
      </c>
      <c r="H46" s="152" t="str">
        <f t="shared" si="8"/>
        <v/>
      </c>
      <c r="I46" s="289" t="str">
        <f t="shared" si="10"/>
        <v/>
      </c>
      <c r="J46" s="4" t="str">
        <f t="shared" si="3"/>
        <v/>
      </c>
      <c r="K46" s="289" t="str">
        <f t="shared" si="6"/>
        <v/>
      </c>
      <c r="L46" s="29" t="str">
        <f t="shared" si="11"/>
        <v/>
      </c>
      <c r="M46" s="138"/>
    </row>
    <row r="47" spans="1:13" x14ac:dyDescent="0.2">
      <c r="A47" s="154" t="str">
        <f>IF(CRes!A47="","",CRes!A47)</f>
        <v/>
      </c>
      <c r="B47" s="139" t="str">
        <f>CRes!L47</f>
        <v/>
      </c>
      <c r="C47" s="4" t="str">
        <f t="shared" si="2"/>
        <v/>
      </c>
      <c r="D47" s="152" t="str">
        <f t="shared" si="9"/>
        <v/>
      </c>
      <c r="E47" s="4" t="str">
        <f t="shared" si="2"/>
        <v/>
      </c>
      <c r="F47" s="152" t="str">
        <f t="shared" si="5"/>
        <v/>
      </c>
      <c r="G47" s="4" t="str">
        <f t="shared" si="2"/>
        <v/>
      </c>
      <c r="H47" s="152" t="str">
        <f t="shared" si="8"/>
        <v/>
      </c>
      <c r="I47" s="289" t="str">
        <f t="shared" si="10"/>
        <v/>
      </c>
      <c r="J47" s="4" t="str">
        <f t="shared" si="3"/>
        <v/>
      </c>
      <c r="K47" s="289" t="str">
        <f t="shared" si="6"/>
        <v/>
      </c>
      <c r="L47" s="29" t="str">
        <f t="shared" si="11"/>
        <v/>
      </c>
      <c r="M47" s="138"/>
    </row>
    <row r="48" spans="1:13" x14ac:dyDescent="0.2">
      <c r="A48" s="153" t="str">
        <f>IF(CRes!A48="","",CRes!A48)</f>
        <v/>
      </c>
      <c r="B48" s="139" t="str">
        <f>CRes!L48</f>
        <v/>
      </c>
      <c r="C48" s="4" t="str">
        <f t="shared" si="2"/>
        <v/>
      </c>
      <c r="D48" s="152" t="str">
        <f t="shared" si="9"/>
        <v/>
      </c>
      <c r="E48" s="4" t="str">
        <f t="shared" si="2"/>
        <v/>
      </c>
      <c r="F48" s="152" t="str">
        <f t="shared" si="5"/>
        <v/>
      </c>
      <c r="G48" s="4" t="str">
        <f t="shared" si="2"/>
        <v/>
      </c>
      <c r="H48" s="152" t="str">
        <f t="shared" si="8"/>
        <v/>
      </c>
      <c r="I48" s="289" t="str">
        <f t="shared" si="10"/>
        <v/>
      </c>
      <c r="J48" s="4" t="str">
        <f t="shared" si="3"/>
        <v/>
      </c>
      <c r="K48" s="289" t="str">
        <f t="shared" si="6"/>
        <v/>
      </c>
      <c r="L48" s="29" t="str">
        <f t="shared" si="11"/>
        <v/>
      </c>
      <c r="M48" s="138"/>
    </row>
    <row r="49" spans="1:13" x14ac:dyDescent="0.2">
      <c r="A49" s="153" t="str">
        <f>IF(CRes!A49="","",CRes!A49)</f>
        <v/>
      </c>
      <c r="B49" s="139" t="str">
        <f>CRes!L49</f>
        <v/>
      </c>
      <c r="C49" s="4" t="str">
        <f t="shared" si="2"/>
        <v/>
      </c>
      <c r="D49" s="152" t="str">
        <f t="shared" si="9"/>
        <v/>
      </c>
      <c r="E49" s="4" t="str">
        <f t="shared" si="2"/>
        <v/>
      </c>
      <c r="F49" s="152" t="str">
        <f t="shared" si="5"/>
        <v/>
      </c>
      <c r="G49" s="4" t="str">
        <f t="shared" si="2"/>
        <v/>
      </c>
      <c r="H49" s="152" t="str">
        <f t="shared" si="8"/>
        <v/>
      </c>
      <c r="I49" s="289" t="str">
        <f t="shared" si="10"/>
        <v/>
      </c>
      <c r="J49" s="4" t="str">
        <f t="shared" si="3"/>
        <v/>
      </c>
      <c r="K49" s="289" t="str">
        <f t="shared" si="6"/>
        <v/>
      </c>
      <c r="L49" s="29" t="str">
        <f t="shared" si="11"/>
        <v/>
      </c>
      <c r="M49" s="138"/>
    </row>
    <row r="50" spans="1:13" x14ac:dyDescent="0.2">
      <c r="A50" s="153" t="str">
        <f>IF(CRes!A50="","",CRes!A50)</f>
        <v/>
      </c>
      <c r="B50" s="139" t="str">
        <f>CRes!L50</f>
        <v/>
      </c>
      <c r="C50" s="4" t="str">
        <f t="shared" si="2"/>
        <v/>
      </c>
      <c r="D50" s="152" t="str">
        <f t="shared" si="9"/>
        <v/>
      </c>
      <c r="E50" s="4" t="str">
        <f t="shared" si="2"/>
        <v/>
      </c>
      <c r="F50" s="152" t="str">
        <f t="shared" si="5"/>
        <v/>
      </c>
      <c r="G50" s="4" t="str">
        <f t="shared" si="2"/>
        <v/>
      </c>
      <c r="H50" s="152" t="str">
        <f t="shared" si="8"/>
        <v/>
      </c>
      <c r="I50" s="289" t="str">
        <f t="shared" si="10"/>
        <v/>
      </c>
      <c r="J50" s="4" t="str">
        <f t="shared" si="3"/>
        <v/>
      </c>
      <c r="K50" s="289" t="str">
        <f t="shared" si="6"/>
        <v/>
      </c>
      <c r="L50" s="29" t="str">
        <f t="shared" si="11"/>
        <v/>
      </c>
      <c r="M50" s="138"/>
    </row>
    <row r="51" spans="1:13" x14ac:dyDescent="0.2">
      <c r="A51" s="153" t="str">
        <f>IF(CRes!A51="","",CRes!A51)</f>
        <v/>
      </c>
      <c r="B51" s="139" t="str">
        <f>CRes!L51</f>
        <v/>
      </c>
      <c r="C51" s="4" t="str">
        <f t="shared" si="2"/>
        <v/>
      </c>
      <c r="D51" s="152" t="str">
        <f t="shared" si="9"/>
        <v/>
      </c>
      <c r="E51" s="4" t="str">
        <f t="shared" si="2"/>
        <v/>
      </c>
      <c r="F51" s="152" t="str">
        <f t="shared" si="5"/>
        <v/>
      </c>
      <c r="G51" s="4" t="str">
        <f t="shared" si="2"/>
        <v/>
      </c>
      <c r="H51" s="152" t="str">
        <f t="shared" si="8"/>
        <v/>
      </c>
      <c r="I51" s="289" t="str">
        <f t="shared" si="10"/>
        <v/>
      </c>
      <c r="J51" s="4" t="str">
        <f t="shared" si="3"/>
        <v/>
      </c>
      <c r="K51" s="289" t="str">
        <f t="shared" si="6"/>
        <v/>
      </c>
      <c r="L51" s="29" t="str">
        <f t="shared" si="11"/>
        <v/>
      </c>
      <c r="M51" s="138"/>
    </row>
    <row r="52" spans="1:13" x14ac:dyDescent="0.2">
      <c r="A52" s="153" t="str">
        <f>IF(CRes!A52="","",CRes!A52)</f>
        <v/>
      </c>
      <c r="B52" s="139" t="str">
        <f>CRes!L52</f>
        <v/>
      </c>
      <c r="C52" s="4" t="str">
        <f t="shared" si="2"/>
        <v/>
      </c>
      <c r="D52" s="152" t="str">
        <f t="shared" si="9"/>
        <v/>
      </c>
      <c r="E52" s="4" t="str">
        <f t="shared" si="2"/>
        <v/>
      </c>
      <c r="F52" s="152" t="str">
        <f t="shared" si="5"/>
        <v/>
      </c>
      <c r="G52" s="4" t="str">
        <f t="shared" si="2"/>
        <v/>
      </c>
      <c r="H52" s="152" t="str">
        <f t="shared" si="8"/>
        <v/>
      </c>
      <c r="I52" s="289" t="str">
        <f t="shared" si="10"/>
        <v/>
      </c>
      <c r="J52" s="4" t="str">
        <f t="shared" si="3"/>
        <v/>
      </c>
      <c r="K52" s="289" t="str">
        <f t="shared" si="6"/>
        <v/>
      </c>
      <c r="L52" s="29" t="str">
        <f t="shared" si="11"/>
        <v/>
      </c>
      <c r="M52" s="138"/>
    </row>
    <row r="53" spans="1:13" x14ac:dyDescent="0.2">
      <c r="A53" s="153" t="str">
        <f>IF(CRes!A53="","",CRes!A53)</f>
        <v/>
      </c>
      <c r="B53" s="139" t="str">
        <f>CRes!L53</f>
        <v/>
      </c>
      <c r="C53" s="4" t="str">
        <f t="shared" si="2"/>
        <v/>
      </c>
      <c r="D53" s="152" t="str">
        <f t="shared" si="9"/>
        <v/>
      </c>
      <c r="E53" s="4" t="str">
        <f t="shared" si="2"/>
        <v/>
      </c>
      <c r="F53" s="152" t="str">
        <f t="shared" si="5"/>
        <v/>
      </c>
      <c r="G53" s="4" t="str">
        <f t="shared" si="2"/>
        <v/>
      </c>
      <c r="H53" s="152" t="str">
        <f t="shared" si="8"/>
        <v/>
      </c>
      <c r="I53" s="289" t="str">
        <f t="shared" si="10"/>
        <v/>
      </c>
      <c r="J53" s="4" t="str">
        <f t="shared" si="3"/>
        <v/>
      </c>
      <c r="K53" s="289" t="str">
        <f t="shared" si="6"/>
        <v/>
      </c>
      <c r="L53" s="29" t="str">
        <f t="shared" si="11"/>
        <v/>
      </c>
      <c r="M53" s="138"/>
    </row>
    <row r="54" spans="1:13" x14ac:dyDescent="0.2">
      <c r="A54" s="153" t="str">
        <f>IF(CRes!A54="","",CRes!A54)</f>
        <v/>
      </c>
      <c r="B54" s="139" t="str">
        <f>CRes!L54</f>
        <v/>
      </c>
      <c r="C54" s="4" t="str">
        <f t="shared" si="2"/>
        <v/>
      </c>
      <c r="D54" s="152" t="str">
        <f t="shared" si="9"/>
        <v/>
      </c>
      <c r="E54" s="4" t="str">
        <f t="shared" si="2"/>
        <v/>
      </c>
      <c r="F54" s="152" t="str">
        <f t="shared" si="5"/>
        <v/>
      </c>
      <c r="G54" s="4" t="str">
        <f t="shared" si="2"/>
        <v/>
      </c>
      <c r="H54" s="152" t="str">
        <f t="shared" si="8"/>
        <v/>
      </c>
      <c r="I54" s="289" t="str">
        <f t="shared" si="10"/>
        <v/>
      </c>
      <c r="J54" s="4" t="str">
        <f t="shared" si="3"/>
        <v/>
      </c>
      <c r="K54" s="289" t="str">
        <f t="shared" si="6"/>
        <v/>
      </c>
      <c r="L54" s="29" t="str">
        <f t="shared" si="11"/>
        <v/>
      </c>
      <c r="M54" s="138"/>
    </row>
    <row r="55" spans="1:13" x14ac:dyDescent="0.2">
      <c r="A55" s="153" t="str">
        <f>IF(CRes!A55="","",CRes!A55)</f>
        <v/>
      </c>
      <c r="B55" s="139" t="str">
        <f>CRes!L55</f>
        <v/>
      </c>
      <c r="C55" s="4" t="str">
        <f t="shared" si="2"/>
        <v/>
      </c>
      <c r="D55" s="152" t="str">
        <f t="shared" si="9"/>
        <v/>
      </c>
      <c r="E55" s="4" t="str">
        <f t="shared" si="2"/>
        <v/>
      </c>
      <c r="F55" s="152" t="str">
        <f t="shared" si="5"/>
        <v/>
      </c>
      <c r="G55" s="4" t="str">
        <f t="shared" si="2"/>
        <v/>
      </c>
      <c r="H55" s="152" t="str">
        <f t="shared" si="8"/>
        <v/>
      </c>
      <c r="I55" s="289" t="str">
        <f t="shared" si="10"/>
        <v/>
      </c>
      <c r="J55" s="4" t="str">
        <f t="shared" si="3"/>
        <v/>
      </c>
      <c r="K55" s="289" t="str">
        <f t="shared" si="6"/>
        <v/>
      </c>
      <c r="L55" s="29" t="str">
        <f t="shared" si="11"/>
        <v/>
      </c>
      <c r="M55" s="138"/>
    </row>
    <row r="56" spans="1:13" x14ac:dyDescent="0.2">
      <c r="A56" s="153" t="str">
        <f>IF(CRes!A56="","",CRes!A56)</f>
        <v/>
      </c>
      <c r="B56" s="139" t="str">
        <f>CRes!L56</f>
        <v/>
      </c>
      <c r="C56" s="4" t="str">
        <f t="shared" si="2"/>
        <v/>
      </c>
      <c r="D56" s="152" t="str">
        <f t="shared" si="9"/>
        <v/>
      </c>
      <c r="E56" s="4" t="str">
        <f t="shared" si="2"/>
        <v/>
      </c>
      <c r="F56" s="152" t="str">
        <f t="shared" si="5"/>
        <v/>
      </c>
      <c r="G56" s="4" t="str">
        <f t="shared" si="2"/>
        <v/>
      </c>
      <c r="H56" s="152" t="str">
        <f t="shared" si="8"/>
        <v/>
      </c>
      <c r="I56" s="289" t="str">
        <f t="shared" si="10"/>
        <v/>
      </c>
      <c r="J56" s="4" t="str">
        <f t="shared" si="3"/>
        <v/>
      </c>
      <c r="K56" s="289" t="str">
        <f t="shared" si="6"/>
        <v/>
      </c>
      <c r="L56" s="29" t="str">
        <f t="shared" si="11"/>
        <v/>
      </c>
      <c r="M56" s="138"/>
    </row>
    <row r="57" spans="1:13" x14ac:dyDescent="0.2">
      <c r="A57" s="153" t="str">
        <f>IF(CRes!A57="","",CRes!A57)</f>
        <v/>
      </c>
      <c r="B57" s="139" t="str">
        <f>CRes!L57</f>
        <v/>
      </c>
      <c r="C57" s="4" t="str">
        <f t="shared" si="2"/>
        <v/>
      </c>
      <c r="D57" s="152" t="str">
        <f t="shared" si="9"/>
        <v/>
      </c>
      <c r="E57" s="4" t="str">
        <f t="shared" si="2"/>
        <v/>
      </c>
      <c r="F57" s="152" t="str">
        <f t="shared" si="5"/>
        <v/>
      </c>
      <c r="G57" s="4" t="str">
        <f t="shared" si="2"/>
        <v/>
      </c>
      <c r="H57" s="152" t="str">
        <f t="shared" si="8"/>
        <v/>
      </c>
      <c r="I57" s="289" t="str">
        <f t="shared" si="10"/>
        <v/>
      </c>
      <c r="J57" s="4" t="str">
        <f t="shared" si="3"/>
        <v/>
      </c>
      <c r="K57" s="289" t="str">
        <f t="shared" si="6"/>
        <v/>
      </c>
      <c r="L57" s="29" t="str">
        <f t="shared" si="11"/>
        <v/>
      </c>
      <c r="M57" s="138"/>
    </row>
    <row r="58" spans="1:13" x14ac:dyDescent="0.2">
      <c r="A58" s="153" t="str">
        <f>IF(CRes!A58="","",CRes!A58)</f>
        <v/>
      </c>
      <c r="B58" s="139" t="str">
        <f>CRes!L58</f>
        <v/>
      </c>
      <c r="C58" s="4" t="str">
        <f t="shared" si="2"/>
        <v/>
      </c>
      <c r="D58" s="152" t="str">
        <f t="shared" si="9"/>
        <v/>
      </c>
      <c r="E58" s="4" t="str">
        <f t="shared" si="2"/>
        <v/>
      </c>
      <c r="F58" s="152" t="str">
        <f t="shared" si="5"/>
        <v/>
      </c>
      <c r="G58" s="4" t="str">
        <f t="shared" si="2"/>
        <v/>
      </c>
      <c r="H58" s="152" t="str">
        <f t="shared" si="8"/>
        <v/>
      </c>
      <c r="I58" s="289" t="str">
        <f t="shared" si="10"/>
        <v/>
      </c>
      <c r="J58" s="4" t="str">
        <f t="shared" si="3"/>
        <v/>
      </c>
      <c r="K58" s="289" t="str">
        <f t="shared" si="6"/>
        <v/>
      </c>
      <c r="L58" s="29" t="str">
        <f t="shared" si="11"/>
        <v/>
      </c>
      <c r="M58" s="138"/>
    </row>
    <row r="59" spans="1:13" x14ac:dyDescent="0.2">
      <c r="A59" s="153" t="str">
        <f>IF(CRes!A59="","",CRes!A59)</f>
        <v/>
      </c>
      <c r="B59" s="139" t="str">
        <f>CRes!L59</f>
        <v/>
      </c>
      <c r="C59" s="4" t="str">
        <f t="shared" si="2"/>
        <v/>
      </c>
      <c r="D59" s="152" t="str">
        <f t="shared" si="9"/>
        <v/>
      </c>
      <c r="E59" s="4" t="str">
        <f t="shared" si="2"/>
        <v/>
      </c>
      <c r="F59" s="152" t="str">
        <f t="shared" si="5"/>
        <v/>
      </c>
      <c r="G59" s="4" t="str">
        <f t="shared" si="2"/>
        <v/>
      </c>
      <c r="H59" s="152" t="str">
        <f t="shared" si="8"/>
        <v/>
      </c>
      <c r="I59" s="289" t="str">
        <f t="shared" si="10"/>
        <v/>
      </c>
      <c r="J59" s="4" t="str">
        <f t="shared" si="3"/>
        <v/>
      </c>
      <c r="K59" s="289" t="str">
        <f t="shared" si="6"/>
        <v/>
      </c>
      <c r="L59" s="29" t="str">
        <f t="shared" si="11"/>
        <v/>
      </c>
      <c r="M59" s="138"/>
    </row>
    <row r="60" spans="1:13" x14ac:dyDescent="0.2">
      <c r="A60" s="153" t="str">
        <f>IF(CRes!A60="","",CRes!A60)</f>
        <v/>
      </c>
      <c r="B60" s="139" t="str">
        <f>CRes!L60</f>
        <v/>
      </c>
      <c r="C60" s="4" t="str">
        <f t="shared" si="2"/>
        <v/>
      </c>
      <c r="D60" s="152" t="str">
        <f t="shared" si="9"/>
        <v/>
      </c>
      <c r="E60" s="4" t="str">
        <f t="shared" si="2"/>
        <v/>
      </c>
      <c r="F60" s="152" t="str">
        <f t="shared" si="5"/>
        <v/>
      </c>
      <c r="G60" s="4" t="str">
        <f t="shared" si="2"/>
        <v/>
      </c>
      <c r="H60" s="152" t="str">
        <f t="shared" si="8"/>
        <v/>
      </c>
      <c r="I60" s="289" t="str">
        <f t="shared" si="10"/>
        <v/>
      </c>
      <c r="J60" s="4" t="str">
        <f t="shared" si="3"/>
        <v/>
      </c>
      <c r="K60" s="289" t="str">
        <f t="shared" si="6"/>
        <v/>
      </c>
      <c r="L60" s="29" t="str">
        <f t="shared" si="11"/>
        <v/>
      </c>
      <c r="M60" s="138"/>
    </row>
    <row r="61" spans="1:13" x14ac:dyDescent="0.2">
      <c r="A61" s="153" t="str">
        <f>IF(CRes!A61="","",CRes!A61)</f>
        <v/>
      </c>
      <c r="B61" s="139" t="str">
        <f>CRes!L61</f>
        <v/>
      </c>
      <c r="C61" s="4" t="str">
        <f t="shared" ref="C61:C102" si="12">IF(B61="","",C60+1)</f>
        <v/>
      </c>
      <c r="D61" s="152" t="str">
        <f t="shared" ref="D61:D102" si="13">IF(B61="","",D60*(1+B61/100))</f>
        <v/>
      </c>
      <c r="E61" s="4" t="str">
        <f t="shared" ref="E61:E102" si="14">IF(D61="","",E60+1)</f>
        <v/>
      </c>
      <c r="F61" s="152" t="str">
        <f t="shared" ref="F61:F102" si="15">IF(B61="","",F60*(1+B61/100))</f>
        <v/>
      </c>
      <c r="G61" s="4" t="str">
        <f t="shared" ref="G61:G102" si="16">IF(F61="","",G60+1)</f>
        <v/>
      </c>
      <c r="H61" s="152" t="str">
        <f t="shared" ref="H61:H102" si="17">IF(B61="","",H60*(1+B61/100))</f>
        <v/>
      </c>
      <c r="I61" s="289" t="str">
        <f t="shared" ref="I61:I102" si="18">IF(B61="","",100*(D61^(1/C61)-1))</f>
        <v/>
      </c>
      <c r="J61" s="4" t="str">
        <f t="shared" ref="J61:J102" si="19">IF(I61="","",J60+1)</f>
        <v/>
      </c>
      <c r="K61" s="289" t="str">
        <f t="shared" ref="K61:K102" si="20">IF(B61="","",100*(F61^(1/E61)-1))</f>
        <v/>
      </c>
      <c r="L61" s="29" t="str">
        <f t="shared" ref="L61:L102" si="21">IF(B61="","",100*(H61^(1/G61)-1))</f>
        <v/>
      </c>
      <c r="M61" s="138"/>
    </row>
    <row r="62" spans="1:13" x14ac:dyDescent="0.2">
      <c r="A62" s="153" t="str">
        <f>IF(CRes!A62="","",CRes!A62)</f>
        <v/>
      </c>
      <c r="B62" s="139" t="str">
        <f>CRes!L62</f>
        <v/>
      </c>
      <c r="C62" s="4" t="str">
        <f t="shared" si="12"/>
        <v/>
      </c>
      <c r="D62" s="152" t="str">
        <f t="shared" si="13"/>
        <v/>
      </c>
      <c r="E62" s="4" t="str">
        <f t="shared" si="14"/>
        <v/>
      </c>
      <c r="F62" s="152" t="str">
        <f t="shared" si="15"/>
        <v/>
      </c>
      <c r="G62" s="4" t="str">
        <f t="shared" si="16"/>
        <v/>
      </c>
      <c r="H62" s="152" t="str">
        <f t="shared" si="17"/>
        <v/>
      </c>
      <c r="I62" s="289" t="str">
        <f t="shared" si="18"/>
        <v/>
      </c>
      <c r="J62" s="4" t="str">
        <f t="shared" si="19"/>
        <v/>
      </c>
      <c r="K62" s="289" t="str">
        <f t="shared" si="20"/>
        <v/>
      </c>
      <c r="L62" s="29" t="str">
        <f t="shared" si="21"/>
        <v/>
      </c>
      <c r="M62" s="138"/>
    </row>
    <row r="63" spans="1:13" x14ac:dyDescent="0.2">
      <c r="A63" s="153" t="str">
        <f>IF(CRes!A63="","",CRes!A63)</f>
        <v/>
      </c>
      <c r="B63" s="139" t="str">
        <f>CRes!L63</f>
        <v/>
      </c>
      <c r="C63" s="4" t="str">
        <f t="shared" si="12"/>
        <v/>
      </c>
      <c r="D63" s="152" t="str">
        <f t="shared" si="13"/>
        <v/>
      </c>
      <c r="E63" s="4" t="str">
        <f t="shared" si="14"/>
        <v/>
      </c>
      <c r="F63" s="152" t="str">
        <f t="shared" si="15"/>
        <v/>
      </c>
      <c r="G63" s="4" t="str">
        <f t="shared" si="16"/>
        <v/>
      </c>
      <c r="H63" s="152" t="str">
        <f t="shared" si="17"/>
        <v/>
      </c>
      <c r="I63" s="289" t="str">
        <f t="shared" si="18"/>
        <v/>
      </c>
      <c r="J63" s="4" t="str">
        <f t="shared" si="19"/>
        <v/>
      </c>
      <c r="K63" s="289" t="str">
        <f t="shared" si="20"/>
        <v/>
      </c>
      <c r="L63" s="29" t="str">
        <f t="shared" si="21"/>
        <v/>
      </c>
      <c r="M63" s="138"/>
    </row>
    <row r="64" spans="1:13" x14ac:dyDescent="0.2">
      <c r="A64" s="153" t="str">
        <f>IF(CRes!A64="","",CRes!A64)</f>
        <v/>
      </c>
      <c r="B64" s="139" t="str">
        <f>CRes!L64</f>
        <v/>
      </c>
      <c r="C64" s="4" t="str">
        <f t="shared" si="12"/>
        <v/>
      </c>
      <c r="D64" s="152" t="str">
        <f t="shared" si="13"/>
        <v/>
      </c>
      <c r="E64" s="4" t="str">
        <f t="shared" si="14"/>
        <v/>
      </c>
      <c r="F64" s="152" t="str">
        <f t="shared" si="15"/>
        <v/>
      </c>
      <c r="G64" s="4" t="str">
        <f t="shared" si="16"/>
        <v/>
      </c>
      <c r="H64" s="152" t="str">
        <f t="shared" si="17"/>
        <v/>
      </c>
      <c r="I64" s="289" t="str">
        <f t="shared" si="18"/>
        <v/>
      </c>
      <c r="J64" s="4" t="str">
        <f t="shared" si="19"/>
        <v/>
      </c>
      <c r="K64" s="289" t="str">
        <f t="shared" si="20"/>
        <v/>
      </c>
      <c r="L64" s="29" t="str">
        <f t="shared" si="21"/>
        <v/>
      </c>
      <c r="M64" s="138"/>
    </row>
    <row r="65" spans="1:13" x14ac:dyDescent="0.2">
      <c r="A65" s="153" t="str">
        <f>IF(CRes!A65="","",CRes!A65)</f>
        <v/>
      </c>
      <c r="B65" s="139" t="str">
        <f>CRes!L65</f>
        <v/>
      </c>
      <c r="C65" s="4" t="str">
        <f t="shared" si="12"/>
        <v/>
      </c>
      <c r="D65" s="152" t="str">
        <f t="shared" si="13"/>
        <v/>
      </c>
      <c r="E65" s="4" t="str">
        <f t="shared" si="14"/>
        <v/>
      </c>
      <c r="F65" s="152" t="str">
        <f t="shared" si="15"/>
        <v/>
      </c>
      <c r="G65" s="4" t="str">
        <f t="shared" si="16"/>
        <v/>
      </c>
      <c r="H65" s="152" t="str">
        <f t="shared" si="17"/>
        <v/>
      </c>
      <c r="I65" s="289" t="str">
        <f t="shared" si="18"/>
        <v/>
      </c>
      <c r="J65" s="4" t="str">
        <f t="shared" si="19"/>
        <v/>
      </c>
      <c r="K65" s="289" t="str">
        <f t="shared" si="20"/>
        <v/>
      </c>
      <c r="L65" s="29" t="str">
        <f t="shared" si="21"/>
        <v/>
      </c>
      <c r="M65" s="138"/>
    </row>
    <row r="66" spans="1:13" x14ac:dyDescent="0.2">
      <c r="A66" s="153" t="str">
        <f>IF(CRes!A66="","",CRes!A66)</f>
        <v/>
      </c>
      <c r="B66" s="139" t="str">
        <f>CRes!L66</f>
        <v/>
      </c>
      <c r="C66" s="4" t="str">
        <f t="shared" si="12"/>
        <v/>
      </c>
      <c r="D66" s="152" t="str">
        <f t="shared" si="13"/>
        <v/>
      </c>
      <c r="E66" s="4" t="str">
        <f t="shared" si="14"/>
        <v/>
      </c>
      <c r="F66" s="152" t="str">
        <f t="shared" si="15"/>
        <v/>
      </c>
      <c r="G66" s="4" t="str">
        <f t="shared" si="16"/>
        <v/>
      </c>
      <c r="H66" s="152" t="str">
        <f t="shared" si="17"/>
        <v/>
      </c>
      <c r="I66" s="289" t="str">
        <f t="shared" si="18"/>
        <v/>
      </c>
      <c r="J66" s="4" t="str">
        <f t="shared" si="19"/>
        <v/>
      </c>
      <c r="K66" s="289" t="str">
        <f t="shared" si="20"/>
        <v/>
      </c>
      <c r="L66" s="29" t="str">
        <f t="shared" si="21"/>
        <v/>
      </c>
      <c r="M66" s="138"/>
    </row>
    <row r="67" spans="1:13" x14ac:dyDescent="0.2">
      <c r="A67" s="153" t="str">
        <f>IF(CRes!A67="","",CRes!A67)</f>
        <v/>
      </c>
      <c r="B67" s="139" t="str">
        <f>CRes!L67</f>
        <v/>
      </c>
      <c r="C67" s="4" t="str">
        <f t="shared" si="12"/>
        <v/>
      </c>
      <c r="D67" s="152" t="str">
        <f t="shared" si="13"/>
        <v/>
      </c>
      <c r="E67" s="4" t="str">
        <f t="shared" si="14"/>
        <v/>
      </c>
      <c r="F67" s="152" t="str">
        <f t="shared" si="15"/>
        <v/>
      </c>
      <c r="G67" s="4" t="str">
        <f t="shared" si="16"/>
        <v/>
      </c>
      <c r="H67" s="152" t="str">
        <f t="shared" si="17"/>
        <v/>
      </c>
      <c r="I67" s="289" t="str">
        <f t="shared" si="18"/>
        <v/>
      </c>
      <c r="J67" s="4" t="str">
        <f t="shared" si="19"/>
        <v/>
      </c>
      <c r="K67" s="289" t="str">
        <f t="shared" si="20"/>
        <v/>
      </c>
      <c r="L67" s="29" t="str">
        <f t="shared" si="21"/>
        <v/>
      </c>
      <c r="M67" s="138"/>
    </row>
    <row r="68" spans="1:13" x14ac:dyDescent="0.2">
      <c r="A68" s="153" t="str">
        <f>IF(CRes!A68="","",CRes!A68)</f>
        <v/>
      </c>
      <c r="B68" s="139" t="str">
        <f>CRes!L68</f>
        <v/>
      </c>
      <c r="C68" s="4" t="str">
        <f t="shared" si="12"/>
        <v/>
      </c>
      <c r="D68" s="152" t="str">
        <f t="shared" si="13"/>
        <v/>
      </c>
      <c r="E68" s="4" t="str">
        <f t="shared" si="14"/>
        <v/>
      </c>
      <c r="F68" s="152" t="str">
        <f t="shared" si="15"/>
        <v/>
      </c>
      <c r="G68" s="4" t="str">
        <f t="shared" si="16"/>
        <v/>
      </c>
      <c r="H68" s="152" t="str">
        <f t="shared" si="17"/>
        <v/>
      </c>
      <c r="I68" s="289" t="str">
        <f t="shared" si="18"/>
        <v/>
      </c>
      <c r="J68" s="4" t="str">
        <f t="shared" si="19"/>
        <v/>
      </c>
      <c r="K68" s="289" t="str">
        <f t="shared" si="20"/>
        <v/>
      </c>
      <c r="L68" s="29" t="str">
        <f t="shared" si="21"/>
        <v/>
      </c>
      <c r="M68" s="138"/>
    </row>
    <row r="69" spans="1:13" x14ac:dyDescent="0.2">
      <c r="A69" s="153" t="str">
        <f>IF(CRes!A69="","",CRes!A69)</f>
        <v/>
      </c>
      <c r="B69" s="139" t="str">
        <f>CRes!L69</f>
        <v/>
      </c>
      <c r="C69" s="4" t="str">
        <f t="shared" si="12"/>
        <v/>
      </c>
      <c r="D69" s="152" t="str">
        <f t="shared" si="13"/>
        <v/>
      </c>
      <c r="E69" s="4" t="str">
        <f t="shared" si="14"/>
        <v/>
      </c>
      <c r="F69" s="152" t="str">
        <f t="shared" si="15"/>
        <v/>
      </c>
      <c r="G69" s="4" t="str">
        <f t="shared" si="16"/>
        <v/>
      </c>
      <c r="H69" s="152" t="str">
        <f t="shared" si="17"/>
        <v/>
      </c>
      <c r="I69" s="289" t="str">
        <f t="shared" si="18"/>
        <v/>
      </c>
      <c r="J69" s="4" t="str">
        <f t="shared" si="19"/>
        <v/>
      </c>
      <c r="K69" s="289" t="str">
        <f t="shared" si="20"/>
        <v/>
      </c>
      <c r="L69" s="29" t="str">
        <f t="shared" si="21"/>
        <v/>
      </c>
      <c r="M69" s="138"/>
    </row>
    <row r="70" spans="1:13" x14ac:dyDescent="0.2">
      <c r="A70" s="153" t="str">
        <f>IF(CRes!A70="","",CRes!A70)</f>
        <v/>
      </c>
      <c r="B70" s="139" t="str">
        <f>CRes!L70</f>
        <v/>
      </c>
      <c r="C70" s="4" t="str">
        <f t="shared" si="12"/>
        <v/>
      </c>
      <c r="D70" s="152" t="str">
        <f t="shared" si="13"/>
        <v/>
      </c>
      <c r="E70" s="4" t="str">
        <f t="shared" si="14"/>
        <v/>
      </c>
      <c r="F70" s="152" t="str">
        <f t="shared" si="15"/>
        <v/>
      </c>
      <c r="G70" s="4" t="str">
        <f t="shared" si="16"/>
        <v/>
      </c>
      <c r="H70" s="152" t="str">
        <f t="shared" si="17"/>
        <v/>
      </c>
      <c r="I70" s="289" t="str">
        <f t="shared" si="18"/>
        <v/>
      </c>
      <c r="J70" s="4" t="str">
        <f t="shared" si="19"/>
        <v/>
      </c>
      <c r="K70" s="289" t="str">
        <f t="shared" si="20"/>
        <v/>
      </c>
      <c r="L70" s="29" t="str">
        <f t="shared" si="21"/>
        <v/>
      </c>
      <c r="M70" s="138"/>
    </row>
    <row r="71" spans="1:13" x14ac:dyDescent="0.2">
      <c r="A71" s="153" t="str">
        <f>IF(CRes!A71="","",CRes!A71)</f>
        <v/>
      </c>
      <c r="B71" s="139" t="str">
        <f>CRes!L71</f>
        <v/>
      </c>
      <c r="C71" s="4" t="str">
        <f t="shared" si="12"/>
        <v/>
      </c>
      <c r="D71" s="152" t="str">
        <f t="shared" si="13"/>
        <v/>
      </c>
      <c r="E71" s="4" t="str">
        <f t="shared" si="14"/>
        <v/>
      </c>
      <c r="F71" s="152" t="str">
        <f t="shared" si="15"/>
        <v/>
      </c>
      <c r="G71" s="4" t="str">
        <f t="shared" si="16"/>
        <v/>
      </c>
      <c r="H71" s="152" t="str">
        <f t="shared" si="17"/>
        <v/>
      </c>
      <c r="I71" s="289" t="str">
        <f t="shared" si="18"/>
        <v/>
      </c>
      <c r="J71" s="4" t="str">
        <f t="shared" si="19"/>
        <v/>
      </c>
      <c r="K71" s="289" t="str">
        <f t="shared" si="20"/>
        <v/>
      </c>
      <c r="L71" s="29" t="str">
        <f t="shared" si="21"/>
        <v/>
      </c>
      <c r="M71" s="138"/>
    </row>
    <row r="72" spans="1:13" x14ac:dyDescent="0.2">
      <c r="A72" s="153" t="str">
        <f>IF(CRes!A72="","",CRes!A72)</f>
        <v/>
      </c>
      <c r="B72" s="139" t="str">
        <f>CRes!L72</f>
        <v/>
      </c>
      <c r="C72" s="4" t="str">
        <f t="shared" si="12"/>
        <v/>
      </c>
      <c r="D72" s="152" t="str">
        <f t="shared" si="13"/>
        <v/>
      </c>
      <c r="E72" s="4" t="str">
        <f t="shared" si="14"/>
        <v/>
      </c>
      <c r="F72" s="152" t="str">
        <f t="shared" si="15"/>
        <v/>
      </c>
      <c r="G72" s="4" t="str">
        <f t="shared" si="16"/>
        <v/>
      </c>
      <c r="H72" s="152" t="str">
        <f t="shared" si="17"/>
        <v/>
      </c>
      <c r="I72" s="289" t="str">
        <f t="shared" si="18"/>
        <v/>
      </c>
      <c r="J72" s="4" t="str">
        <f t="shared" si="19"/>
        <v/>
      </c>
      <c r="K72" s="289" t="str">
        <f t="shared" si="20"/>
        <v/>
      </c>
      <c r="L72" s="29" t="str">
        <f t="shared" si="21"/>
        <v/>
      </c>
      <c r="M72" s="138"/>
    </row>
    <row r="73" spans="1:13" x14ac:dyDescent="0.2">
      <c r="A73" s="153" t="str">
        <f>IF(CRes!A73="","",CRes!A73)</f>
        <v/>
      </c>
      <c r="B73" s="139" t="str">
        <f>CRes!L73</f>
        <v/>
      </c>
      <c r="C73" s="4" t="str">
        <f t="shared" si="12"/>
        <v/>
      </c>
      <c r="D73" s="152" t="str">
        <f t="shared" si="13"/>
        <v/>
      </c>
      <c r="E73" s="4" t="str">
        <f t="shared" si="14"/>
        <v/>
      </c>
      <c r="F73" s="152" t="str">
        <f t="shared" si="15"/>
        <v/>
      </c>
      <c r="G73" s="4" t="str">
        <f t="shared" si="16"/>
        <v/>
      </c>
      <c r="H73" s="152" t="str">
        <f t="shared" si="17"/>
        <v/>
      </c>
      <c r="I73" s="289" t="str">
        <f t="shared" si="18"/>
        <v/>
      </c>
      <c r="J73" s="4" t="str">
        <f t="shared" si="19"/>
        <v/>
      </c>
      <c r="K73" s="289" t="str">
        <f t="shared" si="20"/>
        <v/>
      </c>
      <c r="L73" s="29" t="str">
        <f t="shared" si="21"/>
        <v/>
      </c>
      <c r="M73" s="138"/>
    </row>
    <row r="74" spans="1:13" x14ac:dyDescent="0.2">
      <c r="A74" s="153" t="str">
        <f>IF(CRes!A74="","",CRes!A74)</f>
        <v/>
      </c>
      <c r="B74" s="139" t="str">
        <f>CRes!L74</f>
        <v/>
      </c>
      <c r="C74" s="4" t="str">
        <f t="shared" si="12"/>
        <v/>
      </c>
      <c r="D74" s="152" t="str">
        <f t="shared" si="13"/>
        <v/>
      </c>
      <c r="E74" s="4" t="str">
        <f t="shared" si="14"/>
        <v/>
      </c>
      <c r="F74" s="152" t="str">
        <f t="shared" si="15"/>
        <v/>
      </c>
      <c r="G74" s="4" t="str">
        <f t="shared" si="16"/>
        <v/>
      </c>
      <c r="H74" s="152" t="str">
        <f t="shared" si="17"/>
        <v/>
      </c>
      <c r="I74" s="289" t="str">
        <f t="shared" si="18"/>
        <v/>
      </c>
      <c r="J74" s="4" t="str">
        <f t="shared" si="19"/>
        <v/>
      </c>
      <c r="K74" s="289" t="str">
        <f t="shared" si="20"/>
        <v/>
      </c>
      <c r="L74" s="29" t="str">
        <f t="shared" si="21"/>
        <v/>
      </c>
      <c r="M74" s="138"/>
    </row>
    <row r="75" spans="1:13" x14ac:dyDescent="0.2">
      <c r="A75" s="153" t="str">
        <f>IF(CRes!A75="","",CRes!A75)</f>
        <v/>
      </c>
      <c r="B75" s="139" t="str">
        <f>CRes!L75</f>
        <v/>
      </c>
      <c r="C75" s="4" t="str">
        <f t="shared" si="12"/>
        <v/>
      </c>
      <c r="D75" s="152" t="str">
        <f t="shared" si="13"/>
        <v/>
      </c>
      <c r="E75" s="4" t="str">
        <f t="shared" si="14"/>
        <v/>
      </c>
      <c r="F75" s="152" t="str">
        <f t="shared" si="15"/>
        <v/>
      </c>
      <c r="G75" s="4" t="str">
        <f t="shared" si="16"/>
        <v/>
      </c>
      <c r="H75" s="152" t="str">
        <f t="shared" si="17"/>
        <v/>
      </c>
      <c r="I75" s="289" t="str">
        <f t="shared" si="18"/>
        <v/>
      </c>
      <c r="J75" s="4" t="str">
        <f t="shared" si="19"/>
        <v/>
      </c>
      <c r="K75" s="289" t="str">
        <f t="shared" si="20"/>
        <v/>
      </c>
      <c r="L75" s="29" t="str">
        <f t="shared" si="21"/>
        <v/>
      </c>
      <c r="M75" s="138"/>
    </row>
    <row r="76" spans="1:13" x14ac:dyDescent="0.2">
      <c r="A76" s="153" t="str">
        <f>IF(CRes!A76="","",CRes!A76)</f>
        <v/>
      </c>
      <c r="B76" s="139" t="str">
        <f>CRes!L76</f>
        <v/>
      </c>
      <c r="C76" s="4" t="str">
        <f t="shared" si="12"/>
        <v/>
      </c>
      <c r="D76" s="152" t="str">
        <f t="shared" si="13"/>
        <v/>
      </c>
      <c r="E76" s="4" t="str">
        <f t="shared" si="14"/>
        <v/>
      </c>
      <c r="F76" s="152" t="str">
        <f t="shared" si="15"/>
        <v/>
      </c>
      <c r="G76" s="4" t="str">
        <f t="shared" si="16"/>
        <v/>
      </c>
      <c r="H76" s="152" t="str">
        <f t="shared" si="17"/>
        <v/>
      </c>
      <c r="I76" s="289" t="str">
        <f t="shared" si="18"/>
        <v/>
      </c>
      <c r="J76" s="4" t="str">
        <f t="shared" si="19"/>
        <v/>
      </c>
      <c r="K76" s="289" t="str">
        <f t="shared" si="20"/>
        <v/>
      </c>
      <c r="L76" s="29" t="str">
        <f t="shared" si="21"/>
        <v/>
      </c>
      <c r="M76" s="138"/>
    </row>
    <row r="77" spans="1:13" x14ac:dyDescent="0.2">
      <c r="A77" s="153" t="str">
        <f>IF(CRes!A77="","",CRes!A77)</f>
        <v/>
      </c>
      <c r="B77" s="139" t="str">
        <f>CRes!L77</f>
        <v/>
      </c>
      <c r="C77" s="4" t="str">
        <f t="shared" si="12"/>
        <v/>
      </c>
      <c r="D77" s="152" t="str">
        <f t="shared" si="13"/>
        <v/>
      </c>
      <c r="E77" s="4" t="str">
        <f t="shared" si="14"/>
        <v/>
      </c>
      <c r="F77" s="152" t="str">
        <f t="shared" si="15"/>
        <v/>
      </c>
      <c r="G77" s="4" t="str">
        <f t="shared" si="16"/>
        <v/>
      </c>
      <c r="H77" s="152" t="str">
        <f t="shared" si="17"/>
        <v/>
      </c>
      <c r="I77" s="289" t="str">
        <f t="shared" si="18"/>
        <v/>
      </c>
      <c r="J77" s="4" t="str">
        <f t="shared" si="19"/>
        <v/>
      </c>
      <c r="K77" s="289" t="str">
        <f t="shared" si="20"/>
        <v/>
      </c>
      <c r="L77" s="29" t="str">
        <f t="shared" si="21"/>
        <v/>
      </c>
      <c r="M77" s="138"/>
    </row>
    <row r="78" spans="1:13" x14ac:dyDescent="0.2">
      <c r="A78" s="153" t="str">
        <f>IF(CRes!A78="","",CRes!A78)</f>
        <v/>
      </c>
      <c r="B78" s="139" t="str">
        <f>CRes!L78</f>
        <v/>
      </c>
      <c r="C78" s="4" t="str">
        <f t="shared" si="12"/>
        <v/>
      </c>
      <c r="D78" s="152" t="str">
        <f t="shared" si="13"/>
        <v/>
      </c>
      <c r="E78" s="4" t="str">
        <f t="shared" si="14"/>
        <v/>
      </c>
      <c r="F78" s="152" t="str">
        <f t="shared" si="15"/>
        <v/>
      </c>
      <c r="G78" s="4" t="str">
        <f t="shared" si="16"/>
        <v/>
      </c>
      <c r="H78" s="152" t="str">
        <f t="shared" si="17"/>
        <v/>
      </c>
      <c r="I78" s="289" t="str">
        <f t="shared" si="18"/>
        <v/>
      </c>
      <c r="J78" s="4" t="str">
        <f t="shared" si="19"/>
        <v/>
      </c>
      <c r="K78" s="289" t="str">
        <f t="shared" si="20"/>
        <v/>
      </c>
      <c r="L78" s="29" t="str">
        <f t="shared" si="21"/>
        <v/>
      </c>
      <c r="M78" s="138"/>
    </row>
    <row r="79" spans="1:13" x14ac:dyDescent="0.2">
      <c r="A79" s="153" t="str">
        <f>IF(CRes!A79="","",CRes!A79)</f>
        <v/>
      </c>
      <c r="B79" s="139" t="str">
        <f>CRes!L79</f>
        <v/>
      </c>
      <c r="C79" s="4" t="str">
        <f t="shared" si="12"/>
        <v/>
      </c>
      <c r="D79" s="152" t="str">
        <f t="shared" si="13"/>
        <v/>
      </c>
      <c r="E79" s="4" t="str">
        <f t="shared" si="14"/>
        <v/>
      </c>
      <c r="F79" s="152" t="str">
        <f t="shared" si="15"/>
        <v/>
      </c>
      <c r="G79" s="4" t="str">
        <f t="shared" si="16"/>
        <v/>
      </c>
      <c r="H79" s="152" t="str">
        <f t="shared" si="17"/>
        <v/>
      </c>
      <c r="I79" s="289" t="str">
        <f t="shared" si="18"/>
        <v/>
      </c>
      <c r="J79" s="4" t="str">
        <f t="shared" si="19"/>
        <v/>
      </c>
      <c r="K79" s="289" t="str">
        <f t="shared" si="20"/>
        <v/>
      </c>
      <c r="L79" s="29" t="str">
        <f t="shared" si="21"/>
        <v/>
      </c>
      <c r="M79" s="138"/>
    </row>
    <row r="80" spans="1:13" x14ac:dyDescent="0.2">
      <c r="A80" s="153" t="str">
        <f>IF(CRes!A80="","",CRes!A80)</f>
        <v/>
      </c>
      <c r="B80" s="139" t="str">
        <f>CRes!L80</f>
        <v/>
      </c>
      <c r="C80" s="4" t="str">
        <f t="shared" si="12"/>
        <v/>
      </c>
      <c r="D80" s="152" t="str">
        <f t="shared" si="13"/>
        <v/>
      </c>
      <c r="E80" s="4" t="str">
        <f t="shared" si="14"/>
        <v/>
      </c>
      <c r="F80" s="152" t="str">
        <f t="shared" si="15"/>
        <v/>
      </c>
      <c r="G80" s="4" t="str">
        <f t="shared" si="16"/>
        <v/>
      </c>
      <c r="H80" s="152" t="str">
        <f t="shared" si="17"/>
        <v/>
      </c>
      <c r="I80" s="289" t="str">
        <f t="shared" si="18"/>
        <v/>
      </c>
      <c r="J80" s="4" t="str">
        <f t="shared" si="19"/>
        <v/>
      </c>
      <c r="K80" s="289" t="str">
        <f t="shared" si="20"/>
        <v/>
      </c>
      <c r="L80" s="29" t="str">
        <f t="shared" si="21"/>
        <v/>
      </c>
      <c r="M80" s="138"/>
    </row>
    <row r="81" spans="1:13" x14ac:dyDescent="0.2">
      <c r="A81" s="153" t="str">
        <f>IF(CRes!A81="","",CRes!A81)</f>
        <v/>
      </c>
      <c r="B81" s="139" t="str">
        <f>CRes!L81</f>
        <v/>
      </c>
      <c r="C81" s="4" t="str">
        <f t="shared" si="12"/>
        <v/>
      </c>
      <c r="D81" s="152" t="str">
        <f t="shared" si="13"/>
        <v/>
      </c>
      <c r="E81" s="4" t="str">
        <f t="shared" si="14"/>
        <v/>
      </c>
      <c r="F81" s="152" t="str">
        <f t="shared" si="15"/>
        <v/>
      </c>
      <c r="G81" s="4" t="str">
        <f t="shared" si="16"/>
        <v/>
      </c>
      <c r="H81" s="152" t="str">
        <f t="shared" si="17"/>
        <v/>
      </c>
      <c r="I81" s="289" t="str">
        <f t="shared" si="18"/>
        <v/>
      </c>
      <c r="J81" s="4" t="str">
        <f t="shared" si="19"/>
        <v/>
      </c>
      <c r="K81" s="289" t="str">
        <f t="shared" si="20"/>
        <v/>
      </c>
      <c r="L81" s="29" t="str">
        <f t="shared" si="21"/>
        <v/>
      </c>
      <c r="M81" s="138"/>
    </row>
    <row r="82" spans="1:13" x14ac:dyDescent="0.2">
      <c r="A82" s="153" t="str">
        <f>IF(CRes!A82="","",CRes!A82)</f>
        <v/>
      </c>
      <c r="B82" s="139" t="str">
        <f>CRes!L82</f>
        <v/>
      </c>
      <c r="C82" s="4" t="str">
        <f t="shared" si="12"/>
        <v/>
      </c>
      <c r="D82" s="152" t="str">
        <f t="shared" si="13"/>
        <v/>
      </c>
      <c r="E82" s="4" t="str">
        <f t="shared" si="14"/>
        <v/>
      </c>
      <c r="F82" s="152" t="str">
        <f t="shared" si="15"/>
        <v/>
      </c>
      <c r="G82" s="4" t="str">
        <f t="shared" si="16"/>
        <v/>
      </c>
      <c r="H82" s="152" t="str">
        <f t="shared" si="17"/>
        <v/>
      </c>
      <c r="I82" s="289" t="str">
        <f t="shared" si="18"/>
        <v/>
      </c>
      <c r="J82" s="4" t="str">
        <f t="shared" si="19"/>
        <v/>
      </c>
      <c r="K82" s="289" t="str">
        <f t="shared" si="20"/>
        <v/>
      </c>
      <c r="L82" s="29" t="str">
        <f t="shared" si="21"/>
        <v/>
      </c>
      <c r="M82" s="138"/>
    </row>
    <row r="83" spans="1:13" x14ac:dyDescent="0.2">
      <c r="A83" s="153" t="str">
        <f>IF(CRes!A83="","",CRes!A83)</f>
        <v/>
      </c>
      <c r="B83" s="139" t="str">
        <f>CRes!L83</f>
        <v/>
      </c>
      <c r="C83" s="4" t="str">
        <f t="shared" si="12"/>
        <v/>
      </c>
      <c r="D83" s="152" t="str">
        <f t="shared" si="13"/>
        <v/>
      </c>
      <c r="E83" s="4" t="str">
        <f t="shared" si="14"/>
        <v/>
      </c>
      <c r="F83" s="152" t="str">
        <f t="shared" si="15"/>
        <v/>
      </c>
      <c r="G83" s="4" t="str">
        <f t="shared" si="16"/>
        <v/>
      </c>
      <c r="H83" s="152" t="str">
        <f t="shared" si="17"/>
        <v/>
      </c>
      <c r="I83" s="289" t="str">
        <f t="shared" si="18"/>
        <v/>
      </c>
      <c r="J83" s="4" t="str">
        <f t="shared" si="19"/>
        <v/>
      </c>
      <c r="K83" s="289" t="str">
        <f t="shared" si="20"/>
        <v/>
      </c>
      <c r="L83" s="29" t="str">
        <f t="shared" si="21"/>
        <v/>
      </c>
      <c r="M83" s="138"/>
    </row>
    <row r="84" spans="1:13" x14ac:dyDescent="0.2">
      <c r="A84" s="153" t="str">
        <f>IF(CRes!A84="","",CRes!A84)</f>
        <v/>
      </c>
      <c r="B84" s="139" t="str">
        <f>CRes!L84</f>
        <v/>
      </c>
      <c r="C84" s="4" t="str">
        <f t="shared" si="12"/>
        <v/>
      </c>
      <c r="D84" s="152" t="str">
        <f t="shared" si="13"/>
        <v/>
      </c>
      <c r="E84" s="4" t="str">
        <f t="shared" si="14"/>
        <v/>
      </c>
      <c r="F84" s="152" t="str">
        <f t="shared" si="15"/>
        <v/>
      </c>
      <c r="G84" s="4" t="str">
        <f t="shared" si="16"/>
        <v/>
      </c>
      <c r="H84" s="152" t="str">
        <f t="shared" si="17"/>
        <v/>
      </c>
      <c r="I84" s="289" t="str">
        <f t="shared" si="18"/>
        <v/>
      </c>
      <c r="J84" s="4" t="str">
        <f t="shared" si="19"/>
        <v/>
      </c>
      <c r="K84" s="289" t="str">
        <f t="shared" si="20"/>
        <v/>
      </c>
      <c r="L84" s="29" t="str">
        <f t="shared" si="21"/>
        <v/>
      </c>
      <c r="M84" s="138"/>
    </row>
    <row r="85" spans="1:13" x14ac:dyDescent="0.2">
      <c r="A85" s="153" t="str">
        <f>IF(CRes!A85="","",CRes!A85)</f>
        <v/>
      </c>
      <c r="B85" s="139" t="str">
        <f>CRes!L85</f>
        <v/>
      </c>
      <c r="C85" s="4" t="str">
        <f t="shared" si="12"/>
        <v/>
      </c>
      <c r="D85" s="152" t="str">
        <f t="shared" si="13"/>
        <v/>
      </c>
      <c r="E85" s="4" t="str">
        <f t="shared" si="14"/>
        <v/>
      </c>
      <c r="F85" s="152" t="str">
        <f t="shared" si="15"/>
        <v/>
      </c>
      <c r="G85" s="4" t="str">
        <f t="shared" si="16"/>
        <v/>
      </c>
      <c r="H85" s="152" t="str">
        <f t="shared" si="17"/>
        <v/>
      </c>
      <c r="I85" s="289" t="str">
        <f t="shared" si="18"/>
        <v/>
      </c>
      <c r="J85" s="4" t="str">
        <f t="shared" si="19"/>
        <v/>
      </c>
      <c r="K85" s="289" t="str">
        <f t="shared" si="20"/>
        <v/>
      </c>
      <c r="L85" s="29" t="str">
        <f t="shared" si="21"/>
        <v/>
      </c>
      <c r="M85" s="138"/>
    </row>
    <row r="86" spans="1:13" x14ac:dyDescent="0.2">
      <c r="A86" s="153" t="str">
        <f>IF(CRes!A86="","",CRes!A86)</f>
        <v/>
      </c>
      <c r="B86" s="139" t="str">
        <f>CRes!L86</f>
        <v/>
      </c>
      <c r="C86" s="4" t="str">
        <f t="shared" si="12"/>
        <v/>
      </c>
      <c r="D86" s="152" t="str">
        <f t="shared" si="13"/>
        <v/>
      </c>
      <c r="E86" s="4" t="str">
        <f t="shared" si="14"/>
        <v/>
      </c>
      <c r="F86" s="152" t="str">
        <f t="shared" si="15"/>
        <v/>
      </c>
      <c r="G86" s="4" t="str">
        <f t="shared" si="16"/>
        <v/>
      </c>
      <c r="H86" s="152" t="str">
        <f t="shared" si="17"/>
        <v/>
      </c>
      <c r="I86" s="289" t="str">
        <f t="shared" si="18"/>
        <v/>
      </c>
      <c r="J86" s="4" t="str">
        <f t="shared" si="19"/>
        <v/>
      </c>
      <c r="K86" s="289" t="str">
        <f t="shared" si="20"/>
        <v/>
      </c>
      <c r="L86" s="29" t="str">
        <f t="shared" si="21"/>
        <v/>
      </c>
      <c r="M86" s="138"/>
    </row>
    <row r="87" spans="1:13" x14ac:dyDescent="0.2">
      <c r="A87" s="153" t="str">
        <f>IF(CRes!A87="","",CRes!A87)</f>
        <v/>
      </c>
      <c r="B87" s="139" t="str">
        <f>CRes!L87</f>
        <v/>
      </c>
      <c r="C87" s="4" t="str">
        <f t="shared" si="12"/>
        <v/>
      </c>
      <c r="D87" s="152" t="str">
        <f t="shared" si="13"/>
        <v/>
      </c>
      <c r="E87" s="4" t="str">
        <f t="shared" si="14"/>
        <v/>
      </c>
      <c r="F87" s="152" t="str">
        <f t="shared" si="15"/>
        <v/>
      </c>
      <c r="G87" s="4" t="str">
        <f t="shared" si="16"/>
        <v/>
      </c>
      <c r="H87" s="152" t="str">
        <f t="shared" si="17"/>
        <v/>
      </c>
      <c r="I87" s="289" t="str">
        <f t="shared" si="18"/>
        <v/>
      </c>
      <c r="J87" s="4" t="str">
        <f t="shared" si="19"/>
        <v/>
      </c>
      <c r="K87" s="289" t="str">
        <f t="shared" si="20"/>
        <v/>
      </c>
      <c r="L87" s="29" t="str">
        <f t="shared" si="21"/>
        <v/>
      </c>
      <c r="M87" s="138"/>
    </row>
    <row r="88" spans="1:13" x14ac:dyDescent="0.2">
      <c r="A88" s="153" t="str">
        <f>IF(CRes!A88="","",CRes!A88)</f>
        <v/>
      </c>
      <c r="B88" s="139" t="str">
        <f>CRes!L88</f>
        <v/>
      </c>
      <c r="C88" s="4" t="str">
        <f t="shared" si="12"/>
        <v/>
      </c>
      <c r="D88" s="152" t="str">
        <f t="shared" si="13"/>
        <v/>
      </c>
      <c r="E88" s="4" t="str">
        <f t="shared" si="14"/>
        <v/>
      </c>
      <c r="F88" s="152" t="str">
        <f t="shared" si="15"/>
        <v/>
      </c>
      <c r="G88" s="4" t="str">
        <f t="shared" si="16"/>
        <v/>
      </c>
      <c r="H88" s="152" t="str">
        <f t="shared" si="17"/>
        <v/>
      </c>
      <c r="I88" s="289" t="str">
        <f t="shared" si="18"/>
        <v/>
      </c>
      <c r="J88" s="4" t="str">
        <f t="shared" si="19"/>
        <v/>
      </c>
      <c r="K88" s="289" t="str">
        <f t="shared" si="20"/>
        <v/>
      </c>
      <c r="L88" s="29" t="str">
        <f t="shared" si="21"/>
        <v/>
      </c>
      <c r="M88" s="138"/>
    </row>
    <row r="89" spans="1:13" x14ac:dyDescent="0.2">
      <c r="A89" s="153" t="str">
        <f>IF(CRes!A89="","",CRes!A89)</f>
        <v/>
      </c>
      <c r="B89" s="139" t="str">
        <f>CRes!L89</f>
        <v/>
      </c>
      <c r="C89" s="4" t="str">
        <f t="shared" si="12"/>
        <v/>
      </c>
      <c r="D89" s="152" t="str">
        <f t="shared" si="13"/>
        <v/>
      </c>
      <c r="E89" s="4" t="str">
        <f t="shared" si="14"/>
        <v/>
      </c>
      <c r="F89" s="152" t="str">
        <f t="shared" si="15"/>
        <v/>
      </c>
      <c r="G89" s="4" t="str">
        <f t="shared" si="16"/>
        <v/>
      </c>
      <c r="H89" s="152" t="str">
        <f t="shared" si="17"/>
        <v/>
      </c>
      <c r="I89" s="289" t="str">
        <f t="shared" si="18"/>
        <v/>
      </c>
      <c r="J89" s="4" t="str">
        <f t="shared" si="19"/>
        <v/>
      </c>
      <c r="K89" s="289" t="str">
        <f t="shared" si="20"/>
        <v/>
      </c>
      <c r="L89" s="29" t="str">
        <f t="shared" si="21"/>
        <v/>
      </c>
      <c r="M89" s="138"/>
    </row>
    <row r="90" spans="1:13" x14ac:dyDescent="0.2">
      <c r="A90" s="153" t="str">
        <f>IF(CRes!A90="","",CRes!A90)</f>
        <v/>
      </c>
      <c r="B90" s="139" t="str">
        <f>CRes!L90</f>
        <v/>
      </c>
      <c r="C90" s="4" t="str">
        <f t="shared" si="12"/>
        <v/>
      </c>
      <c r="D90" s="152" t="str">
        <f t="shared" si="13"/>
        <v/>
      </c>
      <c r="E90" s="4" t="str">
        <f t="shared" si="14"/>
        <v/>
      </c>
      <c r="F90" s="152" t="str">
        <f t="shared" si="15"/>
        <v/>
      </c>
      <c r="G90" s="4" t="str">
        <f t="shared" si="16"/>
        <v/>
      </c>
      <c r="H90" s="152" t="str">
        <f t="shared" si="17"/>
        <v/>
      </c>
      <c r="I90" s="289" t="str">
        <f t="shared" si="18"/>
        <v/>
      </c>
      <c r="J90" s="4" t="str">
        <f t="shared" si="19"/>
        <v/>
      </c>
      <c r="K90" s="289" t="str">
        <f t="shared" si="20"/>
        <v/>
      </c>
      <c r="L90" s="29" t="str">
        <f t="shared" si="21"/>
        <v/>
      </c>
      <c r="M90" s="138"/>
    </row>
    <row r="91" spans="1:13" x14ac:dyDescent="0.2">
      <c r="A91" s="153" t="str">
        <f>IF(CRes!A91="","",CRes!A91)</f>
        <v/>
      </c>
      <c r="B91" s="139" t="str">
        <f>CRes!L91</f>
        <v/>
      </c>
      <c r="C91" s="4" t="str">
        <f t="shared" si="12"/>
        <v/>
      </c>
      <c r="D91" s="152" t="str">
        <f t="shared" si="13"/>
        <v/>
      </c>
      <c r="E91" s="4" t="str">
        <f t="shared" si="14"/>
        <v/>
      </c>
      <c r="F91" s="152" t="str">
        <f t="shared" si="15"/>
        <v/>
      </c>
      <c r="G91" s="4" t="str">
        <f t="shared" si="16"/>
        <v/>
      </c>
      <c r="H91" s="152" t="str">
        <f t="shared" si="17"/>
        <v/>
      </c>
      <c r="I91" s="289" t="str">
        <f t="shared" si="18"/>
        <v/>
      </c>
      <c r="J91" s="4" t="str">
        <f t="shared" si="19"/>
        <v/>
      </c>
      <c r="K91" s="289" t="str">
        <f t="shared" si="20"/>
        <v/>
      </c>
      <c r="L91" s="29" t="str">
        <f t="shared" si="21"/>
        <v/>
      </c>
      <c r="M91" s="138"/>
    </row>
    <row r="92" spans="1:13" x14ac:dyDescent="0.2">
      <c r="A92" s="153" t="str">
        <f>IF(CRes!A92="","",CRes!A92)</f>
        <v/>
      </c>
      <c r="B92" s="139" t="str">
        <f>CRes!L92</f>
        <v/>
      </c>
      <c r="C92" s="4" t="str">
        <f t="shared" si="12"/>
        <v/>
      </c>
      <c r="D92" s="152" t="str">
        <f t="shared" si="13"/>
        <v/>
      </c>
      <c r="E92" s="4" t="str">
        <f t="shared" si="14"/>
        <v/>
      </c>
      <c r="F92" s="152" t="str">
        <f t="shared" si="15"/>
        <v/>
      </c>
      <c r="G92" s="4" t="str">
        <f t="shared" si="16"/>
        <v/>
      </c>
      <c r="H92" s="152" t="str">
        <f t="shared" si="17"/>
        <v/>
      </c>
      <c r="I92" s="289" t="str">
        <f t="shared" si="18"/>
        <v/>
      </c>
      <c r="J92" s="4" t="str">
        <f t="shared" si="19"/>
        <v/>
      </c>
      <c r="K92" s="289" t="str">
        <f t="shared" si="20"/>
        <v/>
      </c>
      <c r="L92" s="29" t="str">
        <f t="shared" si="21"/>
        <v/>
      </c>
      <c r="M92" s="138"/>
    </row>
    <row r="93" spans="1:13" x14ac:dyDescent="0.2">
      <c r="A93" s="153" t="str">
        <f>IF(CRes!A93="","",CRes!A93)</f>
        <v/>
      </c>
      <c r="B93" s="139" t="str">
        <f>CRes!L93</f>
        <v/>
      </c>
      <c r="C93" s="4" t="str">
        <f t="shared" si="12"/>
        <v/>
      </c>
      <c r="D93" s="152" t="str">
        <f t="shared" si="13"/>
        <v/>
      </c>
      <c r="E93" s="4" t="str">
        <f t="shared" si="14"/>
        <v/>
      </c>
      <c r="F93" s="152" t="str">
        <f t="shared" si="15"/>
        <v/>
      </c>
      <c r="G93" s="4" t="str">
        <f t="shared" si="16"/>
        <v/>
      </c>
      <c r="H93" s="152" t="str">
        <f t="shared" si="17"/>
        <v/>
      </c>
      <c r="I93" s="289" t="str">
        <f t="shared" si="18"/>
        <v/>
      </c>
      <c r="J93" s="4" t="str">
        <f t="shared" si="19"/>
        <v/>
      </c>
      <c r="K93" s="289" t="str">
        <f t="shared" si="20"/>
        <v/>
      </c>
      <c r="L93" s="29" t="str">
        <f t="shared" si="21"/>
        <v/>
      </c>
      <c r="M93" s="138"/>
    </row>
    <row r="94" spans="1:13" x14ac:dyDescent="0.2">
      <c r="A94" s="153" t="str">
        <f>IF(CRes!A94="","",CRes!A94)</f>
        <v/>
      </c>
      <c r="B94" s="139" t="str">
        <f>CRes!L94</f>
        <v/>
      </c>
      <c r="C94" s="4" t="str">
        <f t="shared" si="12"/>
        <v/>
      </c>
      <c r="D94" s="152" t="str">
        <f t="shared" si="13"/>
        <v/>
      </c>
      <c r="E94" s="4" t="str">
        <f t="shared" si="14"/>
        <v/>
      </c>
      <c r="F94" s="152" t="str">
        <f t="shared" si="15"/>
        <v/>
      </c>
      <c r="G94" s="4" t="str">
        <f t="shared" si="16"/>
        <v/>
      </c>
      <c r="H94" s="152" t="str">
        <f t="shared" si="17"/>
        <v/>
      </c>
      <c r="I94" s="289" t="str">
        <f t="shared" si="18"/>
        <v/>
      </c>
      <c r="J94" s="4" t="str">
        <f t="shared" si="19"/>
        <v/>
      </c>
      <c r="K94" s="289" t="str">
        <f t="shared" si="20"/>
        <v/>
      </c>
      <c r="L94" s="29" t="str">
        <f t="shared" si="21"/>
        <v/>
      </c>
      <c r="M94" s="138"/>
    </row>
    <row r="95" spans="1:13" x14ac:dyDescent="0.2">
      <c r="A95" s="153" t="str">
        <f>IF(CRes!A95="","",CRes!A95)</f>
        <v/>
      </c>
      <c r="B95" s="139" t="str">
        <f>CRes!L95</f>
        <v/>
      </c>
      <c r="C95" s="4" t="str">
        <f t="shared" si="12"/>
        <v/>
      </c>
      <c r="D95" s="152" t="str">
        <f t="shared" si="13"/>
        <v/>
      </c>
      <c r="E95" s="4" t="str">
        <f t="shared" si="14"/>
        <v/>
      </c>
      <c r="F95" s="152" t="str">
        <f t="shared" si="15"/>
        <v/>
      </c>
      <c r="G95" s="4" t="str">
        <f t="shared" si="16"/>
        <v/>
      </c>
      <c r="H95" s="152" t="str">
        <f t="shared" si="17"/>
        <v/>
      </c>
      <c r="I95" s="289" t="str">
        <f t="shared" si="18"/>
        <v/>
      </c>
      <c r="J95" s="4" t="str">
        <f t="shared" si="19"/>
        <v/>
      </c>
      <c r="K95" s="289" t="str">
        <f t="shared" si="20"/>
        <v/>
      </c>
      <c r="L95" s="29" t="str">
        <f t="shared" si="21"/>
        <v/>
      </c>
      <c r="M95" s="138"/>
    </row>
    <row r="96" spans="1:13" x14ac:dyDescent="0.2">
      <c r="A96" s="153" t="str">
        <f>IF(CRes!A96="","",CRes!A96)</f>
        <v/>
      </c>
      <c r="B96" s="139" t="str">
        <f>CRes!L96</f>
        <v/>
      </c>
      <c r="C96" s="4" t="str">
        <f t="shared" si="12"/>
        <v/>
      </c>
      <c r="D96" s="152" t="str">
        <f t="shared" si="13"/>
        <v/>
      </c>
      <c r="E96" s="4" t="str">
        <f t="shared" si="14"/>
        <v/>
      </c>
      <c r="F96" s="152" t="str">
        <f t="shared" si="15"/>
        <v/>
      </c>
      <c r="G96" s="4" t="str">
        <f t="shared" si="16"/>
        <v/>
      </c>
      <c r="H96" s="152" t="str">
        <f t="shared" si="17"/>
        <v/>
      </c>
      <c r="I96" s="289" t="str">
        <f t="shared" si="18"/>
        <v/>
      </c>
      <c r="J96" s="4" t="str">
        <f t="shared" si="19"/>
        <v/>
      </c>
      <c r="K96" s="289" t="str">
        <f t="shared" si="20"/>
        <v/>
      </c>
      <c r="L96" s="29" t="str">
        <f t="shared" si="21"/>
        <v/>
      </c>
      <c r="M96" s="138"/>
    </row>
    <row r="97" spans="1:13" x14ac:dyDescent="0.2">
      <c r="A97" s="153" t="str">
        <f>IF(CRes!A97="","",CRes!A97)</f>
        <v/>
      </c>
      <c r="B97" s="139" t="str">
        <f>CRes!L97</f>
        <v/>
      </c>
      <c r="C97" s="4" t="str">
        <f t="shared" si="12"/>
        <v/>
      </c>
      <c r="D97" s="152" t="str">
        <f t="shared" si="13"/>
        <v/>
      </c>
      <c r="E97" s="4" t="str">
        <f t="shared" si="14"/>
        <v/>
      </c>
      <c r="F97" s="152" t="str">
        <f t="shared" si="15"/>
        <v/>
      </c>
      <c r="G97" s="4" t="str">
        <f t="shared" si="16"/>
        <v/>
      </c>
      <c r="H97" s="152" t="str">
        <f t="shared" si="17"/>
        <v/>
      </c>
      <c r="I97" s="289" t="str">
        <f t="shared" si="18"/>
        <v/>
      </c>
      <c r="J97" s="4" t="str">
        <f t="shared" si="19"/>
        <v/>
      </c>
      <c r="K97" s="289" t="str">
        <f t="shared" si="20"/>
        <v/>
      </c>
      <c r="L97" s="29" t="str">
        <f t="shared" si="21"/>
        <v/>
      </c>
      <c r="M97" s="138"/>
    </row>
    <row r="98" spans="1:13" x14ac:dyDescent="0.2">
      <c r="A98" s="153" t="str">
        <f>IF(CRes!A98="","",CRes!A98)</f>
        <v/>
      </c>
      <c r="B98" s="139" t="str">
        <f>CRes!L98</f>
        <v/>
      </c>
      <c r="C98" s="4" t="str">
        <f t="shared" si="12"/>
        <v/>
      </c>
      <c r="D98" s="152" t="str">
        <f t="shared" si="13"/>
        <v/>
      </c>
      <c r="E98" s="4" t="str">
        <f t="shared" si="14"/>
        <v/>
      </c>
      <c r="F98" s="152" t="str">
        <f t="shared" si="15"/>
        <v/>
      </c>
      <c r="G98" s="4" t="str">
        <f t="shared" si="16"/>
        <v/>
      </c>
      <c r="H98" s="152" t="str">
        <f t="shared" si="17"/>
        <v/>
      </c>
      <c r="I98" s="289" t="str">
        <f t="shared" si="18"/>
        <v/>
      </c>
      <c r="J98" s="4" t="str">
        <f t="shared" si="19"/>
        <v/>
      </c>
      <c r="K98" s="289" t="str">
        <f t="shared" si="20"/>
        <v/>
      </c>
      <c r="L98" s="29" t="str">
        <f t="shared" si="21"/>
        <v/>
      </c>
      <c r="M98" s="138"/>
    </row>
    <row r="99" spans="1:13" x14ac:dyDescent="0.2">
      <c r="A99" s="153" t="str">
        <f>IF(CRes!A99="","",CRes!A99)</f>
        <v/>
      </c>
      <c r="B99" s="139" t="str">
        <f>CRes!L99</f>
        <v/>
      </c>
      <c r="C99" s="4" t="str">
        <f t="shared" si="12"/>
        <v/>
      </c>
      <c r="D99" s="152" t="str">
        <f t="shared" si="13"/>
        <v/>
      </c>
      <c r="E99" s="4" t="str">
        <f t="shared" si="14"/>
        <v/>
      </c>
      <c r="F99" s="152" t="str">
        <f t="shared" si="15"/>
        <v/>
      </c>
      <c r="G99" s="4" t="str">
        <f t="shared" si="16"/>
        <v/>
      </c>
      <c r="H99" s="152" t="str">
        <f t="shared" si="17"/>
        <v/>
      </c>
      <c r="I99" s="289" t="str">
        <f t="shared" si="18"/>
        <v/>
      </c>
      <c r="J99" s="4" t="str">
        <f t="shared" si="19"/>
        <v/>
      </c>
      <c r="K99" s="289" t="str">
        <f t="shared" si="20"/>
        <v/>
      </c>
      <c r="L99" s="29" t="str">
        <f t="shared" si="21"/>
        <v/>
      </c>
      <c r="M99" s="138"/>
    </row>
    <row r="100" spans="1:13" x14ac:dyDescent="0.2">
      <c r="A100" s="153" t="str">
        <f>IF(CRes!A100="","",CRes!A100)</f>
        <v/>
      </c>
      <c r="B100" s="139" t="str">
        <f>CRes!L100</f>
        <v/>
      </c>
      <c r="C100" s="4" t="str">
        <f t="shared" si="12"/>
        <v/>
      </c>
      <c r="D100" s="152" t="str">
        <f t="shared" si="13"/>
        <v/>
      </c>
      <c r="E100" s="4" t="str">
        <f t="shared" si="14"/>
        <v/>
      </c>
      <c r="F100" s="152" t="str">
        <f t="shared" si="15"/>
        <v/>
      </c>
      <c r="G100" s="4" t="str">
        <f t="shared" si="16"/>
        <v/>
      </c>
      <c r="H100" s="152" t="str">
        <f t="shared" si="17"/>
        <v/>
      </c>
      <c r="I100" s="289" t="str">
        <f t="shared" si="18"/>
        <v/>
      </c>
      <c r="J100" s="4" t="str">
        <f t="shared" si="19"/>
        <v/>
      </c>
      <c r="K100" s="289" t="str">
        <f t="shared" si="20"/>
        <v/>
      </c>
      <c r="L100" s="29" t="str">
        <f t="shared" si="21"/>
        <v/>
      </c>
      <c r="M100" s="138"/>
    </row>
    <row r="101" spans="1:13" x14ac:dyDescent="0.2">
      <c r="A101" s="153" t="str">
        <f>IF(CRes!A101="","",CRes!A101)</f>
        <v/>
      </c>
      <c r="B101" s="139" t="str">
        <f>CRes!L101</f>
        <v/>
      </c>
      <c r="C101" s="4" t="str">
        <f t="shared" si="12"/>
        <v/>
      </c>
      <c r="D101" s="152" t="str">
        <f t="shared" si="13"/>
        <v/>
      </c>
      <c r="E101" s="4" t="str">
        <f t="shared" si="14"/>
        <v/>
      </c>
      <c r="F101" s="152" t="str">
        <f t="shared" si="15"/>
        <v/>
      </c>
      <c r="G101" s="4" t="str">
        <f t="shared" si="16"/>
        <v/>
      </c>
      <c r="H101" s="152" t="str">
        <f t="shared" si="17"/>
        <v/>
      </c>
      <c r="I101" s="289" t="str">
        <f t="shared" si="18"/>
        <v/>
      </c>
      <c r="J101" s="4" t="str">
        <f t="shared" si="19"/>
        <v/>
      </c>
      <c r="K101" s="289" t="str">
        <f t="shared" si="20"/>
        <v/>
      </c>
      <c r="L101" s="29" t="str">
        <f t="shared" si="21"/>
        <v/>
      </c>
      <c r="M101" s="138"/>
    </row>
    <row r="102" spans="1:13" x14ac:dyDescent="0.2">
      <c r="A102" s="153" t="str">
        <f>IF(CRes!A102="","",CRes!A102)</f>
        <v/>
      </c>
      <c r="B102" s="139" t="str">
        <f>CRes!L102</f>
        <v/>
      </c>
      <c r="C102" s="4" t="str">
        <f t="shared" si="12"/>
        <v/>
      </c>
      <c r="D102" s="152" t="str">
        <f t="shared" si="13"/>
        <v/>
      </c>
      <c r="E102" s="4" t="str">
        <f t="shared" si="14"/>
        <v/>
      </c>
      <c r="F102" s="152" t="str">
        <f t="shared" si="15"/>
        <v/>
      </c>
      <c r="G102" s="4" t="str">
        <f t="shared" si="16"/>
        <v/>
      </c>
      <c r="H102" s="152" t="str">
        <f t="shared" si="17"/>
        <v/>
      </c>
      <c r="I102" s="289" t="str">
        <f t="shared" si="18"/>
        <v/>
      </c>
      <c r="J102" s="4" t="str">
        <f t="shared" si="19"/>
        <v/>
      </c>
      <c r="K102" s="289" t="str">
        <f t="shared" si="20"/>
        <v/>
      </c>
      <c r="L102" s="29" t="str">
        <f t="shared" si="21"/>
        <v/>
      </c>
      <c r="M102" s="138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C4" sqref="C4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33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72" t="s">
        <v>0</v>
      </c>
      <c r="C1" s="474" t="s">
        <v>23</v>
      </c>
      <c r="D1" s="394" t="s">
        <v>0</v>
      </c>
      <c r="E1" s="474" t="s">
        <v>15</v>
      </c>
      <c r="F1" s="474" t="s">
        <v>39</v>
      </c>
      <c r="G1" s="474" t="s">
        <v>73</v>
      </c>
      <c r="H1" s="474" t="s">
        <v>68</v>
      </c>
      <c r="I1" s="394" t="s">
        <v>1</v>
      </c>
      <c r="J1" s="394" t="s">
        <v>0</v>
      </c>
      <c r="K1" s="394" t="s">
        <v>5</v>
      </c>
      <c r="L1" s="394" t="s">
        <v>24</v>
      </c>
      <c r="M1" s="394" t="s">
        <v>0</v>
      </c>
      <c r="N1" s="394" t="s">
        <v>11</v>
      </c>
      <c r="O1" s="394" t="s">
        <v>2</v>
      </c>
      <c r="P1" s="394" t="s">
        <v>0</v>
      </c>
      <c r="Q1" s="394" t="s">
        <v>6</v>
      </c>
      <c r="R1" s="394" t="s">
        <v>0</v>
      </c>
      <c r="S1" s="394" t="s">
        <v>25</v>
      </c>
      <c r="T1" s="394" t="s">
        <v>0</v>
      </c>
      <c r="U1" s="480" t="s">
        <v>26</v>
      </c>
      <c r="Z1" s="475" t="s">
        <v>63</v>
      </c>
      <c r="AB1"/>
      <c r="AC1"/>
      <c r="AD1"/>
    </row>
    <row r="2" spans="2:30" ht="13.5" thickBot="1" x14ac:dyDescent="0.25">
      <c r="B2" s="473" t="s">
        <v>9</v>
      </c>
      <c r="C2" s="435"/>
      <c r="D2" s="395"/>
      <c r="E2" s="435" t="s">
        <v>5</v>
      </c>
      <c r="F2" s="435" t="s">
        <v>5</v>
      </c>
      <c r="G2" s="435" t="s">
        <v>5</v>
      </c>
      <c r="H2" s="435" t="s">
        <v>5</v>
      </c>
      <c r="I2" s="435" t="s">
        <v>1</v>
      </c>
      <c r="J2" s="395"/>
      <c r="K2" s="435" t="s">
        <v>5</v>
      </c>
      <c r="L2" s="435"/>
      <c r="M2" s="435" t="s">
        <v>0</v>
      </c>
      <c r="N2" s="435" t="s">
        <v>10</v>
      </c>
      <c r="O2" s="435" t="s">
        <v>1</v>
      </c>
      <c r="P2" s="435" t="s">
        <v>0</v>
      </c>
      <c r="Q2" s="435" t="s">
        <v>6</v>
      </c>
      <c r="R2" s="435" t="s">
        <v>0</v>
      </c>
      <c r="S2" s="435" t="s">
        <v>3</v>
      </c>
      <c r="T2" s="435" t="s">
        <v>0</v>
      </c>
      <c r="U2" s="481" t="s">
        <v>4</v>
      </c>
      <c r="Z2" s="476"/>
      <c r="AB2"/>
      <c r="AC2"/>
      <c r="AD2"/>
    </row>
    <row r="3" spans="2:30" ht="13.5" thickBot="1" x14ac:dyDescent="0.25">
      <c r="B3" s="229">
        <v>0</v>
      </c>
      <c r="C3" s="230"/>
      <c r="D3" s="95">
        <v>0</v>
      </c>
      <c r="E3" s="231">
        <v>0</v>
      </c>
      <c r="F3" s="88">
        <f t="shared" ref="F3:F34" si="0">IF(E3="","",X$4+E3)</f>
        <v>31019.200000000001</v>
      </c>
      <c r="G3" s="232"/>
      <c r="H3" s="233">
        <f t="shared" ref="H3:H34" si="1">IF(F3="","",(F3+X$8)/X$9)</f>
        <v>19.200000000000728</v>
      </c>
      <c r="I3" s="231">
        <v>0</v>
      </c>
      <c r="J3" s="232"/>
      <c r="K3" s="155">
        <v>0</v>
      </c>
      <c r="L3" s="232"/>
      <c r="M3" s="232"/>
      <c r="N3" s="232"/>
      <c r="O3" s="231">
        <v>0</v>
      </c>
      <c r="P3" s="232"/>
      <c r="Q3" s="155">
        <v>0</v>
      </c>
      <c r="R3" s="232"/>
      <c r="S3" s="232"/>
      <c r="T3" s="232"/>
      <c r="U3" s="234"/>
      <c r="W3" s="482" t="s">
        <v>22</v>
      </c>
      <c r="X3" s="453"/>
      <c r="Z3" s="298"/>
      <c r="AB3"/>
      <c r="AC3"/>
      <c r="AD3"/>
    </row>
    <row r="4" spans="2:30" x14ac:dyDescent="0.2">
      <c r="B4" s="84">
        <f t="shared" ref="B4:B35" si="2">B3+1</f>
        <v>1</v>
      </c>
      <c r="C4" s="248">
        <f>CRes!J3</f>
        <v>70.829999999998108</v>
      </c>
      <c r="D4" s="4">
        <f t="shared" ref="D4:D35" si="3">IF(C4="","",D3+1)</f>
        <v>1</v>
      </c>
      <c r="E4" s="5">
        <f t="shared" ref="E4:E35" si="4">IF(C4="","",E3+C4)</f>
        <v>70.829999999998108</v>
      </c>
      <c r="F4" s="5">
        <f t="shared" si="0"/>
        <v>31090.03</v>
      </c>
      <c r="G4" s="5">
        <f>IF(F4="","",SLOPE(F$3:F4,B$3:B4))</f>
        <v>70.829999999998108</v>
      </c>
      <c r="H4" s="7">
        <f t="shared" si="1"/>
        <v>90.029999999998836</v>
      </c>
      <c r="I4" s="5">
        <f t="shared" ref="I4:I35" si="5">IF(C4="","",IF(C4&gt;0,I3+C4,I3))</f>
        <v>70.829999999998108</v>
      </c>
      <c r="J4" s="4">
        <f t="shared" ref="J4:J35" si="6">D4</f>
        <v>1</v>
      </c>
      <c r="K4" s="15">
        <f t="shared" ref="K4:K35" si="7">IF(C4="","",IF(C4&gt;0,K3+1,K3))</f>
        <v>1</v>
      </c>
      <c r="L4" s="5">
        <f t="shared" ref="L4:L35" si="8">IF(C4="","",IF(K4=0,"",I4/K4))</f>
        <v>70.829999999998108</v>
      </c>
      <c r="M4" s="4">
        <f t="shared" ref="M4:M35" si="9">D4</f>
        <v>1</v>
      </c>
      <c r="N4" s="5">
        <f t="shared" ref="N4:N35" si="10">IF(C4="","",IF(K4=0,"",100*K4/B4))</f>
        <v>100</v>
      </c>
      <c r="O4" s="5">
        <f t="shared" ref="O4:O35" si="11">IF(C4="","",IF(C4&lt;0,O3+C4,O3))</f>
        <v>0</v>
      </c>
      <c r="P4" s="4">
        <f t="shared" ref="P4:P35" si="12">D4</f>
        <v>1</v>
      </c>
      <c r="Q4" s="15">
        <f t="shared" ref="Q4:Q35" si="13">IF(C4="","",IF(C4&lt;0,Q3+1,Q3))</f>
        <v>0</v>
      </c>
      <c r="R4" s="4">
        <f t="shared" ref="R4:R35" si="14">D4</f>
        <v>1</v>
      </c>
      <c r="S4" s="5" t="str">
        <f t="shared" ref="S4:S35" si="15">IF(C4="","",IF(Q4=0,"",O4/Q4))</f>
        <v/>
      </c>
      <c r="T4" s="17">
        <f t="shared" ref="T4:T35" si="16">D4</f>
        <v>1</v>
      </c>
      <c r="U4" s="356" t="str">
        <f t="shared" ref="U4:U35" si="17">IF(L4="","",IF(S4="","",-L4/S4))</f>
        <v/>
      </c>
      <c r="W4" s="78" t="s">
        <v>30</v>
      </c>
      <c r="X4" s="81">
        <v>31019.200000000001</v>
      </c>
      <c r="Z4" s="299"/>
      <c r="AB4"/>
      <c r="AC4"/>
      <c r="AD4"/>
    </row>
    <row r="5" spans="2:30" x14ac:dyDescent="0.2">
      <c r="B5" s="84">
        <f t="shared" si="2"/>
        <v>2</v>
      </c>
      <c r="C5" s="248">
        <f>CRes!J4</f>
        <v>62</v>
      </c>
      <c r="D5" s="4">
        <f t="shared" si="3"/>
        <v>2</v>
      </c>
      <c r="E5" s="5">
        <f t="shared" si="4"/>
        <v>132.82999999999811</v>
      </c>
      <c r="F5" s="5">
        <f t="shared" si="0"/>
        <v>31152.03</v>
      </c>
      <c r="G5" s="5">
        <f>IF(F5="","",SLOPE(F$3:F5,B$3:B5))</f>
        <v>66.414999999999054</v>
      </c>
      <c r="H5" s="7">
        <f t="shared" si="1"/>
        <v>152.02999999999884</v>
      </c>
      <c r="I5" s="5">
        <f t="shared" si="5"/>
        <v>132.82999999999811</v>
      </c>
      <c r="J5" s="4">
        <f t="shared" si="6"/>
        <v>2</v>
      </c>
      <c r="K5" s="15">
        <f t="shared" si="7"/>
        <v>2</v>
      </c>
      <c r="L5" s="5">
        <f t="shared" si="8"/>
        <v>66.414999999999054</v>
      </c>
      <c r="M5" s="4">
        <f t="shared" si="9"/>
        <v>2</v>
      </c>
      <c r="N5" s="5">
        <f t="shared" si="10"/>
        <v>100</v>
      </c>
      <c r="O5" s="5">
        <f t="shared" si="11"/>
        <v>0</v>
      </c>
      <c r="P5" s="4">
        <f t="shared" si="12"/>
        <v>2</v>
      </c>
      <c r="Q5" s="15">
        <f t="shared" si="13"/>
        <v>0</v>
      </c>
      <c r="R5" s="4">
        <f t="shared" si="14"/>
        <v>2</v>
      </c>
      <c r="S5" s="5" t="str">
        <f t="shared" si="15"/>
        <v/>
      </c>
      <c r="T5" s="17">
        <f t="shared" si="16"/>
        <v>2</v>
      </c>
      <c r="U5" s="356" t="str">
        <f t="shared" si="17"/>
        <v/>
      </c>
      <c r="W5" s="12" t="s">
        <v>69</v>
      </c>
      <c r="X5" s="39">
        <f>IF(D4="","",VLOOKUP(MAX(D4:D103),D4:E103,2,FALSE))</f>
        <v>2093.380000000001</v>
      </c>
      <c r="Z5" s="300"/>
      <c r="AB5"/>
      <c r="AC5"/>
      <c r="AD5"/>
    </row>
    <row r="6" spans="2:30" ht="13.5" thickBot="1" x14ac:dyDescent="0.25">
      <c r="B6" s="84">
        <f t="shared" si="2"/>
        <v>3</v>
      </c>
      <c r="C6" s="248">
        <f>CRes!J5</f>
        <v>50.840000000000146</v>
      </c>
      <c r="D6" s="4">
        <f t="shared" si="3"/>
        <v>3</v>
      </c>
      <c r="E6" s="5">
        <f t="shared" si="4"/>
        <v>183.66999999999825</v>
      </c>
      <c r="F6" s="5">
        <f t="shared" si="0"/>
        <v>31202.87</v>
      </c>
      <c r="G6" s="5">
        <f>IF(F6="","",SLOPE(F$3:F6,B$3:B6))</f>
        <v>61.300999999999476</v>
      </c>
      <c r="H6" s="7">
        <f t="shared" si="1"/>
        <v>202.86999999999898</v>
      </c>
      <c r="I6" s="5">
        <f t="shared" si="5"/>
        <v>183.66999999999825</v>
      </c>
      <c r="J6" s="4">
        <f t="shared" si="6"/>
        <v>3</v>
      </c>
      <c r="K6" s="15">
        <f t="shared" si="7"/>
        <v>3</v>
      </c>
      <c r="L6" s="5">
        <f t="shared" si="8"/>
        <v>61.223333333332754</v>
      </c>
      <c r="M6" s="4">
        <f t="shared" si="9"/>
        <v>3</v>
      </c>
      <c r="N6" s="5">
        <f t="shared" si="10"/>
        <v>100</v>
      </c>
      <c r="O6" s="5">
        <f t="shared" si="11"/>
        <v>0</v>
      </c>
      <c r="P6" s="4">
        <f t="shared" si="12"/>
        <v>3</v>
      </c>
      <c r="Q6" s="15">
        <f t="shared" si="13"/>
        <v>0</v>
      </c>
      <c r="R6" s="4">
        <f t="shared" si="14"/>
        <v>3</v>
      </c>
      <c r="S6" s="5" t="str">
        <f t="shared" si="15"/>
        <v/>
      </c>
      <c r="T6" s="17">
        <f t="shared" si="16"/>
        <v>3</v>
      </c>
      <c r="U6" s="356" t="str">
        <f t="shared" si="17"/>
        <v/>
      </c>
      <c r="W6" s="79" t="s">
        <v>31</v>
      </c>
      <c r="X6" s="74">
        <f>IF(X4="","",IF(X5="","",X4+X5))</f>
        <v>33112.58</v>
      </c>
      <c r="Z6" s="299"/>
      <c r="AB6"/>
      <c r="AC6"/>
      <c r="AD6"/>
    </row>
    <row r="7" spans="2:30" ht="13.5" thickBot="1" x14ac:dyDescent="0.25">
      <c r="B7" s="84">
        <f t="shared" si="2"/>
        <v>4</v>
      </c>
      <c r="C7" s="248">
        <f>CRes!J6</f>
        <v>24.490000000001601</v>
      </c>
      <c r="D7" s="4">
        <f t="shared" si="3"/>
        <v>4</v>
      </c>
      <c r="E7" s="5">
        <f t="shared" si="4"/>
        <v>208.15999999999985</v>
      </c>
      <c r="F7" s="5">
        <f t="shared" si="0"/>
        <v>31227.360000000001</v>
      </c>
      <c r="G7" s="5">
        <f>IF(F7="","",SLOPE(F$3:F7,B$3:B7))</f>
        <v>52.915999999999983</v>
      </c>
      <c r="H7" s="7">
        <f t="shared" si="1"/>
        <v>227.36000000000058</v>
      </c>
      <c r="I7" s="5">
        <f t="shared" si="5"/>
        <v>208.15999999999985</v>
      </c>
      <c r="J7" s="4">
        <f t="shared" si="6"/>
        <v>4</v>
      </c>
      <c r="K7" s="15">
        <f t="shared" si="7"/>
        <v>4</v>
      </c>
      <c r="L7" s="5">
        <f t="shared" si="8"/>
        <v>52.039999999999964</v>
      </c>
      <c r="M7" s="4">
        <f t="shared" si="9"/>
        <v>4</v>
      </c>
      <c r="N7" s="5">
        <f t="shared" si="10"/>
        <v>100</v>
      </c>
      <c r="O7" s="5">
        <f t="shared" si="11"/>
        <v>0</v>
      </c>
      <c r="P7" s="4">
        <f t="shared" si="12"/>
        <v>4</v>
      </c>
      <c r="Q7" s="15">
        <f t="shared" si="13"/>
        <v>0</v>
      </c>
      <c r="R7" s="4">
        <f t="shared" si="14"/>
        <v>4</v>
      </c>
      <c r="S7" s="5" t="str">
        <f t="shared" si="15"/>
        <v/>
      </c>
      <c r="T7" s="17">
        <f t="shared" si="16"/>
        <v>4</v>
      </c>
      <c r="U7" s="356" t="str">
        <f t="shared" si="17"/>
        <v/>
      </c>
      <c r="W7" s="483" t="s">
        <v>68</v>
      </c>
      <c r="X7" s="484"/>
      <c r="Z7" s="300"/>
      <c r="AB7"/>
      <c r="AC7"/>
      <c r="AD7"/>
    </row>
    <row r="8" spans="2:30" x14ac:dyDescent="0.2">
      <c r="B8" s="84">
        <f t="shared" si="2"/>
        <v>5</v>
      </c>
      <c r="C8" s="248">
        <f>CRes!J7</f>
        <v>306.59999999999854</v>
      </c>
      <c r="D8" s="4">
        <f t="shared" si="3"/>
        <v>5</v>
      </c>
      <c r="E8" s="5">
        <f t="shared" si="4"/>
        <v>514.7599999999984</v>
      </c>
      <c r="F8" s="5">
        <f t="shared" si="0"/>
        <v>31533.96</v>
      </c>
      <c r="G8" s="5">
        <f>IF(F8="","",SLOPE(F$3:F8,B$3:B8))</f>
        <v>86.760857142857063</v>
      </c>
      <c r="H8" s="7">
        <f t="shared" si="1"/>
        <v>533.95999999999913</v>
      </c>
      <c r="I8" s="5">
        <f t="shared" si="5"/>
        <v>514.7599999999984</v>
      </c>
      <c r="J8" s="4">
        <f t="shared" si="6"/>
        <v>5</v>
      </c>
      <c r="K8" s="15">
        <f t="shared" si="7"/>
        <v>5</v>
      </c>
      <c r="L8" s="5">
        <f t="shared" si="8"/>
        <v>102.95199999999969</v>
      </c>
      <c r="M8" s="4">
        <f t="shared" si="9"/>
        <v>5</v>
      </c>
      <c r="N8" s="5">
        <f t="shared" si="10"/>
        <v>100</v>
      </c>
      <c r="O8" s="5">
        <f t="shared" si="11"/>
        <v>0</v>
      </c>
      <c r="P8" s="4">
        <f t="shared" si="12"/>
        <v>5</v>
      </c>
      <c r="Q8" s="15">
        <f t="shared" si="13"/>
        <v>0</v>
      </c>
      <c r="R8" s="4">
        <f t="shared" si="14"/>
        <v>5</v>
      </c>
      <c r="S8" s="5" t="str">
        <f t="shared" si="15"/>
        <v/>
      </c>
      <c r="T8" s="17">
        <f t="shared" si="16"/>
        <v>5</v>
      </c>
      <c r="U8" s="356" t="str">
        <f t="shared" si="17"/>
        <v/>
      </c>
      <c r="W8" s="55" t="s">
        <v>72</v>
      </c>
      <c r="X8" s="83">
        <v>-31000</v>
      </c>
      <c r="Z8" s="299"/>
      <c r="AB8"/>
      <c r="AC8"/>
      <c r="AD8"/>
    </row>
    <row r="9" spans="2:30" x14ac:dyDescent="0.2">
      <c r="B9" s="84">
        <f t="shared" si="2"/>
        <v>6</v>
      </c>
      <c r="C9" s="248">
        <f>CRes!J8</f>
        <v>103.35000000000218</v>
      </c>
      <c r="D9" s="4">
        <f t="shared" si="3"/>
        <v>6</v>
      </c>
      <c r="E9" s="5">
        <f t="shared" si="4"/>
        <v>618.11000000000058</v>
      </c>
      <c r="F9" s="5">
        <f t="shared" si="0"/>
        <v>31637.31</v>
      </c>
      <c r="G9" s="5">
        <f>IF(F9="","",SLOPE(F$3:F9,B$3:B9))</f>
        <v>100.62571428571444</v>
      </c>
      <c r="H9" s="7">
        <f t="shared" si="1"/>
        <v>637.31000000000131</v>
      </c>
      <c r="I9" s="5">
        <f t="shared" si="5"/>
        <v>618.11000000000058</v>
      </c>
      <c r="J9" s="4">
        <f t="shared" si="6"/>
        <v>6</v>
      </c>
      <c r="K9" s="15">
        <f t="shared" si="7"/>
        <v>6</v>
      </c>
      <c r="L9" s="5">
        <f t="shared" si="8"/>
        <v>103.01833333333343</v>
      </c>
      <c r="M9" s="4">
        <f t="shared" si="9"/>
        <v>6</v>
      </c>
      <c r="N9" s="5">
        <f t="shared" si="10"/>
        <v>100</v>
      </c>
      <c r="O9" s="5">
        <f t="shared" si="11"/>
        <v>0</v>
      </c>
      <c r="P9" s="4">
        <f t="shared" si="12"/>
        <v>6</v>
      </c>
      <c r="Q9" s="15">
        <f t="shared" si="13"/>
        <v>0</v>
      </c>
      <c r="R9" s="4">
        <f t="shared" si="14"/>
        <v>6</v>
      </c>
      <c r="S9" s="5" t="str">
        <f t="shared" si="15"/>
        <v/>
      </c>
      <c r="T9" s="17">
        <f t="shared" si="16"/>
        <v>6</v>
      </c>
      <c r="U9" s="356" t="str">
        <f t="shared" si="17"/>
        <v/>
      </c>
      <c r="W9" s="12" t="s">
        <v>71</v>
      </c>
      <c r="X9" s="54">
        <v>1</v>
      </c>
      <c r="Z9" s="300"/>
      <c r="AB9"/>
      <c r="AC9"/>
      <c r="AD9"/>
    </row>
    <row r="10" spans="2:30" ht="13.5" thickBot="1" x14ac:dyDescent="0.25">
      <c r="B10" s="84">
        <f t="shared" si="2"/>
        <v>7</v>
      </c>
      <c r="C10" s="248">
        <f>CRes!J9</f>
        <v>45.549999999999272</v>
      </c>
      <c r="D10" s="4">
        <f t="shared" si="3"/>
        <v>7</v>
      </c>
      <c r="E10" s="5">
        <f t="shared" si="4"/>
        <v>663.65999999999985</v>
      </c>
      <c r="F10" s="5">
        <f t="shared" si="0"/>
        <v>31682.86</v>
      </c>
      <c r="G10" s="5">
        <f>IF(F10="","",SLOPE(F$3:F10,B$3:B10))</f>
        <v>101.8130952380954</v>
      </c>
      <c r="H10" s="7">
        <f t="shared" si="1"/>
        <v>682.86000000000058</v>
      </c>
      <c r="I10" s="5">
        <f t="shared" si="5"/>
        <v>663.65999999999985</v>
      </c>
      <c r="J10" s="4">
        <f t="shared" si="6"/>
        <v>7</v>
      </c>
      <c r="K10" s="15">
        <f t="shared" si="7"/>
        <v>7</v>
      </c>
      <c r="L10" s="5">
        <f t="shared" si="8"/>
        <v>94.808571428571412</v>
      </c>
      <c r="M10" s="4">
        <f t="shared" si="9"/>
        <v>7</v>
      </c>
      <c r="N10" s="5">
        <f t="shared" si="10"/>
        <v>100</v>
      </c>
      <c r="O10" s="5">
        <f t="shared" si="11"/>
        <v>0</v>
      </c>
      <c r="P10" s="4">
        <f t="shared" si="12"/>
        <v>7</v>
      </c>
      <c r="Q10" s="15">
        <f t="shared" si="13"/>
        <v>0</v>
      </c>
      <c r="R10" s="4">
        <f t="shared" si="14"/>
        <v>7</v>
      </c>
      <c r="S10" s="5" t="str">
        <f t="shared" si="15"/>
        <v/>
      </c>
      <c r="T10" s="17">
        <f t="shared" si="16"/>
        <v>7</v>
      </c>
      <c r="U10" s="356" t="str">
        <f t="shared" si="17"/>
        <v/>
      </c>
      <c r="W10" s="80" t="s">
        <v>70</v>
      </c>
      <c r="X10" s="82">
        <f>IF(X9="","",IF(X8="","",(X6+X8)/X9))</f>
        <v>2112.5800000000017</v>
      </c>
      <c r="Z10" s="300"/>
      <c r="AB10"/>
      <c r="AC10"/>
      <c r="AD10"/>
    </row>
    <row r="11" spans="2:30" ht="13.5" thickBot="1" x14ac:dyDescent="0.25">
      <c r="B11" s="84">
        <f t="shared" si="2"/>
        <v>8</v>
      </c>
      <c r="C11" s="248">
        <f>CRes!J10</f>
        <v>47.360000000000582</v>
      </c>
      <c r="D11" s="4">
        <f t="shared" si="3"/>
        <v>8</v>
      </c>
      <c r="E11" s="5">
        <f t="shared" si="4"/>
        <v>711.02000000000044</v>
      </c>
      <c r="F11" s="5">
        <f t="shared" si="0"/>
        <v>31730.22</v>
      </c>
      <c r="G11" s="5">
        <f>IF(F11="","",SLOPE(F$3:F11,B$3:B11))</f>
        <v>98.737000000000208</v>
      </c>
      <c r="H11" s="7">
        <f t="shared" si="1"/>
        <v>730.22000000000116</v>
      </c>
      <c r="I11" s="5">
        <f t="shared" si="5"/>
        <v>711.02000000000044</v>
      </c>
      <c r="J11" s="4">
        <f t="shared" si="6"/>
        <v>8</v>
      </c>
      <c r="K11" s="15">
        <f t="shared" si="7"/>
        <v>8</v>
      </c>
      <c r="L11" s="5">
        <f t="shared" si="8"/>
        <v>88.877500000000055</v>
      </c>
      <c r="M11" s="4">
        <f t="shared" si="9"/>
        <v>8</v>
      </c>
      <c r="N11" s="5">
        <f t="shared" si="10"/>
        <v>100</v>
      </c>
      <c r="O11" s="5">
        <f t="shared" si="11"/>
        <v>0</v>
      </c>
      <c r="P11" s="4">
        <f t="shared" si="12"/>
        <v>8</v>
      </c>
      <c r="Q11" s="15">
        <f t="shared" si="13"/>
        <v>0</v>
      </c>
      <c r="R11" s="4">
        <f t="shared" si="14"/>
        <v>8</v>
      </c>
      <c r="S11" s="5" t="str">
        <f t="shared" si="15"/>
        <v/>
      </c>
      <c r="T11" s="17">
        <f t="shared" si="16"/>
        <v>8</v>
      </c>
      <c r="U11" s="356" t="str">
        <f t="shared" si="17"/>
        <v/>
      </c>
      <c r="Z11" s="300"/>
      <c r="AB11"/>
      <c r="AC11"/>
      <c r="AD11"/>
    </row>
    <row r="12" spans="2:30" ht="13.5" thickBot="1" x14ac:dyDescent="0.25">
      <c r="B12" s="84">
        <f t="shared" si="2"/>
        <v>9</v>
      </c>
      <c r="C12" s="248">
        <f>CRes!J11</f>
        <v>100.55999999999767</v>
      </c>
      <c r="D12" s="4">
        <f t="shared" si="3"/>
        <v>9</v>
      </c>
      <c r="E12" s="87">
        <f t="shared" si="4"/>
        <v>811.57999999999811</v>
      </c>
      <c r="F12" s="5">
        <f t="shared" si="0"/>
        <v>31830.78</v>
      </c>
      <c r="G12" s="87">
        <f>IF(F12="","",SLOPE(F$3:F12,B$3:B12))</f>
        <v>97.270424242424326</v>
      </c>
      <c r="H12" s="7">
        <f t="shared" si="1"/>
        <v>830.77999999999884</v>
      </c>
      <c r="I12" s="5">
        <f t="shared" si="5"/>
        <v>811.57999999999811</v>
      </c>
      <c r="J12" s="4">
        <f t="shared" si="6"/>
        <v>9</v>
      </c>
      <c r="K12" s="15">
        <f t="shared" si="7"/>
        <v>9</v>
      </c>
      <c r="L12" s="5">
        <f t="shared" si="8"/>
        <v>90.175555555555349</v>
      </c>
      <c r="M12" s="4">
        <f t="shared" si="9"/>
        <v>9</v>
      </c>
      <c r="N12" s="5">
        <f t="shared" si="10"/>
        <v>100</v>
      </c>
      <c r="O12" s="5">
        <f t="shared" si="11"/>
        <v>0</v>
      </c>
      <c r="P12" s="4">
        <f t="shared" si="12"/>
        <v>9</v>
      </c>
      <c r="Q12" s="15">
        <f t="shared" si="13"/>
        <v>0</v>
      </c>
      <c r="R12" s="4">
        <f t="shared" si="14"/>
        <v>9</v>
      </c>
      <c r="S12" s="5" t="str">
        <f t="shared" si="15"/>
        <v/>
      </c>
      <c r="T12" s="17">
        <f t="shared" si="16"/>
        <v>9</v>
      </c>
      <c r="U12" s="356" t="str">
        <f t="shared" si="17"/>
        <v/>
      </c>
      <c r="W12" s="451" t="s">
        <v>50</v>
      </c>
      <c r="X12" s="479"/>
      <c r="Z12" s="300"/>
      <c r="AB12"/>
      <c r="AC12"/>
      <c r="AD12"/>
    </row>
    <row r="13" spans="2:30" x14ac:dyDescent="0.2">
      <c r="B13" s="84">
        <f t="shared" si="2"/>
        <v>10</v>
      </c>
      <c r="C13" s="248">
        <f>CRes!J12</f>
        <v>53.120000000002619</v>
      </c>
      <c r="D13" s="86">
        <f t="shared" si="3"/>
        <v>10</v>
      </c>
      <c r="E13" s="89">
        <f t="shared" si="4"/>
        <v>864.70000000000073</v>
      </c>
      <c r="F13" s="92">
        <f t="shared" si="0"/>
        <v>31883.9</v>
      </c>
      <c r="G13" s="89">
        <f>IF(F13="","",SLOPE(F$3:F13,B$3:B13))</f>
        <v>94.463636363636496</v>
      </c>
      <c r="H13" s="93">
        <f t="shared" si="1"/>
        <v>883.90000000000146</v>
      </c>
      <c r="I13" s="5">
        <f t="shared" si="5"/>
        <v>864.70000000000073</v>
      </c>
      <c r="J13" s="4">
        <f t="shared" si="6"/>
        <v>10</v>
      </c>
      <c r="K13" s="15">
        <f t="shared" si="7"/>
        <v>10</v>
      </c>
      <c r="L13" s="5">
        <f t="shared" si="8"/>
        <v>86.47000000000007</v>
      </c>
      <c r="M13" s="4">
        <f t="shared" si="9"/>
        <v>10</v>
      </c>
      <c r="N13" s="5">
        <f t="shared" si="10"/>
        <v>100</v>
      </c>
      <c r="O13" s="5">
        <f t="shared" si="11"/>
        <v>0</v>
      </c>
      <c r="P13" s="4">
        <f t="shared" si="12"/>
        <v>10</v>
      </c>
      <c r="Q13" s="15">
        <f t="shared" si="13"/>
        <v>0</v>
      </c>
      <c r="R13" s="4">
        <f t="shared" si="14"/>
        <v>10</v>
      </c>
      <c r="S13" s="5" t="str">
        <f t="shared" si="15"/>
        <v/>
      </c>
      <c r="T13" s="17">
        <f t="shared" si="16"/>
        <v>10</v>
      </c>
      <c r="U13" s="356" t="str">
        <f t="shared" si="17"/>
        <v/>
      </c>
      <c r="W13" s="9" t="s">
        <v>27</v>
      </c>
      <c r="X13" s="37">
        <f>IF(E4="","",VLOOKUP(MAX(J4:J103),J4:K103,2,FALSE))</f>
        <v>14</v>
      </c>
      <c r="Z13" s="300"/>
      <c r="AB13"/>
      <c r="AC13"/>
      <c r="AD13"/>
    </row>
    <row r="14" spans="2:30" x14ac:dyDescent="0.2">
      <c r="B14" s="84">
        <f t="shared" si="2"/>
        <v>11</v>
      </c>
      <c r="C14" s="248">
        <f>CRes!J13</f>
        <v>43.840000000000146</v>
      </c>
      <c r="D14" s="86">
        <f t="shared" si="3"/>
        <v>11</v>
      </c>
      <c r="E14" s="90">
        <f t="shared" si="4"/>
        <v>908.54000000000087</v>
      </c>
      <c r="F14" s="92">
        <f t="shared" si="0"/>
        <v>31927.74</v>
      </c>
      <c r="G14" s="90">
        <f>IF(F14="","",SLOPE(F$3:F14,B$3:B14))</f>
        <v>90.897272727272892</v>
      </c>
      <c r="H14" s="93">
        <f t="shared" si="1"/>
        <v>927.7400000000016</v>
      </c>
      <c r="I14" s="5">
        <f t="shared" si="5"/>
        <v>908.54000000000087</v>
      </c>
      <c r="J14" s="4">
        <f t="shared" si="6"/>
        <v>11</v>
      </c>
      <c r="K14" s="15">
        <f t="shared" si="7"/>
        <v>11</v>
      </c>
      <c r="L14" s="5">
        <f t="shared" si="8"/>
        <v>82.594545454545539</v>
      </c>
      <c r="M14" s="4">
        <f t="shared" si="9"/>
        <v>11</v>
      </c>
      <c r="N14" s="5">
        <f t="shared" si="10"/>
        <v>100</v>
      </c>
      <c r="O14" s="5">
        <f t="shared" si="11"/>
        <v>0</v>
      </c>
      <c r="P14" s="4">
        <f t="shared" si="12"/>
        <v>11</v>
      </c>
      <c r="Q14" s="15">
        <f t="shared" si="13"/>
        <v>0</v>
      </c>
      <c r="R14" s="4">
        <f t="shared" si="14"/>
        <v>11</v>
      </c>
      <c r="S14" s="5" t="str">
        <f t="shared" si="15"/>
        <v/>
      </c>
      <c r="T14" s="17">
        <f t="shared" si="16"/>
        <v>11</v>
      </c>
      <c r="U14" s="356" t="str">
        <f t="shared" si="17"/>
        <v/>
      </c>
      <c r="W14" s="10" t="s">
        <v>28</v>
      </c>
      <c r="X14" s="38">
        <f>IF(E4="","",VLOOKUP(MAX(P4:P103),P4:Q103,2,FALSE))</f>
        <v>0</v>
      </c>
      <c r="Z14" s="300"/>
      <c r="AB14"/>
      <c r="AC14"/>
      <c r="AD14"/>
    </row>
    <row r="15" spans="2:30" ht="13.5" thickBot="1" x14ac:dyDescent="0.25">
      <c r="B15" s="84">
        <f t="shared" si="2"/>
        <v>12</v>
      </c>
      <c r="C15" s="248">
        <f>CRes!J14</f>
        <v>46.719999999997526</v>
      </c>
      <c r="D15" s="86">
        <f t="shared" si="3"/>
        <v>12</v>
      </c>
      <c r="E15" s="90">
        <f t="shared" si="4"/>
        <v>955.2599999999984</v>
      </c>
      <c r="F15" s="92">
        <f t="shared" si="0"/>
        <v>31974.46</v>
      </c>
      <c r="G15" s="90">
        <f>IF(F15="","",SLOPE(F$3:F15,B$3:B15))</f>
        <v>87.285384615384714</v>
      </c>
      <c r="H15" s="93">
        <f t="shared" si="1"/>
        <v>974.45999999999913</v>
      </c>
      <c r="I15" s="5">
        <f t="shared" si="5"/>
        <v>955.2599999999984</v>
      </c>
      <c r="J15" s="4">
        <f t="shared" si="6"/>
        <v>12</v>
      </c>
      <c r="K15" s="15">
        <f t="shared" si="7"/>
        <v>12</v>
      </c>
      <c r="L15" s="5">
        <f t="shared" si="8"/>
        <v>79.604999999999862</v>
      </c>
      <c r="M15" s="4">
        <f t="shared" si="9"/>
        <v>12</v>
      </c>
      <c r="N15" s="5">
        <f t="shared" si="10"/>
        <v>100</v>
      </c>
      <c r="O15" s="5">
        <f t="shared" si="11"/>
        <v>0</v>
      </c>
      <c r="P15" s="4">
        <f t="shared" si="12"/>
        <v>12</v>
      </c>
      <c r="Q15" s="15">
        <f t="shared" si="13"/>
        <v>0</v>
      </c>
      <c r="R15" s="4">
        <f t="shared" si="14"/>
        <v>12</v>
      </c>
      <c r="S15" s="5" t="str">
        <f t="shared" si="15"/>
        <v/>
      </c>
      <c r="T15" s="17">
        <f t="shared" si="16"/>
        <v>12</v>
      </c>
      <c r="U15" s="356" t="str">
        <f t="shared" si="17"/>
        <v/>
      </c>
      <c r="W15" s="11" t="s">
        <v>29</v>
      </c>
      <c r="X15" s="44">
        <f>IF(X13="","",IF(X14="","",X13+X14))</f>
        <v>14</v>
      </c>
      <c r="Z15" s="300"/>
    </row>
    <row r="16" spans="2:30" x14ac:dyDescent="0.2">
      <c r="B16" s="84">
        <f t="shared" si="2"/>
        <v>13</v>
      </c>
      <c r="C16" s="248">
        <f>CRes!J15</f>
        <v>20.479999999999563</v>
      </c>
      <c r="D16" s="86">
        <f t="shared" si="3"/>
        <v>13</v>
      </c>
      <c r="E16" s="90">
        <f t="shared" si="4"/>
        <v>975.73999999999796</v>
      </c>
      <c r="F16" s="92">
        <f t="shared" si="0"/>
        <v>31994.94</v>
      </c>
      <c r="G16" s="90">
        <f>IF(F16="","",SLOPE(F$3:F16,B$3:B16))</f>
        <v>83.106329670329714</v>
      </c>
      <c r="H16" s="93">
        <f t="shared" si="1"/>
        <v>994.93999999999869</v>
      </c>
      <c r="I16" s="5">
        <f t="shared" si="5"/>
        <v>975.73999999999796</v>
      </c>
      <c r="J16" s="4">
        <f t="shared" si="6"/>
        <v>13</v>
      </c>
      <c r="K16" s="15">
        <f t="shared" si="7"/>
        <v>13</v>
      </c>
      <c r="L16" s="5">
        <f t="shared" si="8"/>
        <v>75.056923076922914</v>
      </c>
      <c r="M16" s="4">
        <f t="shared" si="9"/>
        <v>13</v>
      </c>
      <c r="N16" s="5">
        <f t="shared" si="10"/>
        <v>100</v>
      </c>
      <c r="O16" s="5">
        <f t="shared" si="11"/>
        <v>0</v>
      </c>
      <c r="P16" s="4">
        <f t="shared" si="12"/>
        <v>13</v>
      </c>
      <c r="Q16" s="15">
        <f t="shared" si="13"/>
        <v>0</v>
      </c>
      <c r="R16" s="4">
        <f t="shared" si="14"/>
        <v>13</v>
      </c>
      <c r="S16" s="5" t="str">
        <f t="shared" si="15"/>
        <v/>
      </c>
      <c r="T16" s="17">
        <f t="shared" si="16"/>
        <v>13</v>
      </c>
      <c r="U16" s="356" t="str">
        <f t="shared" si="17"/>
        <v/>
      </c>
      <c r="W16" s="42" t="s">
        <v>10</v>
      </c>
      <c r="X16" s="43">
        <f>IF(D4="","",IF(X13=0,"",VLOOKUP(MAX(M4:M103),M4:N103,2,FALSE)/100))</f>
        <v>1</v>
      </c>
      <c r="Z16" s="299"/>
    </row>
    <row r="17" spans="2:30" x14ac:dyDescent="0.2">
      <c r="B17" s="84">
        <f t="shared" si="2"/>
        <v>14</v>
      </c>
      <c r="C17" s="248">
        <f>CRes!J16</f>
        <v>1117.6400000000031</v>
      </c>
      <c r="D17" s="86">
        <f t="shared" si="3"/>
        <v>14</v>
      </c>
      <c r="E17" s="90">
        <f t="shared" si="4"/>
        <v>2093.380000000001</v>
      </c>
      <c r="F17" s="92">
        <f t="shared" si="0"/>
        <v>33112.58</v>
      </c>
      <c r="G17" s="90">
        <f>IF(F17="","",SLOPE(F$3:F17,B$3:B17))</f>
        <v>106.25328571428578</v>
      </c>
      <c r="H17" s="93">
        <f t="shared" si="1"/>
        <v>2112.5800000000017</v>
      </c>
      <c r="I17" s="5">
        <f t="shared" si="5"/>
        <v>2093.380000000001</v>
      </c>
      <c r="J17" s="4">
        <f t="shared" si="6"/>
        <v>14</v>
      </c>
      <c r="K17" s="15">
        <f t="shared" si="7"/>
        <v>14</v>
      </c>
      <c r="L17" s="5">
        <f t="shared" si="8"/>
        <v>149.52714285714293</v>
      </c>
      <c r="M17" s="4">
        <f t="shared" si="9"/>
        <v>14</v>
      </c>
      <c r="N17" s="5">
        <f t="shared" si="10"/>
        <v>100</v>
      </c>
      <c r="O17" s="5">
        <f t="shared" si="11"/>
        <v>0</v>
      </c>
      <c r="P17" s="4">
        <f t="shared" si="12"/>
        <v>14</v>
      </c>
      <c r="Q17" s="15">
        <f t="shared" si="13"/>
        <v>0</v>
      </c>
      <c r="R17" s="4">
        <f t="shared" si="14"/>
        <v>14</v>
      </c>
      <c r="S17" s="5" t="str">
        <f t="shared" si="15"/>
        <v/>
      </c>
      <c r="T17" s="17">
        <f t="shared" si="16"/>
        <v>14</v>
      </c>
      <c r="U17" s="356" t="str">
        <f t="shared" si="17"/>
        <v/>
      </c>
      <c r="W17" s="477" t="s">
        <v>12</v>
      </c>
      <c r="X17" s="20" t="str">
        <f>IF(D4="","",IF(X14=0,"",-VLOOKUP(MAX(R4:R103),R4:S103,2,FALSE)))</f>
        <v/>
      </c>
      <c r="Z17" s="299"/>
      <c r="AA17" s="1"/>
      <c r="AB17" s="3"/>
      <c r="AD17"/>
    </row>
    <row r="18" spans="2:30" x14ac:dyDescent="0.2">
      <c r="B18" s="84">
        <f t="shared" si="2"/>
        <v>15</v>
      </c>
      <c r="C18" s="248" t="str">
        <f>CRes!J17</f>
        <v/>
      </c>
      <c r="D18" s="86" t="str">
        <f t="shared" si="3"/>
        <v/>
      </c>
      <c r="E18" s="90" t="str">
        <f t="shared" si="4"/>
        <v/>
      </c>
      <c r="F18" s="92" t="str">
        <f t="shared" si="0"/>
        <v/>
      </c>
      <c r="G18" s="90" t="str">
        <f>IF(F18="","",SLOPE(F$3:F18,B$3:B18))</f>
        <v/>
      </c>
      <c r="H18" s="93" t="str">
        <f t="shared" si="1"/>
        <v/>
      </c>
      <c r="I18" s="5" t="str">
        <f t="shared" si="5"/>
        <v/>
      </c>
      <c r="J18" s="4" t="str">
        <f t="shared" si="6"/>
        <v/>
      </c>
      <c r="K18" s="15" t="str">
        <f t="shared" si="7"/>
        <v/>
      </c>
      <c r="L18" s="5" t="str">
        <f t="shared" si="8"/>
        <v/>
      </c>
      <c r="M18" s="4" t="str">
        <f t="shared" si="9"/>
        <v/>
      </c>
      <c r="N18" s="5" t="str">
        <f t="shared" si="10"/>
        <v/>
      </c>
      <c r="O18" s="5" t="str">
        <f t="shared" si="11"/>
        <v/>
      </c>
      <c r="P18" s="4" t="str">
        <f t="shared" si="12"/>
        <v/>
      </c>
      <c r="Q18" s="15" t="str">
        <f t="shared" si="13"/>
        <v/>
      </c>
      <c r="R18" s="4" t="str">
        <f t="shared" si="14"/>
        <v/>
      </c>
      <c r="S18" s="5" t="str">
        <f t="shared" si="15"/>
        <v/>
      </c>
      <c r="T18" s="17" t="str">
        <f t="shared" si="16"/>
        <v/>
      </c>
      <c r="U18" s="356" t="str">
        <f t="shared" si="17"/>
        <v/>
      </c>
      <c r="W18" s="478"/>
      <c r="X18" s="19" t="str">
        <f>IF(X17="","",IF(X4="","",X17/X4))</f>
        <v/>
      </c>
      <c r="Z18" s="299"/>
      <c r="AA18" s="1"/>
      <c r="AB18" s="3"/>
      <c r="AD18"/>
    </row>
    <row r="19" spans="2:30" ht="13.5" thickBot="1" x14ac:dyDescent="0.25">
      <c r="B19" s="84">
        <f t="shared" si="2"/>
        <v>16</v>
      </c>
      <c r="C19" s="248" t="str">
        <f>CRes!J18</f>
        <v/>
      </c>
      <c r="D19" s="86" t="str">
        <f t="shared" si="3"/>
        <v/>
      </c>
      <c r="E19" s="90" t="str">
        <f t="shared" si="4"/>
        <v/>
      </c>
      <c r="F19" s="92" t="str">
        <f t="shared" si="0"/>
        <v/>
      </c>
      <c r="G19" s="90" t="str">
        <f>IF(F19="","",SLOPE(F$3:F19,B$3:B19))</f>
        <v/>
      </c>
      <c r="H19" s="93" t="str">
        <f t="shared" si="1"/>
        <v/>
      </c>
      <c r="I19" s="5" t="str">
        <f t="shared" si="5"/>
        <v/>
      </c>
      <c r="J19" s="4" t="str">
        <f t="shared" si="6"/>
        <v/>
      </c>
      <c r="K19" s="15" t="str">
        <f t="shared" si="7"/>
        <v/>
      </c>
      <c r="L19" s="5" t="str">
        <f t="shared" si="8"/>
        <v/>
      </c>
      <c r="M19" s="4" t="str">
        <f t="shared" si="9"/>
        <v/>
      </c>
      <c r="N19" s="5" t="str">
        <f t="shared" si="10"/>
        <v/>
      </c>
      <c r="O19" s="5" t="str">
        <f t="shared" si="11"/>
        <v/>
      </c>
      <c r="P19" s="4" t="str">
        <f t="shared" si="12"/>
        <v/>
      </c>
      <c r="Q19" s="15" t="str">
        <f t="shared" si="13"/>
        <v/>
      </c>
      <c r="R19" s="4" t="str">
        <f t="shared" si="14"/>
        <v/>
      </c>
      <c r="S19" s="5" t="str">
        <f t="shared" si="15"/>
        <v/>
      </c>
      <c r="T19" s="17" t="str">
        <f t="shared" si="16"/>
        <v/>
      </c>
      <c r="U19" s="356" t="str">
        <f t="shared" si="17"/>
        <v/>
      </c>
      <c r="W19" s="11" t="s">
        <v>32</v>
      </c>
      <c r="X19" s="14" t="str">
        <f>IF(D4="","",VLOOKUP(MAX(T4:T103),T4:U103,2,FALSE))</f>
        <v/>
      </c>
      <c r="Z19" s="299"/>
      <c r="AA19" s="1"/>
      <c r="AB19" s="3"/>
      <c r="AD19"/>
    </row>
    <row r="20" spans="2:30" x14ac:dyDescent="0.2">
      <c r="B20" s="84">
        <f t="shared" si="2"/>
        <v>17</v>
      </c>
      <c r="C20" s="248" t="str">
        <f>CRes!J19</f>
        <v/>
      </c>
      <c r="D20" s="86" t="str">
        <f t="shared" si="3"/>
        <v/>
      </c>
      <c r="E20" s="90" t="str">
        <f t="shared" si="4"/>
        <v/>
      </c>
      <c r="F20" s="92" t="str">
        <f t="shared" si="0"/>
        <v/>
      </c>
      <c r="G20" s="90" t="str">
        <f>IF(F20="","",SLOPE(F$3:F20,B$3:B20))</f>
        <v/>
      </c>
      <c r="H20" s="93" t="str">
        <f t="shared" si="1"/>
        <v/>
      </c>
      <c r="I20" s="5" t="str">
        <f t="shared" si="5"/>
        <v/>
      </c>
      <c r="J20" s="4" t="str">
        <f t="shared" si="6"/>
        <v/>
      </c>
      <c r="K20" s="15" t="str">
        <f t="shared" si="7"/>
        <v/>
      </c>
      <c r="L20" s="5" t="str">
        <f t="shared" si="8"/>
        <v/>
      </c>
      <c r="M20" s="4" t="str">
        <f t="shared" si="9"/>
        <v/>
      </c>
      <c r="N20" s="5" t="str">
        <f t="shared" si="10"/>
        <v/>
      </c>
      <c r="O20" s="5" t="str">
        <f t="shared" si="11"/>
        <v/>
      </c>
      <c r="P20" s="4" t="str">
        <f t="shared" si="12"/>
        <v/>
      </c>
      <c r="Q20" s="15" t="str">
        <f t="shared" si="13"/>
        <v/>
      </c>
      <c r="R20" s="4" t="str">
        <f t="shared" si="14"/>
        <v/>
      </c>
      <c r="S20" s="5" t="str">
        <f t="shared" si="15"/>
        <v/>
      </c>
      <c r="T20" s="17" t="str">
        <f t="shared" si="16"/>
        <v/>
      </c>
      <c r="U20" s="356" t="str">
        <f t="shared" si="17"/>
        <v/>
      </c>
      <c r="Z20" s="299"/>
    </row>
    <row r="21" spans="2:30" x14ac:dyDescent="0.2">
      <c r="B21" s="84">
        <f t="shared" si="2"/>
        <v>18</v>
      </c>
      <c r="C21" s="248" t="str">
        <f>CRes!J20</f>
        <v/>
      </c>
      <c r="D21" s="86" t="str">
        <f t="shared" si="3"/>
        <v/>
      </c>
      <c r="E21" s="90" t="str">
        <f t="shared" si="4"/>
        <v/>
      </c>
      <c r="F21" s="92" t="str">
        <f t="shared" si="0"/>
        <v/>
      </c>
      <c r="G21" s="90" t="str">
        <f>IF(F21="","",SLOPE(F$3:F21,B$3:B21))</f>
        <v/>
      </c>
      <c r="H21" s="93" t="str">
        <f t="shared" si="1"/>
        <v/>
      </c>
      <c r="I21" s="5" t="str">
        <f t="shared" si="5"/>
        <v/>
      </c>
      <c r="J21" s="4" t="str">
        <f t="shared" si="6"/>
        <v/>
      </c>
      <c r="K21" s="15" t="str">
        <f t="shared" si="7"/>
        <v/>
      </c>
      <c r="L21" s="5" t="str">
        <f t="shared" si="8"/>
        <v/>
      </c>
      <c r="M21" s="4" t="str">
        <f t="shared" si="9"/>
        <v/>
      </c>
      <c r="N21" s="5" t="str">
        <f t="shared" si="10"/>
        <v/>
      </c>
      <c r="O21" s="5" t="str">
        <f t="shared" si="11"/>
        <v/>
      </c>
      <c r="P21" s="4" t="str">
        <f t="shared" si="12"/>
        <v/>
      </c>
      <c r="Q21" s="15" t="str">
        <f t="shared" si="13"/>
        <v/>
      </c>
      <c r="R21" s="4" t="str">
        <f t="shared" si="14"/>
        <v/>
      </c>
      <c r="S21" s="5" t="str">
        <f t="shared" si="15"/>
        <v/>
      </c>
      <c r="T21" s="17" t="str">
        <f t="shared" si="16"/>
        <v/>
      </c>
      <c r="U21" s="356" t="str">
        <f t="shared" si="17"/>
        <v/>
      </c>
      <c r="Z21" s="299"/>
    </row>
    <row r="22" spans="2:30" x14ac:dyDescent="0.2">
      <c r="B22" s="84">
        <f t="shared" si="2"/>
        <v>19</v>
      </c>
      <c r="C22" s="248" t="str">
        <f>CRes!J21</f>
        <v/>
      </c>
      <c r="D22" s="86" t="str">
        <f t="shared" si="3"/>
        <v/>
      </c>
      <c r="E22" s="90" t="str">
        <f t="shared" si="4"/>
        <v/>
      </c>
      <c r="F22" s="92" t="str">
        <f t="shared" si="0"/>
        <v/>
      </c>
      <c r="G22" s="90" t="str">
        <f>IF(F22="","",SLOPE(F$3:F22,B$3:B22))</f>
        <v/>
      </c>
      <c r="H22" s="93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356" t="str">
        <f t="shared" si="17"/>
        <v/>
      </c>
      <c r="Z22" s="299"/>
    </row>
    <row r="23" spans="2:30" x14ac:dyDescent="0.2">
      <c r="B23" s="84">
        <f t="shared" si="2"/>
        <v>20</v>
      </c>
      <c r="C23" s="248" t="str">
        <f>CRes!J22</f>
        <v/>
      </c>
      <c r="D23" s="86" t="str">
        <f t="shared" si="3"/>
        <v/>
      </c>
      <c r="E23" s="90" t="str">
        <f t="shared" si="4"/>
        <v/>
      </c>
      <c r="F23" s="92" t="str">
        <f t="shared" si="0"/>
        <v/>
      </c>
      <c r="G23" s="90" t="str">
        <f>IF(F23="","",SLOPE(F$3:F23,B$3:B23))</f>
        <v/>
      </c>
      <c r="H23" s="93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356" t="str">
        <f t="shared" si="17"/>
        <v/>
      </c>
      <c r="Z23" s="299"/>
    </row>
    <row r="24" spans="2:30" x14ac:dyDescent="0.2">
      <c r="B24" s="84">
        <f t="shared" si="2"/>
        <v>21</v>
      </c>
      <c r="C24" s="248" t="str">
        <f>CRes!J23</f>
        <v/>
      </c>
      <c r="D24" s="86" t="str">
        <f t="shared" si="3"/>
        <v/>
      </c>
      <c r="E24" s="90" t="str">
        <f t="shared" si="4"/>
        <v/>
      </c>
      <c r="F24" s="92" t="str">
        <f t="shared" si="0"/>
        <v/>
      </c>
      <c r="G24" s="90" t="str">
        <f>IF(F24="","",SLOPE(F$3:F24,B$3:B24))</f>
        <v/>
      </c>
      <c r="H24" s="93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356" t="str">
        <f t="shared" si="17"/>
        <v/>
      </c>
      <c r="Z24" s="299"/>
    </row>
    <row r="25" spans="2:30" x14ac:dyDescent="0.2">
      <c r="B25" s="84">
        <f t="shared" si="2"/>
        <v>22</v>
      </c>
      <c r="C25" s="248" t="str">
        <f>CRes!J24</f>
        <v/>
      </c>
      <c r="D25" s="86" t="str">
        <f t="shared" si="3"/>
        <v/>
      </c>
      <c r="E25" s="90" t="str">
        <f t="shared" si="4"/>
        <v/>
      </c>
      <c r="F25" s="92" t="str">
        <f t="shared" si="0"/>
        <v/>
      </c>
      <c r="G25" s="90" t="str">
        <f>IF(F25="","",SLOPE(F$3:F25,B$3:B25))</f>
        <v/>
      </c>
      <c r="H25" s="93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356" t="str">
        <f t="shared" si="17"/>
        <v/>
      </c>
      <c r="Z25" s="299"/>
    </row>
    <row r="26" spans="2:30" x14ac:dyDescent="0.2">
      <c r="B26" s="84">
        <f t="shared" si="2"/>
        <v>23</v>
      </c>
      <c r="C26" s="248" t="str">
        <f>CRes!J25</f>
        <v/>
      </c>
      <c r="D26" s="86" t="str">
        <f t="shared" si="3"/>
        <v/>
      </c>
      <c r="E26" s="90" t="str">
        <f t="shared" si="4"/>
        <v/>
      </c>
      <c r="F26" s="92" t="str">
        <f t="shared" si="0"/>
        <v/>
      </c>
      <c r="G26" s="90" t="str">
        <f>IF(F26="","",SLOPE(F$3:F26,B$3:B26))</f>
        <v/>
      </c>
      <c r="H26" s="93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356" t="str">
        <f t="shared" si="17"/>
        <v/>
      </c>
      <c r="Z26" s="299"/>
    </row>
    <row r="27" spans="2:30" x14ac:dyDescent="0.2">
      <c r="B27" s="84">
        <f t="shared" si="2"/>
        <v>24</v>
      </c>
      <c r="C27" s="248" t="str">
        <f>CRes!J26</f>
        <v/>
      </c>
      <c r="D27" s="86" t="str">
        <f t="shared" si="3"/>
        <v/>
      </c>
      <c r="E27" s="90" t="str">
        <f t="shared" si="4"/>
        <v/>
      </c>
      <c r="F27" s="92" t="str">
        <f t="shared" si="0"/>
        <v/>
      </c>
      <c r="G27" s="90" t="str">
        <f>IF(F27="","",SLOPE(F$3:F27,B$3:B27))</f>
        <v/>
      </c>
      <c r="H27" s="93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356" t="str">
        <f t="shared" si="17"/>
        <v/>
      </c>
      <c r="Z27" s="299"/>
    </row>
    <row r="28" spans="2:30" x14ac:dyDescent="0.2">
      <c r="B28" s="84">
        <f t="shared" si="2"/>
        <v>25</v>
      </c>
      <c r="C28" s="248" t="str">
        <f>CRes!J27</f>
        <v/>
      </c>
      <c r="D28" s="86" t="str">
        <f t="shared" si="3"/>
        <v/>
      </c>
      <c r="E28" s="90" t="str">
        <f t="shared" si="4"/>
        <v/>
      </c>
      <c r="F28" s="92" t="str">
        <f t="shared" si="0"/>
        <v/>
      </c>
      <c r="G28" s="90" t="str">
        <f>IF(F28="","",SLOPE(F$3:F28,B$3:B28))</f>
        <v/>
      </c>
      <c r="H28" s="93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356" t="str">
        <f t="shared" si="17"/>
        <v/>
      </c>
      <c r="Z28" s="299"/>
    </row>
    <row r="29" spans="2:30" x14ac:dyDescent="0.2">
      <c r="B29" s="84">
        <f t="shared" si="2"/>
        <v>26</v>
      </c>
      <c r="C29" s="248" t="str">
        <f>CRes!J28</f>
        <v/>
      </c>
      <c r="D29" s="86" t="str">
        <f t="shared" si="3"/>
        <v/>
      </c>
      <c r="E29" s="90" t="str">
        <f t="shared" si="4"/>
        <v/>
      </c>
      <c r="F29" s="92" t="str">
        <f t="shared" si="0"/>
        <v/>
      </c>
      <c r="G29" s="90" t="str">
        <f>IF(F29="","",SLOPE(F$3:F29,B$3:B29))</f>
        <v/>
      </c>
      <c r="H29" s="93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356" t="str">
        <f t="shared" si="17"/>
        <v/>
      </c>
      <c r="Z29" s="299"/>
    </row>
    <row r="30" spans="2:30" x14ac:dyDescent="0.2">
      <c r="B30" s="84">
        <f t="shared" si="2"/>
        <v>27</v>
      </c>
      <c r="C30" s="248" t="str">
        <f>CRes!J29</f>
        <v/>
      </c>
      <c r="D30" s="86" t="str">
        <f t="shared" si="3"/>
        <v/>
      </c>
      <c r="E30" s="90" t="str">
        <f t="shared" si="4"/>
        <v/>
      </c>
      <c r="F30" s="92" t="str">
        <f t="shared" si="0"/>
        <v/>
      </c>
      <c r="G30" s="90" t="str">
        <f>IF(F30="","",SLOPE(F$3:F30,B$3:B30))</f>
        <v/>
      </c>
      <c r="H30" s="93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356" t="str">
        <f t="shared" si="17"/>
        <v/>
      </c>
      <c r="Z30" s="299"/>
    </row>
    <row r="31" spans="2:30" x14ac:dyDescent="0.2">
      <c r="B31" s="84">
        <f t="shared" si="2"/>
        <v>28</v>
      </c>
      <c r="C31" s="248" t="str">
        <f>CRes!J30</f>
        <v/>
      </c>
      <c r="D31" s="86" t="str">
        <f t="shared" si="3"/>
        <v/>
      </c>
      <c r="E31" s="90" t="str">
        <f t="shared" si="4"/>
        <v/>
      </c>
      <c r="F31" s="92" t="str">
        <f t="shared" si="0"/>
        <v/>
      </c>
      <c r="G31" s="90" t="str">
        <f>IF(F31="","",SLOPE(F$3:F31,B$3:B31))</f>
        <v/>
      </c>
      <c r="H31" s="93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356" t="str">
        <f t="shared" si="17"/>
        <v/>
      </c>
      <c r="Z31" s="299"/>
    </row>
    <row r="32" spans="2:30" x14ac:dyDescent="0.2">
      <c r="B32" s="84">
        <f t="shared" si="2"/>
        <v>29</v>
      </c>
      <c r="C32" s="248" t="str">
        <f>CRes!J31</f>
        <v/>
      </c>
      <c r="D32" s="86" t="str">
        <f t="shared" si="3"/>
        <v/>
      </c>
      <c r="E32" s="90" t="str">
        <f t="shared" si="4"/>
        <v/>
      </c>
      <c r="F32" s="92" t="str">
        <f t="shared" si="0"/>
        <v/>
      </c>
      <c r="G32" s="90" t="str">
        <f>IF(F32="","",SLOPE(F$3:F32,B$3:B32))</f>
        <v/>
      </c>
      <c r="H32" s="93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356" t="str">
        <f t="shared" si="17"/>
        <v/>
      </c>
      <c r="Z32" s="299"/>
    </row>
    <row r="33" spans="2:30" ht="13.5" thickBot="1" x14ac:dyDescent="0.25">
      <c r="B33" s="84">
        <f t="shared" si="2"/>
        <v>30</v>
      </c>
      <c r="C33" s="248" t="str">
        <f>CRes!J32</f>
        <v/>
      </c>
      <c r="D33" s="86" t="str">
        <f t="shared" si="3"/>
        <v/>
      </c>
      <c r="E33" s="91" t="str">
        <f t="shared" si="4"/>
        <v/>
      </c>
      <c r="F33" s="92" t="str">
        <f t="shared" si="0"/>
        <v/>
      </c>
      <c r="G33" s="91" t="str">
        <f>IF(F33="","",SLOPE(F$3:F33,B$3:B33))</f>
        <v/>
      </c>
      <c r="H33" s="93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356" t="str">
        <f t="shared" si="17"/>
        <v/>
      </c>
      <c r="Z33" s="299"/>
    </row>
    <row r="34" spans="2:30" x14ac:dyDescent="0.2">
      <c r="B34" s="84">
        <f t="shared" si="2"/>
        <v>31</v>
      </c>
      <c r="C34" s="248" t="str">
        <f>CRes!J33</f>
        <v/>
      </c>
      <c r="D34" s="4" t="str">
        <f t="shared" si="3"/>
        <v/>
      </c>
      <c r="E34" s="88" t="str">
        <f t="shared" si="4"/>
        <v/>
      </c>
      <c r="F34" s="5" t="str">
        <f t="shared" si="0"/>
        <v/>
      </c>
      <c r="G34" s="88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356" t="str">
        <f t="shared" si="17"/>
        <v/>
      </c>
      <c r="Z34" s="299"/>
    </row>
    <row r="35" spans="2:30" x14ac:dyDescent="0.2">
      <c r="B35" s="84">
        <f t="shared" si="2"/>
        <v>32</v>
      </c>
      <c r="C35" s="248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356" t="str">
        <f t="shared" si="17"/>
        <v/>
      </c>
      <c r="Z35" s="299"/>
      <c r="AA35" s="1"/>
      <c r="AB35" s="3"/>
      <c r="AD35"/>
    </row>
    <row r="36" spans="2:30" x14ac:dyDescent="0.2">
      <c r="B36" s="84">
        <f t="shared" ref="B36:B67" si="20">B35+1</f>
        <v>33</v>
      </c>
      <c r="C36" s="248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356" t="str">
        <f t="shared" ref="U36:U67" si="35">IF(L36="","",IF(S36="","",-L36/S36))</f>
        <v/>
      </c>
      <c r="Z36" s="299"/>
      <c r="AA36" s="1"/>
      <c r="AB36" s="3"/>
      <c r="AD36"/>
    </row>
    <row r="37" spans="2:30" x14ac:dyDescent="0.2">
      <c r="B37" s="84">
        <f t="shared" si="20"/>
        <v>34</v>
      </c>
      <c r="C37" s="248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356" t="str">
        <f t="shared" si="35"/>
        <v/>
      </c>
      <c r="Z37" s="299"/>
      <c r="AA37" s="1"/>
      <c r="AB37" s="3"/>
      <c r="AD37"/>
    </row>
    <row r="38" spans="2:30" x14ac:dyDescent="0.2">
      <c r="B38" s="84">
        <f t="shared" si="20"/>
        <v>35</v>
      </c>
      <c r="C38" s="248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356" t="str">
        <f t="shared" si="35"/>
        <v/>
      </c>
      <c r="Z38" s="299"/>
      <c r="AA38" s="1"/>
      <c r="AB38" s="3"/>
      <c r="AD38"/>
    </row>
    <row r="39" spans="2:30" x14ac:dyDescent="0.2">
      <c r="B39" s="84">
        <f t="shared" si="20"/>
        <v>36</v>
      </c>
      <c r="C39" s="248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356" t="str">
        <f t="shared" si="35"/>
        <v/>
      </c>
      <c r="Z39" s="299"/>
      <c r="AA39" s="1"/>
      <c r="AB39" s="3"/>
      <c r="AD39"/>
    </row>
    <row r="40" spans="2:30" x14ac:dyDescent="0.2">
      <c r="B40" s="84">
        <f t="shared" si="20"/>
        <v>37</v>
      </c>
      <c r="C40" s="248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356" t="str">
        <f t="shared" si="35"/>
        <v/>
      </c>
      <c r="Z40" s="299"/>
    </row>
    <row r="41" spans="2:30" x14ac:dyDescent="0.2">
      <c r="B41" s="84">
        <f t="shared" si="20"/>
        <v>38</v>
      </c>
      <c r="C41" s="248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356" t="str">
        <f t="shared" si="35"/>
        <v/>
      </c>
      <c r="Z41" s="299"/>
      <c r="AA41" s="1"/>
      <c r="AB41" s="3"/>
      <c r="AD41"/>
    </row>
    <row r="42" spans="2:30" x14ac:dyDescent="0.2">
      <c r="B42" s="84">
        <f t="shared" si="20"/>
        <v>39</v>
      </c>
      <c r="C42" s="248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356" t="str">
        <f t="shared" si="35"/>
        <v/>
      </c>
      <c r="Z42" s="299"/>
      <c r="AA42" s="1"/>
      <c r="AB42" s="3"/>
      <c r="AD42"/>
    </row>
    <row r="43" spans="2:30" x14ac:dyDescent="0.2">
      <c r="B43" s="84">
        <f t="shared" si="20"/>
        <v>40</v>
      </c>
      <c r="C43" s="248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356" t="str">
        <f t="shared" si="35"/>
        <v/>
      </c>
      <c r="Z43" s="299"/>
      <c r="AA43" s="1"/>
      <c r="AB43" s="3"/>
      <c r="AD43"/>
    </row>
    <row r="44" spans="2:30" x14ac:dyDescent="0.2">
      <c r="B44" s="84">
        <f t="shared" si="20"/>
        <v>41</v>
      </c>
      <c r="C44" s="248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356" t="str">
        <f t="shared" si="35"/>
        <v/>
      </c>
      <c r="Z44" s="299"/>
      <c r="AA44" s="1"/>
      <c r="AB44" s="3"/>
      <c r="AD44"/>
    </row>
    <row r="45" spans="2:30" x14ac:dyDescent="0.2">
      <c r="B45" s="84">
        <f t="shared" si="20"/>
        <v>42</v>
      </c>
      <c r="C45" s="248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356" t="str">
        <f t="shared" si="35"/>
        <v/>
      </c>
      <c r="Z45" s="299"/>
      <c r="AA45" s="1"/>
      <c r="AB45" s="3"/>
      <c r="AD45"/>
    </row>
    <row r="46" spans="2:30" x14ac:dyDescent="0.2">
      <c r="B46" s="84">
        <f t="shared" si="20"/>
        <v>43</v>
      </c>
      <c r="C46" s="248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356" t="str">
        <f t="shared" si="35"/>
        <v/>
      </c>
      <c r="Z46" s="299"/>
    </row>
    <row r="47" spans="2:30" x14ac:dyDescent="0.2">
      <c r="B47" s="84">
        <f t="shared" si="20"/>
        <v>44</v>
      </c>
      <c r="C47" s="248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356" t="str">
        <f t="shared" si="35"/>
        <v/>
      </c>
      <c r="Z47" s="299"/>
    </row>
    <row r="48" spans="2:30" x14ac:dyDescent="0.2">
      <c r="B48" s="84">
        <f t="shared" si="20"/>
        <v>45</v>
      </c>
      <c r="C48" s="248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356" t="str">
        <f t="shared" si="35"/>
        <v/>
      </c>
      <c r="Z48" s="299"/>
    </row>
    <row r="49" spans="2:26" x14ac:dyDescent="0.2">
      <c r="B49" s="84">
        <f t="shared" si="20"/>
        <v>46</v>
      </c>
      <c r="C49" s="248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356" t="str">
        <f t="shared" si="35"/>
        <v/>
      </c>
      <c r="Z49" s="299"/>
    </row>
    <row r="50" spans="2:26" x14ac:dyDescent="0.2">
      <c r="B50" s="84">
        <f t="shared" si="20"/>
        <v>47</v>
      </c>
      <c r="C50" s="248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356" t="str">
        <f t="shared" si="35"/>
        <v/>
      </c>
      <c r="Z50" s="299"/>
    </row>
    <row r="51" spans="2:26" x14ac:dyDescent="0.2">
      <c r="B51" s="84">
        <f t="shared" si="20"/>
        <v>48</v>
      </c>
      <c r="C51" s="248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356" t="str">
        <f t="shared" si="35"/>
        <v/>
      </c>
      <c r="Z51" s="299"/>
    </row>
    <row r="52" spans="2:26" x14ac:dyDescent="0.2">
      <c r="B52" s="84">
        <f t="shared" si="20"/>
        <v>49</v>
      </c>
      <c r="C52" s="248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356" t="str">
        <f t="shared" si="35"/>
        <v/>
      </c>
      <c r="Z52" s="299"/>
    </row>
    <row r="53" spans="2:26" x14ac:dyDescent="0.2">
      <c r="B53" s="84">
        <f t="shared" si="20"/>
        <v>50</v>
      </c>
      <c r="C53" s="248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356" t="str">
        <f t="shared" si="35"/>
        <v/>
      </c>
      <c r="Z53" s="300"/>
    </row>
    <row r="54" spans="2:26" x14ac:dyDescent="0.2">
      <c r="B54" s="84">
        <f t="shared" si="20"/>
        <v>51</v>
      </c>
      <c r="C54" s="248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356" t="str">
        <f t="shared" si="35"/>
        <v/>
      </c>
      <c r="Z54" s="300"/>
    </row>
    <row r="55" spans="2:26" x14ac:dyDescent="0.2">
      <c r="B55" s="84">
        <f t="shared" si="20"/>
        <v>52</v>
      </c>
      <c r="C55" s="248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356" t="str">
        <f t="shared" si="35"/>
        <v/>
      </c>
      <c r="Z55" s="300"/>
    </row>
    <row r="56" spans="2:26" x14ac:dyDescent="0.2">
      <c r="B56" s="84">
        <f t="shared" si="20"/>
        <v>53</v>
      </c>
      <c r="C56" s="248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356" t="str">
        <f t="shared" si="35"/>
        <v/>
      </c>
      <c r="Z56" s="300"/>
    </row>
    <row r="57" spans="2:26" x14ac:dyDescent="0.2">
      <c r="B57" s="84">
        <f t="shared" si="20"/>
        <v>54</v>
      </c>
      <c r="C57" s="248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356" t="str">
        <f t="shared" si="35"/>
        <v/>
      </c>
      <c r="Z57" s="300"/>
    </row>
    <row r="58" spans="2:26" x14ac:dyDescent="0.2">
      <c r="B58" s="84">
        <f t="shared" si="20"/>
        <v>55</v>
      </c>
      <c r="C58" s="248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356" t="str">
        <f t="shared" si="35"/>
        <v/>
      </c>
      <c r="Z58" s="299"/>
    </row>
    <row r="59" spans="2:26" x14ac:dyDescent="0.2">
      <c r="B59" s="84">
        <f t="shared" si="20"/>
        <v>56</v>
      </c>
      <c r="C59" s="248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356" t="str">
        <f t="shared" si="35"/>
        <v/>
      </c>
      <c r="Z59" s="299"/>
    </row>
    <row r="60" spans="2:26" x14ac:dyDescent="0.2">
      <c r="B60" s="84">
        <f t="shared" si="20"/>
        <v>57</v>
      </c>
      <c r="C60" s="248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356" t="str">
        <f t="shared" si="35"/>
        <v/>
      </c>
      <c r="Z60" s="299"/>
    </row>
    <row r="61" spans="2:26" x14ac:dyDescent="0.2">
      <c r="B61" s="84">
        <f t="shared" si="20"/>
        <v>58</v>
      </c>
      <c r="C61" s="248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356" t="str">
        <f t="shared" si="35"/>
        <v/>
      </c>
      <c r="Z61" s="299"/>
    </row>
    <row r="62" spans="2:26" x14ac:dyDescent="0.2">
      <c r="B62" s="84">
        <f t="shared" si="20"/>
        <v>59</v>
      </c>
      <c r="C62" s="248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356" t="str">
        <f t="shared" si="35"/>
        <v/>
      </c>
      <c r="Z62" s="300"/>
    </row>
    <row r="63" spans="2:26" x14ac:dyDescent="0.2">
      <c r="B63" s="84">
        <f t="shared" si="20"/>
        <v>60</v>
      </c>
      <c r="C63" s="248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356" t="str">
        <f t="shared" si="35"/>
        <v/>
      </c>
      <c r="Z63" s="300"/>
    </row>
    <row r="64" spans="2:26" x14ac:dyDescent="0.2">
      <c r="B64" s="84">
        <f t="shared" si="20"/>
        <v>61</v>
      </c>
      <c r="C64" s="248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356" t="str">
        <f t="shared" si="35"/>
        <v/>
      </c>
      <c r="Z64" s="300"/>
    </row>
    <row r="65" spans="2:26" x14ac:dyDescent="0.2">
      <c r="B65" s="84">
        <f t="shared" si="20"/>
        <v>62</v>
      </c>
      <c r="C65" s="248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356" t="str">
        <f t="shared" si="35"/>
        <v/>
      </c>
      <c r="Z65" s="300"/>
    </row>
    <row r="66" spans="2:26" x14ac:dyDescent="0.2">
      <c r="B66" s="84">
        <f t="shared" si="20"/>
        <v>63</v>
      </c>
      <c r="C66" s="248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356" t="str">
        <f t="shared" si="35"/>
        <v/>
      </c>
      <c r="Z66" s="300"/>
    </row>
    <row r="67" spans="2:26" x14ac:dyDescent="0.2">
      <c r="B67" s="84">
        <f t="shared" si="20"/>
        <v>64</v>
      </c>
      <c r="C67" s="248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356" t="str">
        <f t="shared" si="35"/>
        <v/>
      </c>
      <c r="Z67" s="300"/>
    </row>
    <row r="68" spans="2:26" x14ac:dyDescent="0.2">
      <c r="B68" s="84">
        <f t="shared" ref="B68:B103" si="38">B67+1</f>
        <v>65</v>
      </c>
      <c r="C68" s="248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356" t="str">
        <f t="shared" ref="U68:U103" si="53">IF(L68="","",IF(S68="","",-L68/S68))</f>
        <v/>
      </c>
      <c r="Z68" s="300"/>
    </row>
    <row r="69" spans="2:26" x14ac:dyDescent="0.2">
      <c r="B69" s="84">
        <f t="shared" si="38"/>
        <v>66</v>
      </c>
      <c r="C69" s="248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356" t="str">
        <f t="shared" si="53"/>
        <v/>
      </c>
      <c r="Z69" s="300"/>
    </row>
    <row r="70" spans="2:26" x14ac:dyDescent="0.2">
      <c r="B70" s="84">
        <f t="shared" si="38"/>
        <v>67</v>
      </c>
      <c r="C70" s="248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356" t="str">
        <f t="shared" si="53"/>
        <v/>
      </c>
      <c r="Z70" s="300"/>
    </row>
    <row r="71" spans="2:26" x14ac:dyDescent="0.2">
      <c r="B71" s="84">
        <f t="shared" si="38"/>
        <v>68</v>
      </c>
      <c r="C71" s="248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356" t="str">
        <f t="shared" si="53"/>
        <v/>
      </c>
      <c r="Z71" s="300"/>
    </row>
    <row r="72" spans="2:26" x14ac:dyDescent="0.2">
      <c r="B72" s="84">
        <f t="shared" si="38"/>
        <v>69</v>
      </c>
      <c r="C72" s="248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356" t="str">
        <f t="shared" si="53"/>
        <v/>
      </c>
      <c r="Z72" s="300"/>
    </row>
    <row r="73" spans="2:26" x14ac:dyDescent="0.2">
      <c r="B73" s="84">
        <f t="shared" si="38"/>
        <v>70</v>
      </c>
      <c r="C73" s="248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356" t="str">
        <f t="shared" si="53"/>
        <v/>
      </c>
      <c r="Z73" s="300"/>
    </row>
    <row r="74" spans="2:26" x14ac:dyDescent="0.2">
      <c r="B74" s="84">
        <f t="shared" si="38"/>
        <v>71</v>
      </c>
      <c r="C74" s="248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356" t="str">
        <f t="shared" si="53"/>
        <v/>
      </c>
      <c r="Z74" s="300"/>
    </row>
    <row r="75" spans="2:26" x14ac:dyDescent="0.2">
      <c r="B75" s="84">
        <f t="shared" si="38"/>
        <v>72</v>
      </c>
      <c r="C75" s="248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356" t="str">
        <f t="shared" si="53"/>
        <v/>
      </c>
      <c r="Z75" s="300"/>
    </row>
    <row r="76" spans="2:26" x14ac:dyDescent="0.2">
      <c r="B76" s="84">
        <f t="shared" si="38"/>
        <v>73</v>
      </c>
      <c r="C76" s="248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356" t="str">
        <f t="shared" si="53"/>
        <v/>
      </c>
      <c r="Z76" s="300"/>
    </row>
    <row r="77" spans="2:26" x14ac:dyDescent="0.2">
      <c r="B77" s="84">
        <f t="shared" si="38"/>
        <v>74</v>
      </c>
      <c r="C77" s="248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356" t="str">
        <f t="shared" si="53"/>
        <v/>
      </c>
      <c r="Z77" s="300"/>
    </row>
    <row r="78" spans="2:26" x14ac:dyDescent="0.2">
      <c r="B78" s="84">
        <f t="shared" si="38"/>
        <v>75</v>
      </c>
      <c r="C78" s="248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356" t="str">
        <f t="shared" si="53"/>
        <v/>
      </c>
      <c r="Z78" s="300"/>
    </row>
    <row r="79" spans="2:26" x14ac:dyDescent="0.2">
      <c r="B79" s="84">
        <f t="shared" si="38"/>
        <v>76</v>
      </c>
      <c r="C79" s="248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356" t="str">
        <f t="shared" si="53"/>
        <v/>
      </c>
      <c r="Z79" s="300"/>
    </row>
    <row r="80" spans="2:26" x14ac:dyDescent="0.2">
      <c r="B80" s="84">
        <f t="shared" si="38"/>
        <v>77</v>
      </c>
      <c r="C80" s="248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356" t="str">
        <f t="shared" si="53"/>
        <v/>
      </c>
      <c r="Z80" s="300"/>
    </row>
    <row r="81" spans="2:26" x14ac:dyDescent="0.2">
      <c r="B81" s="84">
        <f t="shared" si="38"/>
        <v>78</v>
      </c>
      <c r="C81" s="248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356" t="str">
        <f t="shared" si="53"/>
        <v/>
      </c>
      <c r="Z81" s="300"/>
    </row>
    <row r="82" spans="2:26" x14ac:dyDescent="0.2">
      <c r="B82" s="84">
        <f t="shared" si="38"/>
        <v>79</v>
      </c>
      <c r="C82" s="248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356" t="str">
        <f t="shared" si="53"/>
        <v/>
      </c>
      <c r="Z82" s="300"/>
    </row>
    <row r="83" spans="2:26" x14ac:dyDescent="0.2">
      <c r="B83" s="84">
        <f t="shared" si="38"/>
        <v>80</v>
      </c>
      <c r="C83" s="248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356" t="str">
        <f t="shared" si="53"/>
        <v/>
      </c>
      <c r="Z83" s="300"/>
    </row>
    <row r="84" spans="2:26" x14ac:dyDescent="0.2">
      <c r="B84" s="84">
        <f t="shared" si="38"/>
        <v>81</v>
      </c>
      <c r="C84" s="248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356" t="str">
        <f t="shared" si="53"/>
        <v/>
      </c>
      <c r="Z84" s="300"/>
    </row>
    <row r="85" spans="2:26" x14ac:dyDescent="0.2">
      <c r="B85" s="84">
        <f t="shared" si="38"/>
        <v>82</v>
      </c>
      <c r="C85" s="248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356" t="str">
        <f t="shared" si="53"/>
        <v/>
      </c>
      <c r="Z85" s="300"/>
    </row>
    <row r="86" spans="2:26" x14ac:dyDescent="0.2">
      <c r="B86" s="84">
        <f t="shared" si="38"/>
        <v>83</v>
      </c>
      <c r="C86" s="248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356" t="str">
        <f t="shared" si="53"/>
        <v/>
      </c>
      <c r="Z86" s="300"/>
    </row>
    <row r="87" spans="2:26" x14ac:dyDescent="0.2">
      <c r="B87" s="84">
        <f t="shared" si="38"/>
        <v>84</v>
      </c>
      <c r="C87" s="248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356" t="str">
        <f t="shared" si="53"/>
        <v/>
      </c>
      <c r="Z87" s="300"/>
    </row>
    <row r="88" spans="2:26" x14ac:dyDescent="0.2">
      <c r="B88" s="84">
        <f t="shared" si="38"/>
        <v>85</v>
      </c>
      <c r="C88" s="248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356" t="str">
        <f t="shared" si="53"/>
        <v/>
      </c>
      <c r="Z88" s="300"/>
    </row>
    <row r="89" spans="2:26" x14ac:dyDescent="0.2">
      <c r="B89" s="84">
        <f t="shared" si="38"/>
        <v>86</v>
      </c>
      <c r="C89" s="248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356" t="str">
        <f t="shared" si="53"/>
        <v/>
      </c>
      <c r="Z89" s="300"/>
    </row>
    <row r="90" spans="2:26" x14ac:dyDescent="0.2">
      <c r="B90" s="84">
        <f t="shared" si="38"/>
        <v>87</v>
      </c>
      <c r="C90" s="248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356" t="str">
        <f t="shared" si="53"/>
        <v/>
      </c>
      <c r="Z90" s="300"/>
    </row>
    <row r="91" spans="2:26" x14ac:dyDescent="0.2">
      <c r="B91" s="84">
        <f t="shared" si="38"/>
        <v>88</v>
      </c>
      <c r="C91" s="248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356" t="str">
        <f t="shared" si="53"/>
        <v/>
      </c>
      <c r="Z91" s="300"/>
    </row>
    <row r="92" spans="2:26" x14ac:dyDescent="0.2">
      <c r="B92" s="84">
        <f t="shared" si="38"/>
        <v>89</v>
      </c>
      <c r="C92" s="248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356" t="str">
        <f t="shared" si="53"/>
        <v/>
      </c>
      <c r="Z92" s="300"/>
    </row>
    <row r="93" spans="2:26" x14ac:dyDescent="0.2">
      <c r="B93" s="84">
        <f t="shared" si="38"/>
        <v>90</v>
      </c>
      <c r="C93" s="248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356" t="str">
        <f t="shared" si="53"/>
        <v/>
      </c>
      <c r="Z93" s="300"/>
    </row>
    <row r="94" spans="2:26" x14ac:dyDescent="0.2">
      <c r="B94" s="84">
        <f t="shared" si="38"/>
        <v>91</v>
      </c>
      <c r="C94" s="248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356" t="str">
        <f t="shared" si="53"/>
        <v/>
      </c>
      <c r="Z94" s="300"/>
    </row>
    <row r="95" spans="2:26" x14ac:dyDescent="0.2">
      <c r="B95" s="84">
        <f t="shared" si="38"/>
        <v>92</v>
      </c>
      <c r="C95" s="248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356" t="str">
        <f t="shared" si="53"/>
        <v/>
      </c>
      <c r="Z95" s="300"/>
    </row>
    <row r="96" spans="2:26" x14ac:dyDescent="0.2">
      <c r="B96" s="84">
        <f t="shared" si="38"/>
        <v>93</v>
      </c>
      <c r="C96" s="248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356" t="str">
        <f t="shared" si="53"/>
        <v/>
      </c>
      <c r="Z96" s="300"/>
    </row>
    <row r="97" spans="2:26" x14ac:dyDescent="0.2">
      <c r="B97" s="84">
        <f t="shared" si="38"/>
        <v>94</v>
      </c>
      <c r="C97" s="248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356" t="str">
        <f t="shared" si="53"/>
        <v/>
      </c>
      <c r="Z97" s="300"/>
    </row>
    <row r="98" spans="2:26" x14ac:dyDescent="0.2">
      <c r="B98" s="84">
        <f t="shared" si="38"/>
        <v>95</v>
      </c>
      <c r="C98" s="248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356" t="str">
        <f t="shared" si="53"/>
        <v/>
      </c>
      <c r="Z98" s="300"/>
    </row>
    <row r="99" spans="2:26" x14ac:dyDescent="0.2">
      <c r="B99" s="84">
        <f t="shared" si="38"/>
        <v>96</v>
      </c>
      <c r="C99" s="248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356" t="str">
        <f t="shared" si="53"/>
        <v/>
      </c>
      <c r="Z99" s="300"/>
    </row>
    <row r="100" spans="2:26" x14ac:dyDescent="0.2">
      <c r="B100" s="84">
        <f t="shared" si="38"/>
        <v>97</v>
      </c>
      <c r="C100" s="248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356" t="str">
        <f t="shared" si="53"/>
        <v/>
      </c>
      <c r="Z100" s="300"/>
    </row>
    <row r="101" spans="2:26" x14ac:dyDescent="0.2">
      <c r="B101" s="84">
        <f t="shared" si="38"/>
        <v>98</v>
      </c>
      <c r="C101" s="248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356" t="str">
        <f t="shared" si="53"/>
        <v/>
      </c>
      <c r="Z101" s="300"/>
    </row>
    <row r="102" spans="2:26" x14ac:dyDescent="0.2">
      <c r="B102" s="84">
        <f t="shared" si="38"/>
        <v>99</v>
      </c>
      <c r="C102" s="248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356" t="str">
        <f t="shared" si="53"/>
        <v/>
      </c>
      <c r="Z102" s="300"/>
    </row>
    <row r="103" spans="2:26" ht="13.5" thickBot="1" x14ac:dyDescent="0.25">
      <c r="B103" s="85">
        <f t="shared" si="38"/>
        <v>100</v>
      </c>
      <c r="C103" s="249" t="str">
        <f>CRes!J102</f>
        <v/>
      </c>
      <c r="D103" s="8" t="str">
        <f>IF(C103="","",D102+1)</f>
        <v/>
      </c>
      <c r="E103" s="41" t="str">
        <f t="shared" si="40"/>
        <v/>
      </c>
      <c r="F103" s="41" t="str">
        <f>IF(E103="","",X$4+E103)</f>
        <v/>
      </c>
      <c r="G103" s="41" t="str">
        <f>IF(F103="","",SLOPE(F$3:F103,B$3:B103))</f>
        <v/>
      </c>
      <c r="H103" s="75" t="str">
        <f t="shared" si="37"/>
        <v/>
      </c>
      <c r="I103" s="41" t="str">
        <f t="shared" si="41"/>
        <v/>
      </c>
      <c r="J103" s="8" t="str">
        <f t="shared" si="42"/>
        <v/>
      </c>
      <c r="K103" s="76" t="str">
        <f t="shared" si="43"/>
        <v/>
      </c>
      <c r="L103" s="41" t="str">
        <f>IF(C103="","",IF(K103=0,"",I103/K103))</f>
        <v/>
      </c>
      <c r="M103" s="8" t="str">
        <f t="shared" si="45"/>
        <v/>
      </c>
      <c r="N103" s="41" t="str">
        <f t="shared" si="46"/>
        <v/>
      </c>
      <c r="O103" s="41" t="str">
        <f t="shared" si="47"/>
        <v/>
      </c>
      <c r="P103" s="8" t="str">
        <f t="shared" si="48"/>
        <v/>
      </c>
      <c r="Q103" s="76" t="str">
        <f t="shared" si="49"/>
        <v/>
      </c>
      <c r="R103" s="8" t="str">
        <f t="shared" si="50"/>
        <v/>
      </c>
      <c r="S103" s="41" t="str">
        <f t="shared" si="51"/>
        <v/>
      </c>
      <c r="T103" s="18" t="str">
        <f t="shared" si="52"/>
        <v/>
      </c>
      <c r="U103" s="357" t="str">
        <f t="shared" si="53"/>
        <v/>
      </c>
      <c r="Z103" s="301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O13" sqref="O13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358"/>
    </row>
    <row r="25" spans="1:1" x14ac:dyDescent="0.2">
      <c r="A25" s="358"/>
    </row>
    <row r="26" spans="1:1" x14ac:dyDescent="0.2">
      <c r="A26" s="359"/>
    </row>
    <row r="27" spans="1:1" x14ac:dyDescent="0.2">
      <c r="A27" s="360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5" sqref="I5"/>
    </sheetView>
  </sheetViews>
  <sheetFormatPr defaultRowHeight="12.75" x14ac:dyDescent="0.2"/>
  <cols>
    <col min="15" max="15" width="9.140625" style="133"/>
  </cols>
  <sheetData>
    <row r="1" spans="1:15" x14ac:dyDescent="0.2">
      <c r="A1" s="343" t="s">
        <v>37</v>
      </c>
      <c r="B1" s="344" t="s">
        <v>120</v>
      </c>
      <c r="C1" s="344" t="s">
        <v>119</v>
      </c>
      <c r="D1" s="344" t="s">
        <v>74</v>
      </c>
      <c r="E1" s="344" t="s">
        <v>118</v>
      </c>
      <c r="F1" s="344" t="s">
        <v>117</v>
      </c>
      <c r="G1" s="345" t="s">
        <v>116</v>
      </c>
      <c r="H1" s="344" t="s">
        <v>115</v>
      </c>
      <c r="I1" s="344" t="s">
        <v>114</v>
      </c>
      <c r="J1" s="344" t="s">
        <v>113</v>
      </c>
      <c r="K1" s="344" t="s">
        <v>112</v>
      </c>
      <c r="L1" s="345" t="s">
        <v>111</v>
      </c>
      <c r="M1" s="344" t="s">
        <v>110</v>
      </c>
      <c r="N1" s="344" t="s">
        <v>109</v>
      </c>
      <c r="O1" s="346" t="s">
        <v>108</v>
      </c>
    </row>
    <row r="2" spans="1:15" x14ac:dyDescent="0.2">
      <c r="A2" s="148">
        <v>42720</v>
      </c>
      <c r="B2" s="151"/>
      <c r="C2" s="144">
        <v>31019.200000000001</v>
      </c>
      <c r="D2" s="144">
        <v>31019.200000000001</v>
      </c>
      <c r="E2" s="149"/>
      <c r="F2" s="149"/>
      <c r="G2" s="150"/>
      <c r="H2" s="149"/>
      <c r="I2" s="144">
        <v>31019.200000000001</v>
      </c>
      <c r="J2" s="149"/>
      <c r="K2" s="149"/>
      <c r="L2" s="150"/>
      <c r="M2" s="149"/>
      <c r="N2" s="149"/>
      <c r="O2" s="138"/>
    </row>
    <row r="3" spans="1:15" x14ac:dyDescent="0.2">
      <c r="A3" s="148">
        <v>42727</v>
      </c>
      <c r="B3" s="144">
        <v>0</v>
      </c>
      <c r="C3" s="29">
        <f t="shared" ref="C3:C66" si="0">IF(B3="","",C2+B3)</f>
        <v>31019.200000000001</v>
      </c>
      <c r="D3" s="144">
        <v>31637.31</v>
      </c>
      <c r="E3" s="29">
        <f t="shared" ref="E3:E66" si="1">IF(B3="","",IF(D3="","",D3-D2-B3))</f>
        <v>618.11000000000058</v>
      </c>
      <c r="F3" s="29">
        <f t="shared" ref="F3:F66" si="2">IF(E3="","",F2+E3)</f>
        <v>618.11000000000058</v>
      </c>
      <c r="G3" s="139">
        <f>IF(E3="","",100*E3/C3)</f>
        <v>1.9926690565843108</v>
      </c>
      <c r="H3" s="29">
        <f t="shared" ref="H3:H66" si="3">IF(F3="","",100*(F3/C3))</f>
        <v>1.9926690565843108</v>
      </c>
      <c r="I3" s="144">
        <v>31637.31</v>
      </c>
      <c r="J3" s="29">
        <f t="shared" ref="J3:J66" si="4">IF(B3="","",IF(I3="","",I3-I2-B3))</f>
        <v>618.11000000000058</v>
      </c>
      <c r="K3" s="29">
        <f t="shared" ref="K3:K66" si="5">IF(J3="","",K2+J3)</f>
        <v>618.11000000000058</v>
      </c>
      <c r="L3" s="139">
        <f t="shared" ref="L3:L67" si="6">IF(J3="","",100*J3/(I2+0.5*B3))</f>
        <v>1.9926690565843108</v>
      </c>
      <c r="M3" s="29">
        <f t="shared" ref="M3:M66" si="7">IF(K3="","",100*K3/C3)</f>
        <v>1.9926690565843108</v>
      </c>
      <c r="N3" s="29">
        <f t="shared" ref="N3:N66" si="8">IF(D3="","",IF(I3="","",I3-D3))</f>
        <v>0</v>
      </c>
      <c r="O3" s="141"/>
    </row>
    <row r="4" spans="1:15" x14ac:dyDescent="0.2">
      <c r="A4" s="28">
        <v>42734</v>
      </c>
      <c r="B4" s="140">
        <v>0</v>
      </c>
      <c r="C4" s="29">
        <f t="shared" si="0"/>
        <v>31019.200000000001</v>
      </c>
      <c r="D4" s="140">
        <v>33112.58</v>
      </c>
      <c r="E4" s="29">
        <f t="shared" si="1"/>
        <v>1475.2700000000004</v>
      </c>
      <c r="F4" s="29">
        <f t="shared" si="2"/>
        <v>2093.380000000001</v>
      </c>
      <c r="G4" s="139">
        <f t="shared" ref="G4:G67" si="9">IF(E4="","",100*E4/(D3+0.5*B4))</f>
        <v>4.6630702799953614</v>
      </c>
      <c r="H4" s="29">
        <f t="shared" si="3"/>
        <v>6.748658895135919</v>
      </c>
      <c r="I4" s="140">
        <v>33112.58</v>
      </c>
      <c r="J4" s="29">
        <f t="shared" si="4"/>
        <v>1475.2700000000004</v>
      </c>
      <c r="K4" s="29">
        <f t="shared" si="5"/>
        <v>2093.380000000001</v>
      </c>
      <c r="L4" s="139">
        <f t="shared" si="6"/>
        <v>4.6630702799953614</v>
      </c>
      <c r="M4" s="29">
        <f t="shared" si="7"/>
        <v>6.748658895135919</v>
      </c>
      <c r="N4" s="29">
        <f t="shared" si="8"/>
        <v>0</v>
      </c>
      <c r="O4" s="141"/>
    </row>
    <row r="5" spans="1:15" x14ac:dyDescent="0.2">
      <c r="A5" s="28"/>
      <c r="B5" s="140"/>
      <c r="C5" s="29" t="str">
        <f t="shared" si="0"/>
        <v/>
      </c>
      <c r="D5" s="140"/>
      <c r="E5" s="29" t="str">
        <f t="shared" si="1"/>
        <v/>
      </c>
      <c r="F5" s="29" t="str">
        <f t="shared" si="2"/>
        <v/>
      </c>
      <c r="G5" s="139" t="str">
        <f t="shared" si="9"/>
        <v/>
      </c>
      <c r="H5" s="29" t="str">
        <f t="shared" si="3"/>
        <v/>
      </c>
      <c r="I5" s="140"/>
      <c r="J5" s="29" t="str">
        <f t="shared" si="4"/>
        <v/>
      </c>
      <c r="K5" s="29" t="str">
        <f t="shared" si="5"/>
        <v/>
      </c>
      <c r="L5" s="139" t="str">
        <f t="shared" si="6"/>
        <v/>
      </c>
      <c r="M5" s="29" t="str">
        <f t="shared" si="7"/>
        <v/>
      </c>
      <c r="N5" s="29" t="str">
        <f t="shared" si="8"/>
        <v/>
      </c>
      <c r="O5" s="141"/>
    </row>
    <row r="6" spans="1:15" x14ac:dyDescent="0.2">
      <c r="A6" s="28"/>
      <c r="B6" s="140"/>
      <c r="C6" s="29" t="str">
        <f t="shared" si="0"/>
        <v/>
      </c>
      <c r="D6" s="140"/>
      <c r="E6" s="29" t="str">
        <f t="shared" si="1"/>
        <v/>
      </c>
      <c r="F6" s="29" t="str">
        <f t="shared" si="2"/>
        <v/>
      </c>
      <c r="G6" s="139" t="str">
        <f t="shared" si="9"/>
        <v/>
      </c>
      <c r="H6" s="29" t="str">
        <f t="shared" si="3"/>
        <v/>
      </c>
      <c r="I6" s="140"/>
      <c r="J6" s="29" t="str">
        <f t="shared" si="4"/>
        <v/>
      </c>
      <c r="K6" s="29" t="str">
        <f t="shared" si="5"/>
        <v/>
      </c>
      <c r="L6" s="139" t="str">
        <f t="shared" si="6"/>
        <v/>
      </c>
      <c r="M6" s="29" t="str">
        <f t="shared" si="7"/>
        <v/>
      </c>
      <c r="N6" s="29" t="str">
        <f t="shared" si="8"/>
        <v/>
      </c>
      <c r="O6" s="138"/>
    </row>
    <row r="7" spans="1:15" x14ac:dyDescent="0.2">
      <c r="A7" s="28"/>
      <c r="B7" s="140"/>
      <c r="C7" s="29" t="str">
        <f t="shared" si="0"/>
        <v/>
      </c>
      <c r="D7" s="140"/>
      <c r="E7" s="29" t="str">
        <f t="shared" si="1"/>
        <v/>
      </c>
      <c r="F7" s="29" t="str">
        <f t="shared" si="2"/>
        <v/>
      </c>
      <c r="G7" s="139" t="str">
        <f t="shared" si="9"/>
        <v/>
      </c>
      <c r="H7" s="29" t="str">
        <f t="shared" si="3"/>
        <v/>
      </c>
      <c r="I7" s="140"/>
      <c r="J7" s="29" t="str">
        <f t="shared" si="4"/>
        <v/>
      </c>
      <c r="K7" s="29" t="str">
        <f t="shared" si="5"/>
        <v/>
      </c>
      <c r="L7" s="139" t="str">
        <f t="shared" si="6"/>
        <v/>
      </c>
      <c r="M7" s="29" t="str">
        <f t="shared" si="7"/>
        <v/>
      </c>
      <c r="N7" s="29" t="str">
        <f t="shared" si="8"/>
        <v/>
      </c>
      <c r="O7" s="141"/>
    </row>
    <row r="8" spans="1:15" x14ac:dyDescent="0.2">
      <c r="A8" s="28"/>
      <c r="B8" s="140"/>
      <c r="C8" s="29" t="str">
        <f t="shared" si="0"/>
        <v/>
      </c>
      <c r="D8" s="140"/>
      <c r="E8" s="29" t="str">
        <f t="shared" si="1"/>
        <v/>
      </c>
      <c r="F8" s="29" t="str">
        <f t="shared" si="2"/>
        <v/>
      </c>
      <c r="G8" s="139" t="str">
        <f t="shared" si="9"/>
        <v/>
      </c>
      <c r="H8" s="29" t="str">
        <f t="shared" si="3"/>
        <v/>
      </c>
      <c r="I8" s="140"/>
      <c r="J8" s="29" t="str">
        <f t="shared" si="4"/>
        <v/>
      </c>
      <c r="K8" s="29" t="str">
        <f t="shared" si="5"/>
        <v/>
      </c>
      <c r="L8" s="139" t="str">
        <f t="shared" si="6"/>
        <v/>
      </c>
      <c r="M8" s="29" t="str">
        <f t="shared" si="7"/>
        <v/>
      </c>
      <c r="N8" s="29" t="str">
        <f t="shared" si="8"/>
        <v/>
      </c>
      <c r="O8" s="138"/>
    </row>
    <row r="9" spans="1:15" x14ac:dyDescent="0.2">
      <c r="A9" s="28"/>
      <c r="B9" s="140"/>
      <c r="C9" s="29" t="str">
        <f t="shared" si="0"/>
        <v/>
      </c>
      <c r="D9" s="140"/>
      <c r="E9" s="29" t="str">
        <f t="shared" si="1"/>
        <v/>
      </c>
      <c r="F9" s="29" t="str">
        <f t="shared" si="2"/>
        <v/>
      </c>
      <c r="G9" s="139" t="str">
        <f t="shared" si="9"/>
        <v/>
      </c>
      <c r="H9" s="29" t="str">
        <f t="shared" si="3"/>
        <v/>
      </c>
      <c r="I9" s="140"/>
      <c r="J9" s="29" t="str">
        <f t="shared" si="4"/>
        <v/>
      </c>
      <c r="K9" s="29" t="str">
        <f t="shared" si="5"/>
        <v/>
      </c>
      <c r="L9" s="139" t="str">
        <f t="shared" si="6"/>
        <v/>
      </c>
      <c r="M9" s="29" t="str">
        <f t="shared" si="7"/>
        <v/>
      </c>
      <c r="N9" s="29" t="str">
        <f t="shared" si="8"/>
        <v/>
      </c>
      <c r="O9" s="141"/>
    </row>
    <row r="10" spans="1:15" x14ac:dyDescent="0.2">
      <c r="A10" s="28"/>
      <c r="B10" s="140"/>
      <c r="C10" s="29" t="str">
        <f t="shared" si="0"/>
        <v/>
      </c>
      <c r="D10" s="140"/>
      <c r="E10" s="29" t="str">
        <f t="shared" si="1"/>
        <v/>
      </c>
      <c r="F10" s="29" t="str">
        <f t="shared" si="2"/>
        <v/>
      </c>
      <c r="G10" s="139" t="str">
        <f t="shared" si="9"/>
        <v/>
      </c>
      <c r="H10" s="29" t="str">
        <f t="shared" si="3"/>
        <v/>
      </c>
      <c r="I10" s="140"/>
      <c r="J10" s="29" t="str">
        <f t="shared" si="4"/>
        <v/>
      </c>
      <c r="K10" s="29" t="str">
        <f t="shared" si="5"/>
        <v/>
      </c>
      <c r="L10" s="139" t="str">
        <f t="shared" si="6"/>
        <v/>
      </c>
      <c r="M10" s="29" t="str">
        <f t="shared" si="7"/>
        <v/>
      </c>
      <c r="N10" s="29" t="str">
        <f t="shared" si="8"/>
        <v/>
      </c>
      <c r="O10" s="138"/>
    </row>
    <row r="11" spans="1:15" x14ac:dyDescent="0.2">
      <c r="A11" s="28"/>
      <c r="B11" s="140"/>
      <c r="C11" s="29" t="str">
        <f t="shared" si="0"/>
        <v/>
      </c>
      <c r="D11" s="140"/>
      <c r="E11" s="29" t="str">
        <f t="shared" si="1"/>
        <v/>
      </c>
      <c r="F11" s="29" t="str">
        <f t="shared" si="2"/>
        <v/>
      </c>
      <c r="G11" s="139" t="str">
        <f t="shared" si="9"/>
        <v/>
      </c>
      <c r="H11" s="29" t="str">
        <f t="shared" si="3"/>
        <v/>
      </c>
      <c r="I11" s="140"/>
      <c r="J11" s="29" t="str">
        <f t="shared" si="4"/>
        <v/>
      </c>
      <c r="K11" s="29" t="str">
        <f t="shared" si="5"/>
        <v/>
      </c>
      <c r="L11" s="139" t="str">
        <f t="shared" si="6"/>
        <v/>
      </c>
      <c r="M11" s="29" t="str">
        <f t="shared" si="7"/>
        <v/>
      </c>
      <c r="N11" s="29" t="str">
        <f t="shared" si="8"/>
        <v/>
      </c>
      <c r="O11" s="138"/>
    </row>
    <row r="12" spans="1:15" x14ac:dyDescent="0.2">
      <c r="A12" s="28"/>
      <c r="B12" s="140"/>
      <c r="C12" s="29" t="str">
        <f t="shared" si="0"/>
        <v/>
      </c>
      <c r="D12" s="140"/>
      <c r="E12" s="29" t="str">
        <f t="shared" si="1"/>
        <v/>
      </c>
      <c r="F12" s="29" t="str">
        <f t="shared" si="2"/>
        <v/>
      </c>
      <c r="G12" s="139" t="str">
        <f t="shared" si="9"/>
        <v/>
      </c>
      <c r="H12" s="29" t="str">
        <f t="shared" si="3"/>
        <v/>
      </c>
      <c r="I12" s="140"/>
      <c r="J12" s="29" t="str">
        <f t="shared" si="4"/>
        <v/>
      </c>
      <c r="K12" s="29" t="str">
        <f t="shared" si="5"/>
        <v/>
      </c>
      <c r="L12" s="139" t="str">
        <f t="shared" si="6"/>
        <v/>
      </c>
      <c r="M12" s="29" t="str">
        <f t="shared" si="7"/>
        <v/>
      </c>
      <c r="N12" s="29" t="str">
        <f t="shared" si="8"/>
        <v/>
      </c>
      <c r="O12" s="138"/>
    </row>
    <row r="13" spans="1:15" x14ac:dyDescent="0.2">
      <c r="A13" s="28"/>
      <c r="B13" s="144"/>
      <c r="C13" s="142" t="str">
        <f t="shared" si="0"/>
        <v/>
      </c>
      <c r="D13" s="140"/>
      <c r="E13" s="142" t="str">
        <f t="shared" si="1"/>
        <v/>
      </c>
      <c r="F13" s="142" t="str">
        <f t="shared" si="2"/>
        <v/>
      </c>
      <c r="G13" s="143" t="str">
        <f t="shared" si="9"/>
        <v/>
      </c>
      <c r="H13" s="142" t="str">
        <f t="shared" si="3"/>
        <v/>
      </c>
      <c r="I13" s="140"/>
      <c r="J13" s="142" t="str">
        <f t="shared" si="4"/>
        <v/>
      </c>
      <c r="K13" s="142" t="str">
        <f t="shared" si="5"/>
        <v/>
      </c>
      <c r="L13" s="143" t="str">
        <f t="shared" si="6"/>
        <v/>
      </c>
      <c r="M13" s="142" t="str">
        <f t="shared" si="7"/>
        <v/>
      </c>
      <c r="N13" s="142" t="str">
        <f t="shared" si="8"/>
        <v/>
      </c>
      <c r="O13" s="138"/>
    </row>
    <row r="14" spans="1:15" x14ac:dyDescent="0.2">
      <c r="A14" s="28"/>
      <c r="B14" s="140"/>
      <c r="C14" s="29" t="str">
        <f t="shared" si="0"/>
        <v/>
      </c>
      <c r="D14" s="140"/>
      <c r="E14" s="29" t="str">
        <f t="shared" si="1"/>
        <v/>
      </c>
      <c r="F14" s="29" t="str">
        <f t="shared" si="2"/>
        <v/>
      </c>
      <c r="G14" s="139" t="str">
        <f t="shared" si="9"/>
        <v/>
      </c>
      <c r="H14" s="29" t="str">
        <f t="shared" si="3"/>
        <v/>
      </c>
      <c r="I14" s="140"/>
      <c r="J14" s="29" t="str">
        <f t="shared" si="4"/>
        <v/>
      </c>
      <c r="K14" s="29" t="str">
        <f t="shared" si="5"/>
        <v/>
      </c>
      <c r="L14" s="139" t="str">
        <f t="shared" si="6"/>
        <v/>
      </c>
      <c r="M14" s="29" t="str">
        <f t="shared" si="7"/>
        <v/>
      </c>
      <c r="N14" s="29" t="str">
        <f t="shared" si="8"/>
        <v/>
      </c>
      <c r="O14" s="138"/>
    </row>
    <row r="15" spans="1:15" x14ac:dyDescent="0.2">
      <c r="A15" s="28"/>
      <c r="B15" s="140"/>
      <c r="C15" s="29" t="str">
        <f t="shared" si="0"/>
        <v/>
      </c>
      <c r="D15" s="140"/>
      <c r="E15" s="29" t="str">
        <f t="shared" si="1"/>
        <v/>
      </c>
      <c r="F15" s="29" t="str">
        <f t="shared" si="2"/>
        <v/>
      </c>
      <c r="G15" s="139" t="str">
        <f t="shared" si="9"/>
        <v/>
      </c>
      <c r="H15" s="29" t="str">
        <f t="shared" si="3"/>
        <v/>
      </c>
      <c r="I15" s="140"/>
      <c r="J15" s="29" t="str">
        <f t="shared" si="4"/>
        <v/>
      </c>
      <c r="K15" s="29" t="str">
        <f t="shared" si="5"/>
        <v/>
      </c>
      <c r="L15" s="139" t="str">
        <f t="shared" si="6"/>
        <v/>
      </c>
      <c r="M15" s="29" t="str">
        <f t="shared" si="7"/>
        <v/>
      </c>
      <c r="N15" s="29" t="str">
        <f t="shared" si="8"/>
        <v/>
      </c>
      <c r="O15" s="138"/>
    </row>
    <row r="16" spans="1:15" x14ac:dyDescent="0.2">
      <c r="A16" s="28"/>
      <c r="B16" s="140"/>
      <c r="C16" s="29" t="str">
        <f t="shared" si="0"/>
        <v/>
      </c>
      <c r="D16" s="140"/>
      <c r="E16" s="29" t="str">
        <f t="shared" si="1"/>
        <v/>
      </c>
      <c r="F16" s="29" t="str">
        <f t="shared" si="2"/>
        <v/>
      </c>
      <c r="G16" s="139" t="str">
        <f t="shared" si="9"/>
        <v/>
      </c>
      <c r="H16" s="29" t="str">
        <f t="shared" si="3"/>
        <v/>
      </c>
      <c r="I16" s="140"/>
      <c r="J16" s="29" t="str">
        <f t="shared" si="4"/>
        <v/>
      </c>
      <c r="K16" s="29" t="str">
        <f t="shared" si="5"/>
        <v/>
      </c>
      <c r="L16" s="139" t="str">
        <f t="shared" si="6"/>
        <v/>
      </c>
      <c r="M16" s="29" t="str">
        <f t="shared" si="7"/>
        <v/>
      </c>
      <c r="N16" s="29" t="str">
        <f t="shared" si="8"/>
        <v/>
      </c>
      <c r="O16" s="138"/>
    </row>
    <row r="17" spans="1:17" x14ac:dyDescent="0.2">
      <c r="A17" s="28"/>
      <c r="B17" s="140"/>
      <c r="C17" s="29" t="str">
        <f t="shared" si="0"/>
        <v/>
      </c>
      <c r="D17" s="140"/>
      <c r="E17" s="29" t="str">
        <f t="shared" si="1"/>
        <v/>
      </c>
      <c r="F17" s="29" t="str">
        <f t="shared" si="2"/>
        <v/>
      </c>
      <c r="G17" s="139" t="str">
        <f t="shared" si="9"/>
        <v/>
      </c>
      <c r="H17" s="29" t="str">
        <f t="shared" si="3"/>
        <v/>
      </c>
      <c r="I17" s="140"/>
      <c r="J17" s="29" t="str">
        <f t="shared" si="4"/>
        <v/>
      </c>
      <c r="K17" s="29" t="str">
        <f t="shared" si="5"/>
        <v/>
      </c>
      <c r="L17" s="139" t="str">
        <f t="shared" si="6"/>
        <v/>
      </c>
      <c r="M17" s="29" t="str">
        <f t="shared" si="7"/>
        <v/>
      </c>
      <c r="N17" s="29" t="str">
        <f t="shared" si="8"/>
        <v/>
      </c>
      <c r="O17" s="141"/>
    </row>
    <row r="18" spans="1:17" x14ac:dyDescent="0.2">
      <c r="A18" s="28"/>
      <c r="B18" s="140"/>
      <c r="C18" s="29" t="str">
        <f t="shared" si="0"/>
        <v/>
      </c>
      <c r="D18" s="140"/>
      <c r="E18" s="29" t="str">
        <f t="shared" si="1"/>
        <v/>
      </c>
      <c r="F18" s="29" t="str">
        <f t="shared" si="2"/>
        <v/>
      </c>
      <c r="G18" s="139" t="str">
        <f t="shared" si="9"/>
        <v/>
      </c>
      <c r="H18" s="29" t="str">
        <f t="shared" si="3"/>
        <v/>
      </c>
      <c r="I18" s="140"/>
      <c r="J18" s="29" t="str">
        <f t="shared" si="4"/>
        <v/>
      </c>
      <c r="K18" s="29" t="str">
        <f t="shared" si="5"/>
        <v/>
      </c>
      <c r="L18" s="139" t="str">
        <f t="shared" si="6"/>
        <v/>
      </c>
      <c r="M18" s="29" t="str">
        <f t="shared" si="7"/>
        <v/>
      </c>
      <c r="N18" s="29" t="str">
        <f t="shared" si="8"/>
        <v/>
      </c>
      <c r="O18" s="141"/>
    </row>
    <row r="19" spans="1:17" x14ac:dyDescent="0.2">
      <c r="A19" s="28"/>
      <c r="B19" s="140"/>
      <c r="C19" s="29" t="str">
        <f t="shared" si="0"/>
        <v/>
      </c>
      <c r="D19" s="140"/>
      <c r="E19" s="29" t="str">
        <f t="shared" si="1"/>
        <v/>
      </c>
      <c r="F19" s="29" t="str">
        <f t="shared" si="2"/>
        <v/>
      </c>
      <c r="G19" s="139" t="str">
        <f t="shared" si="9"/>
        <v/>
      </c>
      <c r="H19" s="29" t="str">
        <f t="shared" si="3"/>
        <v/>
      </c>
      <c r="I19" s="140"/>
      <c r="J19" s="29" t="str">
        <f t="shared" si="4"/>
        <v/>
      </c>
      <c r="K19" s="29" t="str">
        <f t="shared" si="5"/>
        <v/>
      </c>
      <c r="L19" s="139" t="str">
        <f t="shared" si="6"/>
        <v/>
      </c>
      <c r="M19" s="29" t="str">
        <f t="shared" si="7"/>
        <v/>
      </c>
      <c r="N19" s="29" t="str">
        <f t="shared" si="8"/>
        <v/>
      </c>
      <c r="O19" s="141"/>
    </row>
    <row r="20" spans="1:17" x14ac:dyDescent="0.2">
      <c r="A20" s="28"/>
      <c r="B20" s="140"/>
      <c r="C20" s="29" t="str">
        <f t="shared" si="0"/>
        <v/>
      </c>
      <c r="D20" s="140"/>
      <c r="E20" s="29" t="str">
        <f t="shared" si="1"/>
        <v/>
      </c>
      <c r="F20" s="29" t="str">
        <f t="shared" si="2"/>
        <v/>
      </c>
      <c r="G20" s="139" t="str">
        <f t="shared" si="9"/>
        <v/>
      </c>
      <c r="H20" s="29" t="str">
        <f t="shared" si="3"/>
        <v/>
      </c>
      <c r="I20" s="140"/>
      <c r="J20" s="29" t="str">
        <f t="shared" si="4"/>
        <v/>
      </c>
      <c r="K20" s="29" t="str">
        <f t="shared" si="5"/>
        <v/>
      </c>
      <c r="L20" s="139" t="str">
        <f t="shared" si="6"/>
        <v/>
      </c>
      <c r="M20" s="29" t="str">
        <f t="shared" si="7"/>
        <v/>
      </c>
      <c r="N20" s="29" t="str">
        <f t="shared" si="8"/>
        <v/>
      </c>
      <c r="O20" s="141"/>
    </row>
    <row r="21" spans="1:17" x14ac:dyDescent="0.2">
      <c r="A21" s="28"/>
      <c r="B21" s="140"/>
      <c r="C21" s="29" t="str">
        <f t="shared" si="0"/>
        <v/>
      </c>
      <c r="D21" s="140"/>
      <c r="E21" s="29" t="str">
        <f t="shared" si="1"/>
        <v/>
      </c>
      <c r="F21" s="29" t="str">
        <f t="shared" si="2"/>
        <v/>
      </c>
      <c r="G21" s="139" t="str">
        <f t="shared" si="9"/>
        <v/>
      </c>
      <c r="H21" s="29" t="str">
        <f t="shared" si="3"/>
        <v/>
      </c>
      <c r="I21" s="140"/>
      <c r="J21" s="29" t="str">
        <f t="shared" si="4"/>
        <v/>
      </c>
      <c r="K21" s="29" t="str">
        <f t="shared" si="5"/>
        <v/>
      </c>
      <c r="L21" s="139" t="str">
        <f t="shared" si="6"/>
        <v/>
      </c>
      <c r="M21" s="29" t="str">
        <f t="shared" si="7"/>
        <v/>
      </c>
      <c r="N21" s="29" t="str">
        <f t="shared" si="8"/>
        <v/>
      </c>
      <c r="O21" s="141"/>
    </row>
    <row r="22" spans="1:17" x14ac:dyDescent="0.2">
      <c r="A22" s="28"/>
      <c r="B22" s="140"/>
      <c r="C22" s="29" t="str">
        <f t="shared" si="0"/>
        <v/>
      </c>
      <c r="D22" s="140"/>
      <c r="E22" s="29" t="str">
        <f t="shared" si="1"/>
        <v/>
      </c>
      <c r="F22" s="29" t="str">
        <f t="shared" si="2"/>
        <v/>
      </c>
      <c r="G22" s="139" t="str">
        <f t="shared" si="9"/>
        <v/>
      </c>
      <c r="H22" s="29" t="str">
        <f t="shared" si="3"/>
        <v/>
      </c>
      <c r="I22" s="140"/>
      <c r="J22" s="29" t="str">
        <f t="shared" si="4"/>
        <v/>
      </c>
      <c r="K22" s="29" t="str">
        <f t="shared" si="5"/>
        <v/>
      </c>
      <c r="L22" s="139" t="str">
        <f t="shared" si="6"/>
        <v/>
      </c>
      <c r="M22" s="29" t="str">
        <f t="shared" si="7"/>
        <v/>
      </c>
      <c r="N22" s="29" t="str">
        <f t="shared" si="8"/>
        <v/>
      </c>
      <c r="O22" s="141"/>
    </row>
    <row r="23" spans="1:17" x14ac:dyDescent="0.2">
      <c r="A23" s="28"/>
      <c r="B23" s="144"/>
      <c r="C23" s="142" t="str">
        <f t="shared" si="0"/>
        <v/>
      </c>
      <c r="D23" s="140"/>
      <c r="E23" s="142" t="str">
        <f t="shared" si="1"/>
        <v/>
      </c>
      <c r="F23" s="142" t="str">
        <f t="shared" si="2"/>
        <v/>
      </c>
      <c r="G23" s="143" t="str">
        <f t="shared" si="9"/>
        <v/>
      </c>
      <c r="H23" s="142" t="str">
        <f t="shared" si="3"/>
        <v/>
      </c>
      <c r="I23" s="140"/>
      <c r="J23" s="142" t="str">
        <f t="shared" si="4"/>
        <v/>
      </c>
      <c r="K23" s="142" t="str">
        <f t="shared" si="5"/>
        <v/>
      </c>
      <c r="L23" s="143" t="str">
        <f t="shared" si="6"/>
        <v/>
      </c>
      <c r="M23" s="142" t="str">
        <f t="shared" si="7"/>
        <v/>
      </c>
      <c r="N23" s="142" t="str">
        <f t="shared" si="8"/>
        <v/>
      </c>
      <c r="O23" s="141"/>
    </row>
    <row r="24" spans="1:17" x14ac:dyDescent="0.2">
      <c r="A24" s="28"/>
      <c r="B24" s="140"/>
      <c r="C24" s="29" t="str">
        <f t="shared" si="0"/>
        <v/>
      </c>
      <c r="D24" s="140"/>
      <c r="E24" s="29" t="str">
        <f t="shared" si="1"/>
        <v/>
      </c>
      <c r="F24" s="29" t="str">
        <f t="shared" si="2"/>
        <v/>
      </c>
      <c r="G24" s="139" t="str">
        <f t="shared" si="9"/>
        <v/>
      </c>
      <c r="H24" s="29" t="str">
        <f t="shared" si="3"/>
        <v/>
      </c>
      <c r="I24" s="140"/>
      <c r="J24" s="29" t="str">
        <f t="shared" si="4"/>
        <v/>
      </c>
      <c r="K24" s="29" t="str">
        <f t="shared" si="5"/>
        <v/>
      </c>
      <c r="L24" s="139" t="str">
        <f t="shared" si="6"/>
        <v/>
      </c>
      <c r="M24" s="29" t="str">
        <f t="shared" si="7"/>
        <v/>
      </c>
      <c r="N24" s="29" t="str">
        <f t="shared" si="8"/>
        <v/>
      </c>
      <c r="O24" s="141"/>
    </row>
    <row r="25" spans="1:17" x14ac:dyDescent="0.2">
      <c r="A25" s="28"/>
      <c r="B25" s="140"/>
      <c r="C25" s="29" t="str">
        <f t="shared" si="0"/>
        <v/>
      </c>
      <c r="D25" s="140"/>
      <c r="E25" s="29" t="str">
        <f t="shared" si="1"/>
        <v/>
      </c>
      <c r="F25" s="29" t="str">
        <f t="shared" si="2"/>
        <v/>
      </c>
      <c r="G25" s="139" t="str">
        <f t="shared" si="9"/>
        <v/>
      </c>
      <c r="H25" s="29" t="str">
        <f t="shared" si="3"/>
        <v/>
      </c>
      <c r="I25" s="140"/>
      <c r="J25" s="29" t="str">
        <f t="shared" si="4"/>
        <v/>
      </c>
      <c r="K25" s="29" t="str">
        <f t="shared" si="5"/>
        <v/>
      </c>
      <c r="L25" s="139" t="str">
        <f t="shared" si="6"/>
        <v/>
      </c>
      <c r="M25" s="29" t="str">
        <f t="shared" si="7"/>
        <v/>
      </c>
      <c r="N25" s="29" t="str">
        <f t="shared" si="8"/>
        <v/>
      </c>
      <c r="O25" s="141"/>
      <c r="Q25" s="3"/>
    </row>
    <row r="26" spans="1:17" x14ac:dyDescent="0.2">
      <c r="A26" s="28"/>
      <c r="B26" s="140"/>
      <c r="C26" s="29" t="str">
        <f t="shared" si="0"/>
        <v/>
      </c>
      <c r="D26" s="140"/>
      <c r="E26" s="29" t="str">
        <f t="shared" si="1"/>
        <v/>
      </c>
      <c r="F26" s="29" t="str">
        <f t="shared" si="2"/>
        <v/>
      </c>
      <c r="G26" s="139" t="str">
        <f t="shared" si="9"/>
        <v/>
      </c>
      <c r="H26" s="29" t="str">
        <f t="shared" si="3"/>
        <v/>
      </c>
      <c r="I26" s="140"/>
      <c r="J26" s="29" t="str">
        <f t="shared" si="4"/>
        <v/>
      </c>
      <c r="K26" s="29" t="str">
        <f t="shared" si="5"/>
        <v/>
      </c>
      <c r="L26" s="139" t="str">
        <f t="shared" si="6"/>
        <v/>
      </c>
      <c r="M26" s="29" t="str">
        <f t="shared" si="7"/>
        <v/>
      </c>
      <c r="N26" s="29" t="str">
        <f t="shared" si="8"/>
        <v/>
      </c>
      <c r="O26" s="141"/>
    </row>
    <row r="27" spans="1:17" x14ac:dyDescent="0.2">
      <c r="A27" s="28"/>
      <c r="B27" s="140"/>
      <c r="C27" s="29" t="str">
        <f t="shared" si="0"/>
        <v/>
      </c>
      <c r="D27" s="140"/>
      <c r="E27" s="29" t="str">
        <f t="shared" si="1"/>
        <v/>
      </c>
      <c r="F27" s="29" t="str">
        <f t="shared" si="2"/>
        <v/>
      </c>
      <c r="G27" s="139" t="str">
        <f t="shared" si="9"/>
        <v/>
      </c>
      <c r="H27" s="29" t="str">
        <f t="shared" si="3"/>
        <v/>
      </c>
      <c r="I27" s="140"/>
      <c r="J27" s="29" t="str">
        <f t="shared" si="4"/>
        <v/>
      </c>
      <c r="K27" s="29" t="str">
        <f t="shared" si="5"/>
        <v/>
      </c>
      <c r="L27" s="139" t="str">
        <f t="shared" si="6"/>
        <v/>
      </c>
      <c r="M27" s="29" t="str">
        <f t="shared" si="7"/>
        <v/>
      </c>
      <c r="N27" s="29" t="str">
        <f t="shared" si="8"/>
        <v/>
      </c>
      <c r="O27" s="141"/>
    </row>
    <row r="28" spans="1:17" x14ac:dyDescent="0.2">
      <c r="A28" s="28"/>
      <c r="B28" s="140"/>
      <c r="C28" s="29" t="str">
        <f t="shared" si="0"/>
        <v/>
      </c>
      <c r="D28" s="140"/>
      <c r="E28" s="29" t="str">
        <f t="shared" si="1"/>
        <v/>
      </c>
      <c r="F28" s="29" t="str">
        <f t="shared" si="2"/>
        <v/>
      </c>
      <c r="G28" s="139" t="str">
        <f t="shared" si="9"/>
        <v/>
      </c>
      <c r="H28" s="29" t="str">
        <f t="shared" si="3"/>
        <v/>
      </c>
      <c r="I28" s="140"/>
      <c r="J28" s="29" t="str">
        <f t="shared" si="4"/>
        <v/>
      </c>
      <c r="K28" s="29" t="str">
        <f t="shared" si="5"/>
        <v/>
      </c>
      <c r="L28" s="139" t="str">
        <f t="shared" si="6"/>
        <v/>
      </c>
      <c r="M28" s="29" t="str">
        <f t="shared" si="7"/>
        <v/>
      </c>
      <c r="N28" s="29" t="str">
        <f t="shared" si="8"/>
        <v/>
      </c>
      <c r="O28" s="141"/>
    </row>
    <row r="29" spans="1:17" x14ac:dyDescent="0.2">
      <c r="A29" s="28"/>
      <c r="B29" s="140"/>
      <c r="C29" s="29" t="str">
        <f t="shared" si="0"/>
        <v/>
      </c>
      <c r="D29" s="140"/>
      <c r="E29" s="29" t="str">
        <f t="shared" si="1"/>
        <v/>
      </c>
      <c r="F29" s="29" t="str">
        <f t="shared" si="2"/>
        <v/>
      </c>
      <c r="G29" s="139" t="str">
        <f t="shared" si="9"/>
        <v/>
      </c>
      <c r="H29" s="29" t="str">
        <f t="shared" si="3"/>
        <v/>
      </c>
      <c r="I29" s="140"/>
      <c r="J29" s="29" t="str">
        <f t="shared" si="4"/>
        <v/>
      </c>
      <c r="K29" s="29" t="str">
        <f t="shared" si="5"/>
        <v/>
      </c>
      <c r="L29" s="139" t="str">
        <f t="shared" si="6"/>
        <v/>
      </c>
      <c r="M29" s="29" t="str">
        <f t="shared" si="7"/>
        <v/>
      </c>
      <c r="N29" s="29" t="str">
        <f t="shared" si="8"/>
        <v/>
      </c>
      <c r="O29" s="141"/>
    </row>
    <row r="30" spans="1:17" x14ac:dyDescent="0.2">
      <c r="A30" s="28"/>
      <c r="B30" s="140"/>
      <c r="C30" s="29" t="str">
        <f t="shared" si="0"/>
        <v/>
      </c>
      <c r="D30" s="140"/>
      <c r="E30" s="29" t="str">
        <f t="shared" si="1"/>
        <v/>
      </c>
      <c r="F30" s="29" t="str">
        <f t="shared" si="2"/>
        <v/>
      </c>
      <c r="G30" s="139" t="str">
        <f t="shared" si="9"/>
        <v/>
      </c>
      <c r="H30" s="29" t="str">
        <f t="shared" si="3"/>
        <v/>
      </c>
      <c r="I30" s="140"/>
      <c r="J30" s="29" t="str">
        <f t="shared" si="4"/>
        <v/>
      </c>
      <c r="K30" s="29" t="str">
        <f t="shared" si="5"/>
        <v/>
      </c>
      <c r="L30" s="139" t="str">
        <f t="shared" si="6"/>
        <v/>
      </c>
      <c r="M30" s="29" t="str">
        <f t="shared" si="7"/>
        <v/>
      </c>
      <c r="N30" s="29" t="str">
        <f t="shared" si="8"/>
        <v/>
      </c>
      <c r="O30" s="141"/>
    </row>
    <row r="31" spans="1:17" x14ac:dyDescent="0.2">
      <c r="A31" s="28"/>
      <c r="B31" s="140"/>
      <c r="C31" s="29" t="str">
        <f t="shared" si="0"/>
        <v/>
      </c>
      <c r="D31" s="140"/>
      <c r="E31" s="29" t="str">
        <f t="shared" si="1"/>
        <v/>
      </c>
      <c r="F31" s="29" t="str">
        <f t="shared" si="2"/>
        <v/>
      </c>
      <c r="G31" s="139" t="str">
        <f t="shared" si="9"/>
        <v/>
      </c>
      <c r="H31" s="29" t="str">
        <f t="shared" si="3"/>
        <v/>
      </c>
      <c r="I31" s="140"/>
      <c r="J31" s="29" t="str">
        <f t="shared" si="4"/>
        <v/>
      </c>
      <c r="K31" s="29" t="str">
        <f t="shared" si="5"/>
        <v/>
      </c>
      <c r="L31" s="139" t="str">
        <f t="shared" si="6"/>
        <v/>
      </c>
      <c r="M31" s="29" t="str">
        <f t="shared" si="7"/>
        <v/>
      </c>
      <c r="N31" s="29" t="str">
        <f t="shared" si="8"/>
        <v/>
      </c>
      <c r="O31" s="141"/>
    </row>
    <row r="32" spans="1:17" x14ac:dyDescent="0.2">
      <c r="A32" s="28"/>
      <c r="B32" s="140"/>
      <c r="C32" s="29" t="str">
        <f t="shared" si="0"/>
        <v/>
      </c>
      <c r="D32" s="140"/>
      <c r="E32" s="29" t="str">
        <f t="shared" si="1"/>
        <v/>
      </c>
      <c r="F32" s="29" t="str">
        <f t="shared" si="2"/>
        <v/>
      </c>
      <c r="G32" s="139" t="str">
        <f t="shared" si="9"/>
        <v/>
      </c>
      <c r="H32" s="29" t="str">
        <f t="shared" si="3"/>
        <v/>
      </c>
      <c r="I32" s="140"/>
      <c r="J32" s="29" t="str">
        <f t="shared" si="4"/>
        <v/>
      </c>
      <c r="K32" s="29" t="str">
        <f t="shared" si="5"/>
        <v/>
      </c>
      <c r="L32" s="139" t="str">
        <f t="shared" si="6"/>
        <v/>
      </c>
      <c r="M32" s="29" t="str">
        <f t="shared" si="7"/>
        <v/>
      </c>
      <c r="N32" s="29" t="str">
        <f t="shared" si="8"/>
        <v/>
      </c>
      <c r="O32" s="141"/>
    </row>
    <row r="33" spans="1:15" x14ac:dyDescent="0.2">
      <c r="A33" s="28"/>
      <c r="B33" s="140"/>
      <c r="C33" s="29" t="str">
        <f t="shared" si="0"/>
        <v/>
      </c>
      <c r="D33" s="140"/>
      <c r="E33" s="29" t="str">
        <f t="shared" si="1"/>
        <v/>
      </c>
      <c r="F33" s="29" t="str">
        <f t="shared" si="2"/>
        <v/>
      </c>
      <c r="G33" s="139" t="str">
        <f t="shared" si="9"/>
        <v/>
      </c>
      <c r="H33" s="29" t="str">
        <f t="shared" si="3"/>
        <v/>
      </c>
      <c r="I33" s="140"/>
      <c r="J33" s="29" t="str">
        <f t="shared" si="4"/>
        <v/>
      </c>
      <c r="K33" s="29" t="str">
        <f t="shared" si="5"/>
        <v/>
      </c>
      <c r="L33" s="139" t="str">
        <f t="shared" si="6"/>
        <v/>
      </c>
      <c r="M33" s="29" t="str">
        <f t="shared" si="7"/>
        <v/>
      </c>
      <c r="N33" s="29" t="str">
        <f t="shared" si="8"/>
        <v/>
      </c>
      <c r="O33" s="141"/>
    </row>
    <row r="34" spans="1:15" x14ac:dyDescent="0.2">
      <c r="A34" s="28"/>
      <c r="B34" s="140"/>
      <c r="C34" s="29" t="str">
        <f t="shared" si="0"/>
        <v/>
      </c>
      <c r="D34" s="140"/>
      <c r="E34" s="29" t="str">
        <f t="shared" si="1"/>
        <v/>
      </c>
      <c r="F34" s="29" t="str">
        <f t="shared" si="2"/>
        <v/>
      </c>
      <c r="G34" s="139" t="str">
        <f t="shared" si="9"/>
        <v/>
      </c>
      <c r="H34" s="29" t="str">
        <f t="shared" si="3"/>
        <v/>
      </c>
      <c r="I34" s="140"/>
      <c r="J34" s="29" t="str">
        <f t="shared" si="4"/>
        <v/>
      </c>
      <c r="K34" s="29" t="str">
        <f t="shared" si="5"/>
        <v/>
      </c>
      <c r="L34" s="139" t="str">
        <f t="shared" si="6"/>
        <v/>
      </c>
      <c r="M34" s="29" t="str">
        <f t="shared" si="7"/>
        <v/>
      </c>
      <c r="N34" s="29" t="str">
        <f t="shared" si="8"/>
        <v/>
      </c>
      <c r="O34" s="141"/>
    </row>
    <row r="35" spans="1:15" x14ac:dyDescent="0.2">
      <c r="A35" s="28"/>
      <c r="B35" s="140"/>
      <c r="C35" s="29" t="str">
        <f t="shared" si="0"/>
        <v/>
      </c>
      <c r="D35" s="140"/>
      <c r="E35" s="29" t="str">
        <f t="shared" si="1"/>
        <v/>
      </c>
      <c r="F35" s="29" t="str">
        <f t="shared" si="2"/>
        <v/>
      </c>
      <c r="G35" s="139" t="str">
        <f t="shared" si="9"/>
        <v/>
      </c>
      <c r="H35" s="29" t="str">
        <f t="shared" si="3"/>
        <v/>
      </c>
      <c r="I35" s="140"/>
      <c r="J35" s="29" t="str">
        <f t="shared" si="4"/>
        <v/>
      </c>
      <c r="K35" s="29" t="str">
        <f t="shared" si="5"/>
        <v/>
      </c>
      <c r="L35" s="139" t="str">
        <f t="shared" si="6"/>
        <v/>
      </c>
      <c r="M35" s="29" t="str">
        <f t="shared" si="7"/>
        <v/>
      </c>
      <c r="N35" s="29" t="str">
        <f t="shared" si="8"/>
        <v/>
      </c>
      <c r="O35" s="141"/>
    </row>
    <row r="36" spans="1:15" x14ac:dyDescent="0.2">
      <c r="A36" s="28"/>
      <c r="B36" s="140"/>
      <c r="C36" s="29" t="str">
        <f t="shared" si="0"/>
        <v/>
      </c>
      <c r="D36" s="140"/>
      <c r="E36" s="29" t="str">
        <f t="shared" si="1"/>
        <v/>
      </c>
      <c r="F36" s="29" t="str">
        <f t="shared" si="2"/>
        <v/>
      </c>
      <c r="G36" s="139" t="str">
        <f t="shared" si="9"/>
        <v/>
      </c>
      <c r="H36" s="29" t="str">
        <f t="shared" si="3"/>
        <v/>
      </c>
      <c r="I36" s="140"/>
      <c r="J36" s="29" t="str">
        <f t="shared" si="4"/>
        <v/>
      </c>
      <c r="K36" s="29" t="str">
        <f t="shared" si="5"/>
        <v/>
      </c>
      <c r="L36" s="139" t="str">
        <f t="shared" si="6"/>
        <v/>
      </c>
      <c r="M36" s="29" t="str">
        <f t="shared" si="7"/>
        <v/>
      </c>
      <c r="N36" s="29" t="str">
        <f t="shared" si="8"/>
        <v/>
      </c>
      <c r="O36" s="141"/>
    </row>
    <row r="37" spans="1:15" x14ac:dyDescent="0.2">
      <c r="A37" s="28"/>
      <c r="B37" s="140"/>
      <c r="C37" s="29" t="str">
        <f t="shared" si="0"/>
        <v/>
      </c>
      <c r="D37" s="140"/>
      <c r="E37" s="29" t="str">
        <f t="shared" si="1"/>
        <v/>
      </c>
      <c r="F37" s="29" t="str">
        <f t="shared" si="2"/>
        <v/>
      </c>
      <c r="G37" s="139" t="str">
        <f t="shared" si="9"/>
        <v/>
      </c>
      <c r="H37" s="29" t="str">
        <f t="shared" si="3"/>
        <v/>
      </c>
      <c r="I37" s="140"/>
      <c r="J37" s="29" t="str">
        <f t="shared" si="4"/>
        <v/>
      </c>
      <c r="K37" s="29" t="str">
        <f t="shared" si="5"/>
        <v/>
      </c>
      <c r="L37" s="139" t="str">
        <f t="shared" si="6"/>
        <v/>
      </c>
      <c r="M37" s="29" t="str">
        <f t="shared" si="7"/>
        <v/>
      </c>
      <c r="N37" s="29" t="str">
        <f t="shared" si="8"/>
        <v/>
      </c>
      <c r="O37" s="141"/>
    </row>
    <row r="38" spans="1:15" x14ac:dyDescent="0.2">
      <c r="A38" s="28"/>
      <c r="B38" s="140"/>
      <c r="C38" s="29" t="str">
        <f t="shared" si="0"/>
        <v/>
      </c>
      <c r="D38" s="140"/>
      <c r="E38" s="29" t="str">
        <f t="shared" si="1"/>
        <v/>
      </c>
      <c r="F38" s="29" t="str">
        <f t="shared" si="2"/>
        <v/>
      </c>
      <c r="G38" s="139" t="str">
        <f t="shared" si="9"/>
        <v/>
      </c>
      <c r="H38" s="29" t="str">
        <f t="shared" si="3"/>
        <v/>
      </c>
      <c r="I38" s="140"/>
      <c r="J38" s="29" t="str">
        <f t="shared" si="4"/>
        <v/>
      </c>
      <c r="K38" s="29" t="str">
        <f t="shared" si="5"/>
        <v/>
      </c>
      <c r="L38" s="139" t="str">
        <f t="shared" si="6"/>
        <v/>
      </c>
      <c r="M38" s="29" t="str">
        <f t="shared" si="7"/>
        <v/>
      </c>
      <c r="N38" s="29" t="str">
        <f t="shared" si="8"/>
        <v/>
      </c>
      <c r="O38" s="141"/>
    </row>
    <row r="39" spans="1:15" x14ac:dyDescent="0.2">
      <c r="A39" s="28"/>
      <c r="B39" s="140"/>
      <c r="C39" s="29" t="str">
        <f t="shared" si="0"/>
        <v/>
      </c>
      <c r="D39" s="140"/>
      <c r="E39" s="29" t="str">
        <f t="shared" si="1"/>
        <v/>
      </c>
      <c r="F39" s="29" t="str">
        <f t="shared" si="2"/>
        <v/>
      </c>
      <c r="G39" s="139" t="str">
        <f t="shared" si="9"/>
        <v/>
      </c>
      <c r="H39" s="29" t="str">
        <f t="shared" si="3"/>
        <v/>
      </c>
      <c r="I39" s="140"/>
      <c r="J39" s="29" t="str">
        <f t="shared" si="4"/>
        <v/>
      </c>
      <c r="K39" s="29" t="str">
        <f t="shared" si="5"/>
        <v/>
      </c>
      <c r="L39" s="139" t="str">
        <f t="shared" si="6"/>
        <v/>
      </c>
      <c r="M39" s="29" t="str">
        <f t="shared" si="7"/>
        <v/>
      </c>
      <c r="N39" s="29" t="str">
        <f t="shared" si="8"/>
        <v/>
      </c>
      <c r="O39" s="141"/>
    </row>
    <row r="40" spans="1:15" x14ac:dyDescent="0.2">
      <c r="A40" s="28"/>
      <c r="B40" s="140"/>
      <c r="C40" s="29" t="str">
        <f t="shared" si="0"/>
        <v/>
      </c>
      <c r="D40" s="140"/>
      <c r="E40" s="29" t="str">
        <f t="shared" si="1"/>
        <v/>
      </c>
      <c r="F40" s="29" t="str">
        <f t="shared" si="2"/>
        <v/>
      </c>
      <c r="G40" s="139" t="str">
        <f t="shared" si="9"/>
        <v/>
      </c>
      <c r="H40" s="29" t="str">
        <f t="shared" si="3"/>
        <v/>
      </c>
      <c r="I40" s="140"/>
      <c r="J40" s="29" t="str">
        <f t="shared" si="4"/>
        <v/>
      </c>
      <c r="K40" s="29" t="str">
        <f t="shared" si="5"/>
        <v/>
      </c>
      <c r="L40" s="139" t="str">
        <f t="shared" si="6"/>
        <v/>
      </c>
      <c r="M40" s="29" t="str">
        <f t="shared" si="7"/>
        <v/>
      </c>
      <c r="N40" s="29" t="str">
        <f t="shared" si="8"/>
        <v/>
      </c>
      <c r="O40" s="141"/>
    </row>
    <row r="41" spans="1:15" x14ac:dyDescent="0.2">
      <c r="A41" s="28"/>
      <c r="B41" s="140"/>
      <c r="C41" s="29" t="str">
        <f t="shared" si="0"/>
        <v/>
      </c>
      <c r="D41" s="140"/>
      <c r="E41" s="29" t="str">
        <f t="shared" si="1"/>
        <v/>
      </c>
      <c r="F41" s="29" t="str">
        <f t="shared" si="2"/>
        <v/>
      </c>
      <c r="G41" s="139" t="str">
        <f t="shared" si="9"/>
        <v/>
      </c>
      <c r="H41" s="29" t="str">
        <f t="shared" si="3"/>
        <v/>
      </c>
      <c r="I41" s="140"/>
      <c r="J41" s="29" t="str">
        <f t="shared" si="4"/>
        <v/>
      </c>
      <c r="K41" s="29" t="str">
        <f t="shared" si="5"/>
        <v/>
      </c>
      <c r="L41" s="139" t="str">
        <f t="shared" si="6"/>
        <v/>
      </c>
      <c r="M41" s="29" t="str">
        <f t="shared" si="7"/>
        <v/>
      </c>
      <c r="N41" s="29" t="str">
        <f t="shared" si="8"/>
        <v/>
      </c>
      <c r="O41" s="141"/>
    </row>
    <row r="42" spans="1:15" x14ac:dyDescent="0.2">
      <c r="A42" s="28"/>
      <c r="B42" s="140"/>
      <c r="C42" s="29" t="str">
        <f t="shared" si="0"/>
        <v/>
      </c>
      <c r="D42" s="140"/>
      <c r="E42" s="29" t="str">
        <f t="shared" si="1"/>
        <v/>
      </c>
      <c r="F42" s="29" t="str">
        <f t="shared" si="2"/>
        <v/>
      </c>
      <c r="G42" s="139" t="str">
        <f t="shared" si="9"/>
        <v/>
      </c>
      <c r="H42" s="29" t="str">
        <f t="shared" si="3"/>
        <v/>
      </c>
      <c r="I42" s="140"/>
      <c r="J42" s="29" t="str">
        <f t="shared" si="4"/>
        <v/>
      </c>
      <c r="K42" s="29" t="str">
        <f t="shared" si="5"/>
        <v/>
      </c>
      <c r="L42" s="139" t="str">
        <f t="shared" si="6"/>
        <v/>
      </c>
      <c r="M42" s="29" t="str">
        <f t="shared" si="7"/>
        <v/>
      </c>
      <c r="N42" s="29" t="str">
        <f t="shared" si="8"/>
        <v/>
      </c>
      <c r="O42" s="141"/>
    </row>
    <row r="43" spans="1:15" x14ac:dyDescent="0.2">
      <c r="A43" s="28"/>
      <c r="B43" s="140"/>
      <c r="C43" s="29" t="str">
        <f t="shared" si="0"/>
        <v/>
      </c>
      <c r="D43" s="140"/>
      <c r="E43" s="29" t="str">
        <f t="shared" si="1"/>
        <v/>
      </c>
      <c r="F43" s="29" t="str">
        <f t="shared" si="2"/>
        <v/>
      </c>
      <c r="G43" s="139" t="str">
        <f t="shared" si="9"/>
        <v/>
      </c>
      <c r="H43" s="29" t="str">
        <f t="shared" si="3"/>
        <v/>
      </c>
      <c r="I43" s="140"/>
      <c r="J43" s="29" t="str">
        <f t="shared" si="4"/>
        <v/>
      </c>
      <c r="K43" s="29" t="str">
        <f t="shared" si="5"/>
        <v/>
      </c>
      <c r="L43" s="139" t="str">
        <f t="shared" si="6"/>
        <v/>
      </c>
      <c r="M43" s="29" t="str">
        <f t="shared" si="7"/>
        <v/>
      </c>
      <c r="N43" s="29" t="str">
        <f t="shared" si="8"/>
        <v/>
      </c>
      <c r="O43" s="141"/>
    </row>
    <row r="44" spans="1:15" x14ac:dyDescent="0.2">
      <c r="A44" s="28"/>
      <c r="B44" s="140"/>
      <c r="C44" s="29" t="str">
        <f t="shared" si="0"/>
        <v/>
      </c>
      <c r="D44" s="140"/>
      <c r="E44" s="29" t="str">
        <f t="shared" si="1"/>
        <v/>
      </c>
      <c r="F44" s="29" t="str">
        <f t="shared" si="2"/>
        <v/>
      </c>
      <c r="G44" s="139" t="str">
        <f t="shared" si="9"/>
        <v/>
      </c>
      <c r="H44" s="29" t="str">
        <f t="shared" si="3"/>
        <v/>
      </c>
      <c r="I44" s="140"/>
      <c r="J44" s="29" t="str">
        <f t="shared" si="4"/>
        <v/>
      </c>
      <c r="K44" s="29" t="str">
        <f t="shared" si="5"/>
        <v/>
      </c>
      <c r="L44" s="139" t="str">
        <f t="shared" si="6"/>
        <v/>
      </c>
      <c r="M44" s="29" t="str">
        <f t="shared" si="7"/>
        <v/>
      </c>
      <c r="N44" s="29" t="str">
        <f t="shared" si="8"/>
        <v/>
      </c>
      <c r="O44" s="141"/>
    </row>
    <row r="45" spans="1:15" x14ac:dyDescent="0.2">
      <c r="A45" s="28"/>
      <c r="B45" s="147"/>
      <c r="C45" s="145" t="str">
        <f t="shared" si="0"/>
        <v/>
      </c>
      <c r="D45" s="147"/>
      <c r="E45" s="145" t="str">
        <f t="shared" si="1"/>
        <v/>
      </c>
      <c r="F45" s="145" t="str">
        <f t="shared" si="2"/>
        <v/>
      </c>
      <c r="G45" s="146" t="str">
        <f t="shared" si="9"/>
        <v/>
      </c>
      <c r="H45" s="145" t="str">
        <f t="shared" si="3"/>
        <v/>
      </c>
      <c r="I45" s="147"/>
      <c r="J45" s="145" t="str">
        <f t="shared" si="4"/>
        <v/>
      </c>
      <c r="K45" s="145" t="str">
        <f t="shared" si="5"/>
        <v/>
      </c>
      <c r="L45" s="146" t="str">
        <f t="shared" si="6"/>
        <v/>
      </c>
      <c r="M45" s="145" t="str">
        <f t="shared" si="7"/>
        <v/>
      </c>
      <c r="N45" s="145" t="str">
        <f t="shared" si="8"/>
        <v/>
      </c>
      <c r="O45" s="141"/>
    </row>
    <row r="46" spans="1:15" x14ac:dyDescent="0.2">
      <c r="A46" s="28"/>
      <c r="B46" s="140"/>
      <c r="C46" s="29" t="str">
        <f t="shared" si="0"/>
        <v/>
      </c>
      <c r="D46" s="140"/>
      <c r="E46" s="29" t="str">
        <f t="shared" si="1"/>
        <v/>
      </c>
      <c r="F46" s="29" t="str">
        <f t="shared" si="2"/>
        <v/>
      </c>
      <c r="G46" s="139" t="str">
        <f t="shared" si="9"/>
        <v/>
      </c>
      <c r="H46" s="29" t="str">
        <f t="shared" si="3"/>
        <v/>
      </c>
      <c r="I46" s="140"/>
      <c r="J46" s="29" t="str">
        <f t="shared" si="4"/>
        <v/>
      </c>
      <c r="K46" s="29" t="str">
        <f t="shared" si="5"/>
        <v/>
      </c>
      <c r="L46" s="139" t="str">
        <f t="shared" si="6"/>
        <v/>
      </c>
      <c r="M46" s="29" t="str">
        <f t="shared" si="7"/>
        <v/>
      </c>
      <c r="N46" s="29" t="str">
        <f t="shared" si="8"/>
        <v/>
      </c>
      <c r="O46" s="141"/>
    </row>
    <row r="47" spans="1:15" x14ac:dyDescent="0.2">
      <c r="A47" s="28"/>
      <c r="B47" s="140"/>
      <c r="C47" s="29" t="str">
        <f t="shared" si="0"/>
        <v/>
      </c>
      <c r="D47" s="140"/>
      <c r="E47" s="29" t="str">
        <f t="shared" si="1"/>
        <v/>
      </c>
      <c r="F47" s="29" t="str">
        <f t="shared" si="2"/>
        <v/>
      </c>
      <c r="G47" s="139" t="str">
        <f t="shared" si="9"/>
        <v/>
      </c>
      <c r="H47" s="29" t="str">
        <f t="shared" si="3"/>
        <v/>
      </c>
      <c r="I47" s="140"/>
      <c r="J47" s="29" t="str">
        <f t="shared" si="4"/>
        <v/>
      </c>
      <c r="K47" s="29" t="str">
        <f t="shared" si="5"/>
        <v/>
      </c>
      <c r="L47" s="139" t="str">
        <f t="shared" si="6"/>
        <v/>
      </c>
      <c r="M47" s="29" t="str">
        <f t="shared" si="7"/>
        <v/>
      </c>
      <c r="N47" s="29" t="str">
        <f t="shared" si="8"/>
        <v/>
      </c>
      <c r="O47" s="141"/>
    </row>
    <row r="48" spans="1:15" x14ac:dyDescent="0.2">
      <c r="A48" s="28"/>
      <c r="B48" s="144"/>
      <c r="C48" s="142" t="str">
        <f t="shared" si="0"/>
        <v/>
      </c>
      <c r="D48" s="144"/>
      <c r="E48" s="142" t="str">
        <f t="shared" si="1"/>
        <v/>
      </c>
      <c r="F48" s="142" t="str">
        <f t="shared" si="2"/>
        <v/>
      </c>
      <c r="G48" s="143" t="str">
        <f t="shared" si="9"/>
        <v/>
      </c>
      <c r="H48" s="142" t="str">
        <f t="shared" si="3"/>
        <v/>
      </c>
      <c r="I48" s="144"/>
      <c r="J48" s="142" t="str">
        <f t="shared" si="4"/>
        <v/>
      </c>
      <c r="K48" s="142" t="str">
        <f t="shared" si="5"/>
        <v/>
      </c>
      <c r="L48" s="143" t="str">
        <f t="shared" si="6"/>
        <v/>
      </c>
      <c r="M48" s="142" t="str">
        <f t="shared" si="7"/>
        <v/>
      </c>
      <c r="N48" s="142" t="str">
        <f t="shared" si="8"/>
        <v/>
      </c>
      <c r="O48" s="141"/>
    </row>
    <row r="49" spans="1:15" x14ac:dyDescent="0.2">
      <c r="A49" s="28"/>
      <c r="B49" s="140"/>
      <c r="C49" s="29" t="str">
        <f t="shared" si="0"/>
        <v/>
      </c>
      <c r="D49" s="140"/>
      <c r="E49" s="29" t="str">
        <f t="shared" si="1"/>
        <v/>
      </c>
      <c r="F49" s="29" t="str">
        <f t="shared" si="2"/>
        <v/>
      </c>
      <c r="G49" s="139" t="str">
        <f t="shared" si="9"/>
        <v/>
      </c>
      <c r="H49" s="29" t="str">
        <f t="shared" si="3"/>
        <v/>
      </c>
      <c r="I49" s="140"/>
      <c r="J49" s="29" t="str">
        <f t="shared" si="4"/>
        <v/>
      </c>
      <c r="K49" s="29" t="str">
        <f t="shared" si="5"/>
        <v/>
      </c>
      <c r="L49" s="139" t="str">
        <f t="shared" si="6"/>
        <v/>
      </c>
      <c r="M49" s="29" t="str">
        <f t="shared" si="7"/>
        <v/>
      </c>
      <c r="N49" s="29" t="str">
        <f t="shared" si="8"/>
        <v/>
      </c>
      <c r="O49" s="141"/>
    </row>
    <row r="50" spans="1:15" x14ac:dyDescent="0.2">
      <c r="A50" s="28"/>
      <c r="B50" s="140"/>
      <c r="C50" s="29" t="str">
        <f t="shared" si="0"/>
        <v/>
      </c>
      <c r="D50" s="140"/>
      <c r="E50" s="29" t="str">
        <f t="shared" si="1"/>
        <v/>
      </c>
      <c r="F50" s="29" t="str">
        <f t="shared" si="2"/>
        <v/>
      </c>
      <c r="G50" s="139" t="str">
        <f t="shared" si="9"/>
        <v/>
      </c>
      <c r="H50" s="29" t="str">
        <f t="shared" si="3"/>
        <v/>
      </c>
      <c r="I50" s="140"/>
      <c r="J50" s="29" t="str">
        <f t="shared" si="4"/>
        <v/>
      </c>
      <c r="K50" s="29" t="str">
        <f t="shared" si="5"/>
        <v/>
      </c>
      <c r="L50" s="139" t="str">
        <f t="shared" si="6"/>
        <v/>
      </c>
      <c r="M50" s="29" t="str">
        <f t="shared" si="7"/>
        <v/>
      </c>
      <c r="N50" s="29" t="str">
        <f t="shared" si="8"/>
        <v/>
      </c>
      <c r="O50" s="141"/>
    </row>
    <row r="51" spans="1:15" x14ac:dyDescent="0.2">
      <c r="A51" s="28"/>
      <c r="B51" s="140"/>
      <c r="C51" s="29" t="str">
        <f t="shared" si="0"/>
        <v/>
      </c>
      <c r="D51" s="140"/>
      <c r="E51" s="29" t="str">
        <f t="shared" si="1"/>
        <v/>
      </c>
      <c r="F51" s="29" t="str">
        <f t="shared" si="2"/>
        <v/>
      </c>
      <c r="G51" s="139" t="str">
        <f t="shared" si="9"/>
        <v/>
      </c>
      <c r="H51" s="29" t="str">
        <f t="shared" si="3"/>
        <v/>
      </c>
      <c r="I51" s="140"/>
      <c r="J51" s="29" t="str">
        <f t="shared" si="4"/>
        <v/>
      </c>
      <c r="K51" s="29" t="str">
        <f t="shared" si="5"/>
        <v/>
      </c>
      <c r="L51" s="139" t="str">
        <f t="shared" si="6"/>
        <v/>
      </c>
      <c r="M51" s="29" t="str">
        <f t="shared" si="7"/>
        <v/>
      </c>
      <c r="N51" s="29" t="str">
        <f t="shared" si="8"/>
        <v/>
      </c>
      <c r="O51" s="141"/>
    </row>
    <row r="52" spans="1:15" x14ac:dyDescent="0.2">
      <c r="A52" s="28"/>
      <c r="B52" s="140"/>
      <c r="C52" s="29" t="str">
        <f t="shared" si="0"/>
        <v/>
      </c>
      <c r="D52" s="140"/>
      <c r="E52" s="29" t="str">
        <f t="shared" si="1"/>
        <v/>
      </c>
      <c r="F52" s="29" t="str">
        <f t="shared" si="2"/>
        <v/>
      </c>
      <c r="G52" s="139" t="str">
        <f t="shared" si="9"/>
        <v/>
      </c>
      <c r="H52" s="29" t="str">
        <f t="shared" si="3"/>
        <v/>
      </c>
      <c r="I52" s="140"/>
      <c r="J52" s="29" t="str">
        <f t="shared" si="4"/>
        <v/>
      </c>
      <c r="K52" s="29" t="str">
        <f t="shared" si="5"/>
        <v/>
      </c>
      <c r="L52" s="139" t="str">
        <f t="shared" si="6"/>
        <v/>
      </c>
      <c r="M52" s="29" t="str">
        <f t="shared" si="7"/>
        <v/>
      </c>
      <c r="N52" s="29" t="str">
        <f t="shared" si="8"/>
        <v/>
      </c>
      <c r="O52" s="141"/>
    </row>
    <row r="53" spans="1:15" x14ac:dyDescent="0.2">
      <c r="A53" s="28"/>
      <c r="B53" s="140"/>
      <c r="C53" s="29" t="str">
        <f t="shared" si="0"/>
        <v/>
      </c>
      <c r="D53" s="140"/>
      <c r="E53" s="29" t="str">
        <f t="shared" si="1"/>
        <v/>
      </c>
      <c r="F53" s="29" t="str">
        <f t="shared" si="2"/>
        <v/>
      </c>
      <c r="G53" s="139" t="str">
        <f t="shared" si="9"/>
        <v/>
      </c>
      <c r="H53" s="29" t="str">
        <f t="shared" si="3"/>
        <v/>
      </c>
      <c r="I53" s="140"/>
      <c r="J53" s="29" t="str">
        <f t="shared" si="4"/>
        <v/>
      </c>
      <c r="K53" s="29" t="str">
        <f t="shared" si="5"/>
        <v/>
      </c>
      <c r="L53" s="139" t="str">
        <f t="shared" si="6"/>
        <v/>
      </c>
      <c r="M53" s="29" t="str">
        <f t="shared" si="7"/>
        <v/>
      </c>
      <c r="N53" s="29" t="str">
        <f t="shared" si="8"/>
        <v/>
      </c>
      <c r="O53" s="141"/>
    </row>
    <row r="54" spans="1:15" x14ac:dyDescent="0.2">
      <c r="A54" s="28"/>
      <c r="B54" s="140"/>
      <c r="C54" s="29" t="str">
        <f t="shared" si="0"/>
        <v/>
      </c>
      <c r="D54" s="140"/>
      <c r="E54" s="29" t="str">
        <f t="shared" si="1"/>
        <v/>
      </c>
      <c r="F54" s="29" t="str">
        <f t="shared" si="2"/>
        <v/>
      </c>
      <c r="G54" s="139" t="str">
        <f t="shared" si="9"/>
        <v/>
      </c>
      <c r="H54" s="29" t="str">
        <f t="shared" si="3"/>
        <v/>
      </c>
      <c r="I54" s="140"/>
      <c r="J54" s="29" t="str">
        <f t="shared" si="4"/>
        <v/>
      </c>
      <c r="K54" s="29" t="str">
        <f t="shared" si="5"/>
        <v/>
      </c>
      <c r="L54" s="139" t="str">
        <f t="shared" si="6"/>
        <v/>
      </c>
      <c r="M54" s="29" t="str">
        <f t="shared" si="7"/>
        <v/>
      </c>
      <c r="N54" s="29" t="str">
        <f t="shared" si="8"/>
        <v/>
      </c>
      <c r="O54" s="138"/>
    </row>
    <row r="55" spans="1:15" x14ac:dyDescent="0.2">
      <c r="A55" s="28"/>
      <c r="B55" s="140"/>
      <c r="C55" s="29" t="str">
        <f t="shared" si="0"/>
        <v/>
      </c>
      <c r="D55" s="140"/>
      <c r="E55" s="29" t="str">
        <f t="shared" si="1"/>
        <v/>
      </c>
      <c r="F55" s="29" t="str">
        <f t="shared" si="2"/>
        <v/>
      </c>
      <c r="G55" s="139" t="str">
        <f t="shared" si="9"/>
        <v/>
      </c>
      <c r="H55" s="29" t="str">
        <f t="shared" si="3"/>
        <v/>
      </c>
      <c r="I55" s="140"/>
      <c r="J55" s="29" t="str">
        <f t="shared" si="4"/>
        <v/>
      </c>
      <c r="K55" s="29" t="str">
        <f t="shared" si="5"/>
        <v/>
      </c>
      <c r="L55" s="139" t="str">
        <f t="shared" si="6"/>
        <v/>
      </c>
      <c r="M55" s="29" t="str">
        <f t="shared" si="7"/>
        <v/>
      </c>
      <c r="N55" s="29" t="str">
        <f t="shared" si="8"/>
        <v/>
      </c>
      <c r="O55" s="138"/>
    </row>
    <row r="56" spans="1:15" x14ac:dyDescent="0.2">
      <c r="A56" s="28"/>
      <c r="B56" s="140"/>
      <c r="C56" s="29" t="str">
        <f t="shared" si="0"/>
        <v/>
      </c>
      <c r="D56" s="140"/>
      <c r="E56" s="29" t="str">
        <f t="shared" si="1"/>
        <v/>
      </c>
      <c r="F56" s="29" t="str">
        <f t="shared" si="2"/>
        <v/>
      </c>
      <c r="G56" s="139" t="str">
        <f t="shared" si="9"/>
        <v/>
      </c>
      <c r="H56" s="29" t="str">
        <f t="shared" si="3"/>
        <v/>
      </c>
      <c r="I56" s="140"/>
      <c r="J56" s="29" t="str">
        <f t="shared" si="4"/>
        <v/>
      </c>
      <c r="K56" s="29" t="str">
        <f t="shared" si="5"/>
        <v/>
      </c>
      <c r="L56" s="139" t="str">
        <f t="shared" si="6"/>
        <v/>
      </c>
      <c r="M56" s="29" t="str">
        <f t="shared" si="7"/>
        <v/>
      </c>
      <c r="N56" s="29" t="str">
        <f t="shared" si="8"/>
        <v/>
      </c>
      <c r="O56" s="138"/>
    </row>
    <row r="57" spans="1:15" x14ac:dyDescent="0.2">
      <c r="A57" s="28"/>
      <c r="B57" s="140"/>
      <c r="C57" s="29" t="str">
        <f t="shared" si="0"/>
        <v/>
      </c>
      <c r="D57" s="140"/>
      <c r="E57" s="29" t="str">
        <f t="shared" si="1"/>
        <v/>
      </c>
      <c r="F57" s="29" t="str">
        <f t="shared" si="2"/>
        <v/>
      </c>
      <c r="G57" s="139" t="str">
        <f t="shared" si="9"/>
        <v/>
      </c>
      <c r="H57" s="29" t="str">
        <f t="shared" si="3"/>
        <v/>
      </c>
      <c r="I57" s="140"/>
      <c r="J57" s="29" t="str">
        <f t="shared" si="4"/>
        <v/>
      </c>
      <c r="K57" s="29" t="str">
        <f t="shared" si="5"/>
        <v/>
      </c>
      <c r="L57" s="139" t="str">
        <f t="shared" si="6"/>
        <v/>
      </c>
      <c r="M57" s="29" t="str">
        <f t="shared" si="7"/>
        <v/>
      </c>
      <c r="N57" s="29" t="str">
        <f t="shared" si="8"/>
        <v/>
      </c>
      <c r="O57" s="138"/>
    </row>
    <row r="58" spans="1:15" x14ac:dyDescent="0.2">
      <c r="A58" s="28"/>
      <c r="B58" s="140"/>
      <c r="C58" s="29" t="str">
        <f t="shared" si="0"/>
        <v/>
      </c>
      <c r="D58" s="140"/>
      <c r="E58" s="29" t="str">
        <f t="shared" si="1"/>
        <v/>
      </c>
      <c r="F58" s="29" t="str">
        <f t="shared" si="2"/>
        <v/>
      </c>
      <c r="G58" s="139" t="str">
        <f t="shared" si="9"/>
        <v/>
      </c>
      <c r="H58" s="29" t="str">
        <f t="shared" si="3"/>
        <v/>
      </c>
      <c r="I58" s="140"/>
      <c r="J58" s="29" t="str">
        <f t="shared" si="4"/>
        <v/>
      </c>
      <c r="K58" s="29" t="str">
        <f t="shared" si="5"/>
        <v/>
      </c>
      <c r="L58" s="139" t="str">
        <f t="shared" si="6"/>
        <v/>
      </c>
      <c r="M58" s="29" t="str">
        <f t="shared" si="7"/>
        <v/>
      </c>
      <c r="N58" s="29" t="str">
        <f t="shared" si="8"/>
        <v/>
      </c>
      <c r="O58" s="138"/>
    </row>
    <row r="59" spans="1:15" x14ac:dyDescent="0.2">
      <c r="A59" s="28"/>
      <c r="B59" s="140"/>
      <c r="C59" s="29" t="str">
        <f t="shared" si="0"/>
        <v/>
      </c>
      <c r="D59" s="140"/>
      <c r="E59" s="29" t="str">
        <f t="shared" si="1"/>
        <v/>
      </c>
      <c r="F59" s="29" t="str">
        <f t="shared" si="2"/>
        <v/>
      </c>
      <c r="G59" s="139" t="str">
        <f t="shared" si="9"/>
        <v/>
      </c>
      <c r="H59" s="29" t="str">
        <f t="shared" si="3"/>
        <v/>
      </c>
      <c r="I59" s="140"/>
      <c r="J59" s="29" t="str">
        <f t="shared" si="4"/>
        <v/>
      </c>
      <c r="K59" s="29" t="str">
        <f t="shared" si="5"/>
        <v/>
      </c>
      <c r="L59" s="139" t="str">
        <f t="shared" si="6"/>
        <v/>
      </c>
      <c r="M59" s="29" t="str">
        <f t="shared" si="7"/>
        <v/>
      </c>
      <c r="N59" s="29" t="str">
        <f t="shared" si="8"/>
        <v/>
      </c>
      <c r="O59" s="141"/>
    </row>
    <row r="60" spans="1:15" x14ac:dyDescent="0.2">
      <c r="A60" s="28"/>
      <c r="B60" s="140"/>
      <c r="C60" s="29" t="str">
        <f t="shared" si="0"/>
        <v/>
      </c>
      <c r="D60" s="140"/>
      <c r="E60" s="29" t="str">
        <f t="shared" si="1"/>
        <v/>
      </c>
      <c r="F60" s="29" t="str">
        <f t="shared" si="2"/>
        <v/>
      </c>
      <c r="G60" s="139" t="str">
        <f t="shared" si="9"/>
        <v/>
      </c>
      <c r="H60" s="29" t="str">
        <f t="shared" si="3"/>
        <v/>
      </c>
      <c r="I60" s="140"/>
      <c r="J60" s="29" t="str">
        <f t="shared" si="4"/>
        <v/>
      </c>
      <c r="K60" s="29" t="str">
        <f t="shared" si="5"/>
        <v/>
      </c>
      <c r="L60" s="139" t="str">
        <f t="shared" si="6"/>
        <v/>
      </c>
      <c r="M60" s="29" t="str">
        <f t="shared" si="7"/>
        <v/>
      </c>
      <c r="N60" s="29" t="str">
        <f t="shared" si="8"/>
        <v/>
      </c>
      <c r="O60" s="141"/>
    </row>
    <row r="61" spans="1:15" x14ac:dyDescent="0.2">
      <c r="A61" s="28"/>
      <c r="B61" s="140"/>
      <c r="C61" s="29" t="str">
        <f t="shared" si="0"/>
        <v/>
      </c>
      <c r="D61" s="140"/>
      <c r="E61" s="29" t="str">
        <f t="shared" si="1"/>
        <v/>
      </c>
      <c r="F61" s="29" t="str">
        <f t="shared" si="2"/>
        <v/>
      </c>
      <c r="G61" s="139" t="str">
        <f t="shared" si="9"/>
        <v/>
      </c>
      <c r="H61" s="29" t="str">
        <f t="shared" si="3"/>
        <v/>
      </c>
      <c r="I61" s="140"/>
      <c r="J61" s="29" t="str">
        <f t="shared" si="4"/>
        <v/>
      </c>
      <c r="K61" s="29" t="str">
        <f t="shared" si="5"/>
        <v/>
      </c>
      <c r="L61" s="139" t="str">
        <f t="shared" si="6"/>
        <v/>
      </c>
      <c r="M61" s="29" t="str">
        <f t="shared" si="7"/>
        <v/>
      </c>
      <c r="N61" s="29" t="str">
        <f t="shared" si="8"/>
        <v/>
      </c>
      <c r="O61" s="141"/>
    </row>
    <row r="62" spans="1:15" x14ac:dyDescent="0.2">
      <c r="A62" s="28"/>
      <c r="B62" s="140"/>
      <c r="C62" s="29" t="str">
        <f t="shared" si="0"/>
        <v/>
      </c>
      <c r="D62" s="140"/>
      <c r="E62" s="29" t="str">
        <f t="shared" si="1"/>
        <v/>
      </c>
      <c r="F62" s="29" t="str">
        <f t="shared" si="2"/>
        <v/>
      </c>
      <c r="G62" s="139" t="str">
        <f t="shared" si="9"/>
        <v/>
      </c>
      <c r="H62" s="29" t="str">
        <f t="shared" si="3"/>
        <v/>
      </c>
      <c r="I62" s="140"/>
      <c r="J62" s="29" t="str">
        <f t="shared" si="4"/>
        <v/>
      </c>
      <c r="K62" s="29" t="str">
        <f t="shared" si="5"/>
        <v/>
      </c>
      <c r="L62" s="139" t="str">
        <f t="shared" si="6"/>
        <v/>
      </c>
      <c r="M62" s="29" t="str">
        <f t="shared" si="7"/>
        <v/>
      </c>
      <c r="N62" s="29" t="str">
        <f t="shared" si="8"/>
        <v/>
      </c>
      <c r="O62" s="141"/>
    </row>
    <row r="63" spans="1:15" x14ac:dyDescent="0.2">
      <c r="A63" s="28"/>
      <c r="B63" s="140"/>
      <c r="C63" s="29" t="str">
        <f t="shared" si="0"/>
        <v/>
      </c>
      <c r="D63" s="140"/>
      <c r="E63" s="29" t="str">
        <f t="shared" si="1"/>
        <v/>
      </c>
      <c r="F63" s="29" t="str">
        <f t="shared" si="2"/>
        <v/>
      </c>
      <c r="G63" s="139" t="str">
        <f t="shared" si="9"/>
        <v/>
      </c>
      <c r="H63" s="29" t="str">
        <f t="shared" si="3"/>
        <v/>
      </c>
      <c r="I63" s="140"/>
      <c r="J63" s="29" t="str">
        <f t="shared" si="4"/>
        <v/>
      </c>
      <c r="K63" s="29" t="str">
        <f t="shared" si="5"/>
        <v/>
      </c>
      <c r="L63" s="139" t="str">
        <f t="shared" si="6"/>
        <v/>
      </c>
      <c r="M63" s="29" t="str">
        <f t="shared" si="7"/>
        <v/>
      </c>
      <c r="N63" s="29" t="str">
        <f t="shared" si="8"/>
        <v/>
      </c>
      <c r="O63" s="138"/>
    </row>
    <row r="64" spans="1:15" x14ac:dyDescent="0.2">
      <c r="A64" s="28"/>
      <c r="B64" s="140"/>
      <c r="C64" s="29" t="str">
        <f t="shared" si="0"/>
        <v/>
      </c>
      <c r="D64" s="140"/>
      <c r="E64" s="29" t="str">
        <f t="shared" si="1"/>
        <v/>
      </c>
      <c r="F64" s="29" t="str">
        <f t="shared" si="2"/>
        <v/>
      </c>
      <c r="G64" s="139" t="str">
        <f t="shared" si="9"/>
        <v/>
      </c>
      <c r="H64" s="29" t="str">
        <f t="shared" si="3"/>
        <v/>
      </c>
      <c r="I64" s="140"/>
      <c r="J64" s="29" t="str">
        <f t="shared" si="4"/>
        <v/>
      </c>
      <c r="K64" s="29" t="str">
        <f t="shared" si="5"/>
        <v/>
      </c>
      <c r="L64" s="139" t="str">
        <f t="shared" si="6"/>
        <v/>
      </c>
      <c r="M64" s="29" t="str">
        <f t="shared" si="7"/>
        <v/>
      </c>
      <c r="N64" s="29" t="str">
        <f t="shared" si="8"/>
        <v/>
      </c>
      <c r="O64" s="138"/>
    </row>
    <row r="65" spans="1:15" x14ac:dyDescent="0.2">
      <c r="A65" s="28"/>
      <c r="B65" s="140"/>
      <c r="C65" s="29" t="str">
        <f t="shared" si="0"/>
        <v/>
      </c>
      <c r="D65" s="140"/>
      <c r="E65" s="29" t="str">
        <f t="shared" si="1"/>
        <v/>
      </c>
      <c r="F65" s="29" t="str">
        <f t="shared" si="2"/>
        <v/>
      </c>
      <c r="G65" s="139" t="str">
        <f t="shared" si="9"/>
        <v/>
      </c>
      <c r="H65" s="29" t="str">
        <f t="shared" si="3"/>
        <v/>
      </c>
      <c r="I65" s="140"/>
      <c r="J65" s="29" t="str">
        <f t="shared" si="4"/>
        <v/>
      </c>
      <c r="K65" s="29" t="str">
        <f t="shared" si="5"/>
        <v/>
      </c>
      <c r="L65" s="139" t="str">
        <f t="shared" si="6"/>
        <v/>
      </c>
      <c r="M65" s="29" t="str">
        <f t="shared" si="7"/>
        <v/>
      </c>
      <c r="N65" s="29" t="str">
        <f t="shared" si="8"/>
        <v/>
      </c>
      <c r="O65" s="138"/>
    </row>
    <row r="66" spans="1:15" x14ac:dyDescent="0.2">
      <c r="A66" s="28"/>
      <c r="B66" s="140"/>
      <c r="C66" s="29" t="str">
        <f t="shared" si="0"/>
        <v/>
      </c>
      <c r="D66" s="140"/>
      <c r="E66" s="29" t="str">
        <f t="shared" si="1"/>
        <v/>
      </c>
      <c r="F66" s="29" t="str">
        <f t="shared" si="2"/>
        <v/>
      </c>
      <c r="G66" s="139" t="str">
        <f t="shared" si="9"/>
        <v/>
      </c>
      <c r="H66" s="29" t="str">
        <f t="shared" si="3"/>
        <v/>
      </c>
      <c r="I66" s="140"/>
      <c r="J66" s="29" t="str">
        <f t="shared" si="4"/>
        <v/>
      </c>
      <c r="K66" s="29" t="str">
        <f t="shared" si="5"/>
        <v/>
      </c>
      <c r="L66" s="139" t="str">
        <f t="shared" si="6"/>
        <v/>
      </c>
      <c r="M66" s="29" t="str">
        <f t="shared" si="7"/>
        <v/>
      </c>
      <c r="N66" s="29" t="str">
        <f t="shared" si="8"/>
        <v/>
      </c>
      <c r="O66" s="138"/>
    </row>
    <row r="67" spans="1:15" x14ac:dyDescent="0.2">
      <c r="A67" s="28"/>
      <c r="B67" s="140"/>
      <c r="C67" s="29" t="str">
        <f t="shared" ref="C67:C102" si="10">IF(B67="","",C66+B67)</f>
        <v/>
      </c>
      <c r="D67" s="140"/>
      <c r="E67" s="29" t="str">
        <f t="shared" ref="E67:E102" si="11">IF(B67="","",IF(D67="","",D67-D66-B67))</f>
        <v/>
      </c>
      <c r="F67" s="29" t="str">
        <f t="shared" ref="F67:F102" si="12">IF(E67="","",F66+E67)</f>
        <v/>
      </c>
      <c r="G67" s="139" t="str">
        <f t="shared" si="9"/>
        <v/>
      </c>
      <c r="H67" s="29" t="str">
        <f t="shared" ref="H67:H102" si="13">IF(F67="","",100*(F67/C67))</f>
        <v/>
      </c>
      <c r="I67" s="140"/>
      <c r="J67" s="29" t="str">
        <f t="shared" ref="J67:J102" si="14">IF(B67="","",IF(I67="","",I67-I66-B67))</f>
        <v/>
      </c>
      <c r="K67" s="29" t="str">
        <f t="shared" ref="K67:K102" si="15">IF(J67="","",K66+J67)</f>
        <v/>
      </c>
      <c r="L67" s="139" t="str">
        <f t="shared" si="6"/>
        <v/>
      </c>
      <c r="M67" s="29" t="str">
        <f t="shared" ref="M67:M102" si="16">IF(K67="","",100*K67/C67)</f>
        <v/>
      </c>
      <c r="N67" s="29" t="str">
        <f t="shared" ref="N67:N102" si="17">IF(D67="","",IF(I67="","",I67-D67))</f>
        <v/>
      </c>
      <c r="O67" s="138"/>
    </row>
    <row r="68" spans="1:15" x14ac:dyDescent="0.2">
      <c r="A68" s="28"/>
      <c r="B68" s="140"/>
      <c r="C68" s="29" t="str">
        <f t="shared" si="10"/>
        <v/>
      </c>
      <c r="D68" s="140"/>
      <c r="E68" s="29" t="str">
        <f t="shared" si="11"/>
        <v/>
      </c>
      <c r="F68" s="29" t="str">
        <f t="shared" si="12"/>
        <v/>
      </c>
      <c r="G68" s="139" t="str">
        <f t="shared" ref="G68:G102" si="18">IF(E68="","",100*E68/(D67+0.5*B68))</f>
        <v/>
      </c>
      <c r="H68" s="29" t="str">
        <f t="shared" si="13"/>
        <v/>
      </c>
      <c r="I68" s="140"/>
      <c r="J68" s="29" t="str">
        <f t="shared" si="14"/>
        <v/>
      </c>
      <c r="K68" s="29" t="str">
        <f t="shared" si="15"/>
        <v/>
      </c>
      <c r="L68" s="139" t="str">
        <f t="shared" ref="L68:L102" si="19">IF(J68="","",100*J68/(I67+0.5*B68))</f>
        <v/>
      </c>
      <c r="M68" s="29" t="str">
        <f t="shared" si="16"/>
        <v/>
      </c>
      <c r="N68" s="29" t="str">
        <f t="shared" si="17"/>
        <v/>
      </c>
      <c r="O68" s="138"/>
    </row>
    <row r="69" spans="1:15" x14ac:dyDescent="0.2">
      <c r="A69" s="28"/>
      <c r="B69" s="140"/>
      <c r="C69" s="29" t="str">
        <f t="shared" si="10"/>
        <v/>
      </c>
      <c r="D69" s="140"/>
      <c r="E69" s="29" t="str">
        <f t="shared" si="11"/>
        <v/>
      </c>
      <c r="F69" s="29" t="str">
        <f t="shared" si="12"/>
        <v/>
      </c>
      <c r="G69" s="139" t="str">
        <f t="shared" si="18"/>
        <v/>
      </c>
      <c r="H69" s="29" t="str">
        <f t="shared" si="13"/>
        <v/>
      </c>
      <c r="I69" s="140"/>
      <c r="J69" s="29" t="str">
        <f t="shared" si="14"/>
        <v/>
      </c>
      <c r="K69" s="29" t="str">
        <f t="shared" si="15"/>
        <v/>
      </c>
      <c r="L69" s="139" t="str">
        <f t="shared" si="19"/>
        <v/>
      </c>
      <c r="M69" s="29" t="str">
        <f t="shared" si="16"/>
        <v/>
      </c>
      <c r="N69" s="29" t="str">
        <f t="shared" si="17"/>
        <v/>
      </c>
      <c r="O69" s="138"/>
    </row>
    <row r="70" spans="1:15" x14ac:dyDescent="0.2">
      <c r="A70" s="28"/>
      <c r="B70" s="140"/>
      <c r="C70" s="29" t="str">
        <f t="shared" si="10"/>
        <v/>
      </c>
      <c r="D70" s="140"/>
      <c r="E70" s="29" t="str">
        <f t="shared" si="11"/>
        <v/>
      </c>
      <c r="F70" s="29" t="str">
        <f t="shared" si="12"/>
        <v/>
      </c>
      <c r="G70" s="139" t="str">
        <f t="shared" si="18"/>
        <v/>
      </c>
      <c r="H70" s="29" t="str">
        <f t="shared" si="13"/>
        <v/>
      </c>
      <c r="I70" s="140"/>
      <c r="J70" s="29" t="str">
        <f t="shared" si="14"/>
        <v/>
      </c>
      <c r="K70" s="29" t="str">
        <f t="shared" si="15"/>
        <v/>
      </c>
      <c r="L70" s="139" t="str">
        <f t="shared" si="19"/>
        <v/>
      </c>
      <c r="M70" s="29" t="str">
        <f t="shared" si="16"/>
        <v/>
      </c>
      <c r="N70" s="29" t="str">
        <f t="shared" si="17"/>
        <v/>
      </c>
      <c r="O70" s="138"/>
    </row>
    <row r="71" spans="1:15" x14ac:dyDescent="0.2">
      <c r="A71" s="28"/>
      <c r="B71" s="140"/>
      <c r="C71" s="29" t="str">
        <f t="shared" si="10"/>
        <v/>
      </c>
      <c r="D71" s="140"/>
      <c r="E71" s="29" t="str">
        <f t="shared" si="11"/>
        <v/>
      </c>
      <c r="F71" s="29" t="str">
        <f t="shared" si="12"/>
        <v/>
      </c>
      <c r="G71" s="139" t="str">
        <f t="shared" si="18"/>
        <v/>
      </c>
      <c r="H71" s="29" t="str">
        <f t="shared" si="13"/>
        <v/>
      </c>
      <c r="I71" s="140"/>
      <c r="J71" s="29" t="str">
        <f t="shared" si="14"/>
        <v/>
      </c>
      <c r="K71" s="29" t="str">
        <f t="shared" si="15"/>
        <v/>
      </c>
      <c r="L71" s="139" t="str">
        <f t="shared" si="19"/>
        <v/>
      </c>
      <c r="M71" s="29" t="str">
        <f t="shared" si="16"/>
        <v/>
      </c>
      <c r="N71" s="29" t="str">
        <f t="shared" si="17"/>
        <v/>
      </c>
      <c r="O71" s="138"/>
    </row>
    <row r="72" spans="1:15" x14ac:dyDescent="0.2">
      <c r="A72" s="28"/>
      <c r="B72" s="140"/>
      <c r="C72" s="29" t="str">
        <f t="shared" si="10"/>
        <v/>
      </c>
      <c r="D72" s="140"/>
      <c r="E72" s="29" t="str">
        <f t="shared" si="11"/>
        <v/>
      </c>
      <c r="F72" s="29" t="str">
        <f t="shared" si="12"/>
        <v/>
      </c>
      <c r="G72" s="139" t="str">
        <f t="shared" si="18"/>
        <v/>
      </c>
      <c r="H72" s="29" t="str">
        <f t="shared" si="13"/>
        <v/>
      </c>
      <c r="I72" s="140"/>
      <c r="J72" s="29" t="str">
        <f t="shared" si="14"/>
        <v/>
      </c>
      <c r="K72" s="29" t="str">
        <f t="shared" si="15"/>
        <v/>
      </c>
      <c r="L72" s="139" t="str">
        <f t="shared" si="19"/>
        <v/>
      </c>
      <c r="M72" s="29" t="str">
        <f t="shared" si="16"/>
        <v/>
      </c>
      <c r="N72" s="29" t="str">
        <f t="shared" si="17"/>
        <v/>
      </c>
      <c r="O72" s="138"/>
    </row>
    <row r="73" spans="1:15" x14ac:dyDescent="0.2">
      <c r="A73" s="28"/>
      <c r="B73" s="140"/>
      <c r="C73" s="29" t="str">
        <f t="shared" si="10"/>
        <v/>
      </c>
      <c r="D73" s="140"/>
      <c r="E73" s="29" t="str">
        <f t="shared" si="11"/>
        <v/>
      </c>
      <c r="F73" s="29" t="str">
        <f t="shared" si="12"/>
        <v/>
      </c>
      <c r="G73" s="139" t="str">
        <f t="shared" si="18"/>
        <v/>
      </c>
      <c r="H73" s="29" t="str">
        <f t="shared" si="13"/>
        <v/>
      </c>
      <c r="I73" s="140"/>
      <c r="J73" s="29" t="str">
        <f t="shared" si="14"/>
        <v/>
      </c>
      <c r="K73" s="29" t="str">
        <f t="shared" si="15"/>
        <v/>
      </c>
      <c r="L73" s="139" t="str">
        <f t="shared" si="19"/>
        <v/>
      </c>
      <c r="M73" s="29" t="str">
        <f t="shared" si="16"/>
        <v/>
      </c>
      <c r="N73" s="29" t="str">
        <f t="shared" si="17"/>
        <v/>
      </c>
      <c r="O73" s="138"/>
    </row>
    <row r="74" spans="1:15" x14ac:dyDescent="0.2">
      <c r="A74" s="28"/>
      <c r="B74" s="140"/>
      <c r="C74" s="29" t="str">
        <f t="shared" si="10"/>
        <v/>
      </c>
      <c r="D74" s="140"/>
      <c r="E74" s="29" t="str">
        <f t="shared" si="11"/>
        <v/>
      </c>
      <c r="F74" s="29" t="str">
        <f t="shared" si="12"/>
        <v/>
      </c>
      <c r="G74" s="139" t="str">
        <f t="shared" si="18"/>
        <v/>
      </c>
      <c r="H74" s="29" t="str">
        <f t="shared" si="13"/>
        <v/>
      </c>
      <c r="I74" s="140"/>
      <c r="J74" s="29" t="str">
        <f t="shared" si="14"/>
        <v/>
      </c>
      <c r="K74" s="29" t="str">
        <f t="shared" si="15"/>
        <v/>
      </c>
      <c r="L74" s="139" t="str">
        <f t="shared" si="19"/>
        <v/>
      </c>
      <c r="M74" s="29" t="str">
        <f t="shared" si="16"/>
        <v/>
      </c>
      <c r="N74" s="29" t="str">
        <f t="shared" si="17"/>
        <v/>
      </c>
      <c r="O74" s="138"/>
    </row>
    <row r="75" spans="1:15" x14ac:dyDescent="0.2">
      <c r="A75" s="28"/>
      <c r="B75" s="140"/>
      <c r="C75" s="29" t="str">
        <f t="shared" si="10"/>
        <v/>
      </c>
      <c r="D75" s="140"/>
      <c r="E75" s="29" t="str">
        <f t="shared" si="11"/>
        <v/>
      </c>
      <c r="F75" s="29" t="str">
        <f t="shared" si="12"/>
        <v/>
      </c>
      <c r="G75" s="139" t="str">
        <f t="shared" si="18"/>
        <v/>
      </c>
      <c r="H75" s="29" t="str">
        <f t="shared" si="13"/>
        <v/>
      </c>
      <c r="I75" s="140"/>
      <c r="J75" s="29" t="str">
        <f t="shared" si="14"/>
        <v/>
      </c>
      <c r="K75" s="29" t="str">
        <f t="shared" si="15"/>
        <v/>
      </c>
      <c r="L75" s="139" t="str">
        <f t="shared" si="19"/>
        <v/>
      </c>
      <c r="M75" s="29" t="str">
        <f t="shared" si="16"/>
        <v/>
      </c>
      <c r="N75" s="29" t="str">
        <f t="shared" si="17"/>
        <v/>
      </c>
      <c r="O75" s="138"/>
    </row>
    <row r="76" spans="1:15" x14ac:dyDescent="0.2">
      <c r="A76" s="28"/>
      <c r="B76" s="140"/>
      <c r="C76" s="29" t="str">
        <f t="shared" si="10"/>
        <v/>
      </c>
      <c r="D76" s="140"/>
      <c r="E76" s="29" t="str">
        <f t="shared" si="11"/>
        <v/>
      </c>
      <c r="F76" s="29" t="str">
        <f t="shared" si="12"/>
        <v/>
      </c>
      <c r="G76" s="139" t="str">
        <f t="shared" si="18"/>
        <v/>
      </c>
      <c r="H76" s="29" t="str">
        <f t="shared" si="13"/>
        <v/>
      </c>
      <c r="I76" s="140"/>
      <c r="J76" s="29" t="str">
        <f t="shared" si="14"/>
        <v/>
      </c>
      <c r="K76" s="29" t="str">
        <f t="shared" si="15"/>
        <v/>
      </c>
      <c r="L76" s="139" t="str">
        <f t="shared" si="19"/>
        <v/>
      </c>
      <c r="M76" s="29" t="str">
        <f t="shared" si="16"/>
        <v/>
      </c>
      <c r="N76" s="29" t="str">
        <f t="shared" si="17"/>
        <v/>
      </c>
      <c r="O76" s="138"/>
    </row>
    <row r="77" spans="1:15" x14ac:dyDescent="0.2">
      <c r="A77" s="28"/>
      <c r="B77" s="140"/>
      <c r="C77" s="29" t="str">
        <f t="shared" si="10"/>
        <v/>
      </c>
      <c r="D77" s="140"/>
      <c r="E77" s="29" t="str">
        <f t="shared" si="11"/>
        <v/>
      </c>
      <c r="F77" s="29" t="str">
        <f t="shared" si="12"/>
        <v/>
      </c>
      <c r="G77" s="139" t="str">
        <f t="shared" si="18"/>
        <v/>
      </c>
      <c r="H77" s="29" t="str">
        <f t="shared" si="13"/>
        <v/>
      </c>
      <c r="I77" s="140"/>
      <c r="J77" s="29" t="str">
        <f t="shared" si="14"/>
        <v/>
      </c>
      <c r="K77" s="29" t="str">
        <f t="shared" si="15"/>
        <v/>
      </c>
      <c r="L77" s="139" t="str">
        <f t="shared" si="19"/>
        <v/>
      </c>
      <c r="M77" s="29" t="str">
        <f t="shared" si="16"/>
        <v/>
      </c>
      <c r="N77" s="29" t="str">
        <f t="shared" si="17"/>
        <v/>
      </c>
      <c r="O77" s="138"/>
    </row>
    <row r="78" spans="1:15" x14ac:dyDescent="0.2">
      <c r="A78" s="28"/>
      <c r="B78" s="140"/>
      <c r="C78" s="29" t="str">
        <f t="shared" si="10"/>
        <v/>
      </c>
      <c r="D78" s="140"/>
      <c r="E78" s="29" t="str">
        <f t="shared" si="11"/>
        <v/>
      </c>
      <c r="F78" s="29" t="str">
        <f t="shared" si="12"/>
        <v/>
      </c>
      <c r="G78" s="139" t="str">
        <f t="shared" si="18"/>
        <v/>
      </c>
      <c r="H78" s="29" t="str">
        <f t="shared" si="13"/>
        <v/>
      </c>
      <c r="I78" s="140"/>
      <c r="J78" s="29" t="str">
        <f t="shared" si="14"/>
        <v/>
      </c>
      <c r="K78" s="29" t="str">
        <f t="shared" si="15"/>
        <v/>
      </c>
      <c r="L78" s="139" t="str">
        <f t="shared" si="19"/>
        <v/>
      </c>
      <c r="M78" s="29" t="str">
        <f t="shared" si="16"/>
        <v/>
      </c>
      <c r="N78" s="29" t="str">
        <f t="shared" si="17"/>
        <v/>
      </c>
      <c r="O78" s="138"/>
    </row>
    <row r="79" spans="1:15" x14ac:dyDescent="0.2">
      <c r="A79" s="28"/>
      <c r="B79" s="140"/>
      <c r="C79" s="29" t="str">
        <f t="shared" si="10"/>
        <v/>
      </c>
      <c r="D79" s="140"/>
      <c r="E79" s="29" t="str">
        <f t="shared" si="11"/>
        <v/>
      </c>
      <c r="F79" s="29" t="str">
        <f t="shared" si="12"/>
        <v/>
      </c>
      <c r="G79" s="139" t="str">
        <f t="shared" si="18"/>
        <v/>
      </c>
      <c r="H79" s="29" t="str">
        <f t="shared" si="13"/>
        <v/>
      </c>
      <c r="I79" s="140"/>
      <c r="J79" s="29" t="str">
        <f t="shared" si="14"/>
        <v/>
      </c>
      <c r="K79" s="29" t="str">
        <f t="shared" si="15"/>
        <v/>
      </c>
      <c r="L79" s="139" t="str">
        <f t="shared" si="19"/>
        <v/>
      </c>
      <c r="M79" s="29" t="str">
        <f t="shared" si="16"/>
        <v/>
      </c>
      <c r="N79" s="29" t="str">
        <f t="shared" si="17"/>
        <v/>
      </c>
      <c r="O79" s="138"/>
    </row>
    <row r="80" spans="1:15" x14ac:dyDescent="0.2">
      <c r="A80" s="250"/>
      <c r="B80" s="147"/>
      <c r="C80" s="145" t="str">
        <f t="shared" si="10"/>
        <v/>
      </c>
      <c r="D80" s="147"/>
      <c r="E80" s="145" t="str">
        <f t="shared" si="11"/>
        <v/>
      </c>
      <c r="F80" s="145" t="str">
        <f t="shared" si="12"/>
        <v/>
      </c>
      <c r="G80" s="146" t="str">
        <f t="shared" si="18"/>
        <v/>
      </c>
      <c r="H80" s="145" t="str">
        <f t="shared" si="13"/>
        <v/>
      </c>
      <c r="I80" s="147"/>
      <c r="J80" s="145" t="str">
        <f t="shared" si="14"/>
        <v/>
      </c>
      <c r="K80" s="145" t="str">
        <f t="shared" si="15"/>
        <v/>
      </c>
      <c r="L80" s="146" t="str">
        <f t="shared" si="19"/>
        <v/>
      </c>
      <c r="M80" s="145" t="str">
        <f t="shared" si="16"/>
        <v/>
      </c>
      <c r="N80" s="145" t="str">
        <f t="shared" si="17"/>
        <v/>
      </c>
      <c r="O80" s="138"/>
    </row>
    <row r="81" spans="1:15" x14ac:dyDescent="0.2">
      <c r="A81" s="28"/>
      <c r="B81" s="140"/>
      <c r="C81" s="29" t="str">
        <f t="shared" si="10"/>
        <v/>
      </c>
      <c r="D81" s="140"/>
      <c r="E81" s="29" t="str">
        <f t="shared" si="11"/>
        <v/>
      </c>
      <c r="F81" s="29" t="str">
        <f t="shared" si="12"/>
        <v/>
      </c>
      <c r="G81" s="139" t="str">
        <f t="shared" si="18"/>
        <v/>
      </c>
      <c r="H81" s="29" t="str">
        <f t="shared" si="13"/>
        <v/>
      </c>
      <c r="I81" s="140"/>
      <c r="J81" s="29" t="str">
        <f t="shared" si="14"/>
        <v/>
      </c>
      <c r="K81" s="29" t="str">
        <f t="shared" si="15"/>
        <v/>
      </c>
      <c r="L81" s="139" t="str">
        <f t="shared" si="19"/>
        <v/>
      </c>
      <c r="M81" s="29" t="str">
        <f t="shared" si="16"/>
        <v/>
      </c>
      <c r="N81" s="29" t="str">
        <f t="shared" si="17"/>
        <v/>
      </c>
      <c r="O81" s="138"/>
    </row>
    <row r="82" spans="1:15" x14ac:dyDescent="0.2">
      <c r="A82" s="28"/>
      <c r="B82" s="140"/>
      <c r="C82" s="29" t="str">
        <f t="shared" si="10"/>
        <v/>
      </c>
      <c r="D82" s="140"/>
      <c r="E82" s="29" t="str">
        <f t="shared" si="11"/>
        <v/>
      </c>
      <c r="F82" s="29" t="str">
        <f t="shared" si="12"/>
        <v/>
      </c>
      <c r="G82" s="139" t="str">
        <f t="shared" si="18"/>
        <v/>
      </c>
      <c r="H82" s="29" t="str">
        <f t="shared" si="13"/>
        <v/>
      </c>
      <c r="I82" s="140"/>
      <c r="J82" s="29" t="str">
        <f t="shared" si="14"/>
        <v/>
      </c>
      <c r="K82" s="29" t="str">
        <f t="shared" si="15"/>
        <v/>
      </c>
      <c r="L82" s="139" t="str">
        <f t="shared" si="19"/>
        <v/>
      </c>
      <c r="M82" s="29" t="str">
        <f t="shared" si="16"/>
        <v/>
      </c>
      <c r="N82" s="29" t="str">
        <f t="shared" si="17"/>
        <v/>
      </c>
      <c r="O82" s="138"/>
    </row>
    <row r="83" spans="1:15" x14ac:dyDescent="0.2">
      <c r="A83" s="28"/>
      <c r="B83" s="140"/>
      <c r="C83" s="29" t="str">
        <f t="shared" si="10"/>
        <v/>
      </c>
      <c r="D83" s="140"/>
      <c r="E83" s="29" t="str">
        <f t="shared" si="11"/>
        <v/>
      </c>
      <c r="F83" s="29" t="str">
        <f t="shared" si="12"/>
        <v/>
      </c>
      <c r="G83" s="139" t="str">
        <f t="shared" si="18"/>
        <v/>
      </c>
      <c r="H83" s="29" t="str">
        <f t="shared" si="13"/>
        <v/>
      </c>
      <c r="I83" s="140"/>
      <c r="J83" s="29" t="str">
        <f t="shared" si="14"/>
        <v/>
      </c>
      <c r="K83" s="29" t="str">
        <f t="shared" si="15"/>
        <v/>
      </c>
      <c r="L83" s="139" t="str">
        <f t="shared" si="19"/>
        <v/>
      </c>
      <c r="M83" s="29" t="str">
        <f t="shared" si="16"/>
        <v/>
      </c>
      <c r="N83" s="29" t="str">
        <f t="shared" si="17"/>
        <v/>
      </c>
      <c r="O83" s="138"/>
    </row>
    <row r="84" spans="1:15" x14ac:dyDescent="0.2">
      <c r="A84" s="28"/>
      <c r="B84" s="140"/>
      <c r="C84" s="29" t="str">
        <f t="shared" si="10"/>
        <v/>
      </c>
      <c r="D84" s="140"/>
      <c r="E84" s="29" t="str">
        <f t="shared" si="11"/>
        <v/>
      </c>
      <c r="F84" s="29" t="str">
        <f t="shared" si="12"/>
        <v/>
      </c>
      <c r="G84" s="139" t="str">
        <f t="shared" si="18"/>
        <v/>
      </c>
      <c r="H84" s="29" t="str">
        <f t="shared" si="13"/>
        <v/>
      </c>
      <c r="I84" s="140"/>
      <c r="J84" s="29" t="str">
        <f t="shared" si="14"/>
        <v/>
      </c>
      <c r="K84" s="29" t="str">
        <f t="shared" si="15"/>
        <v/>
      </c>
      <c r="L84" s="139" t="str">
        <f t="shared" si="19"/>
        <v/>
      </c>
      <c r="M84" s="29" t="str">
        <f t="shared" si="16"/>
        <v/>
      </c>
      <c r="N84" s="29" t="str">
        <f t="shared" si="17"/>
        <v/>
      </c>
      <c r="O84" s="138"/>
    </row>
    <row r="85" spans="1:15" x14ac:dyDescent="0.2">
      <c r="A85" s="28"/>
      <c r="B85" s="140"/>
      <c r="C85" s="29" t="str">
        <f t="shared" si="10"/>
        <v/>
      </c>
      <c r="D85" s="140"/>
      <c r="E85" s="29" t="str">
        <f t="shared" si="11"/>
        <v/>
      </c>
      <c r="F85" s="29" t="str">
        <f t="shared" si="12"/>
        <v/>
      </c>
      <c r="G85" s="139" t="str">
        <f t="shared" si="18"/>
        <v/>
      </c>
      <c r="H85" s="29" t="str">
        <f t="shared" si="13"/>
        <v/>
      </c>
      <c r="I85" s="140"/>
      <c r="J85" s="29" t="str">
        <f t="shared" si="14"/>
        <v/>
      </c>
      <c r="K85" s="29" t="str">
        <f t="shared" si="15"/>
        <v/>
      </c>
      <c r="L85" s="139" t="str">
        <f t="shared" si="19"/>
        <v/>
      </c>
      <c r="M85" s="29" t="str">
        <f t="shared" si="16"/>
        <v/>
      </c>
      <c r="N85" s="29" t="str">
        <f t="shared" si="17"/>
        <v/>
      </c>
      <c r="O85" s="138"/>
    </row>
    <row r="86" spans="1:15" x14ac:dyDescent="0.2">
      <c r="A86" s="28"/>
      <c r="B86" s="140"/>
      <c r="C86" s="29" t="str">
        <f t="shared" si="10"/>
        <v/>
      </c>
      <c r="D86" s="140"/>
      <c r="E86" s="29" t="str">
        <f t="shared" si="11"/>
        <v/>
      </c>
      <c r="F86" s="29" t="str">
        <f t="shared" si="12"/>
        <v/>
      </c>
      <c r="G86" s="139" t="str">
        <f t="shared" si="18"/>
        <v/>
      </c>
      <c r="H86" s="29" t="str">
        <f t="shared" si="13"/>
        <v/>
      </c>
      <c r="I86" s="140"/>
      <c r="J86" s="29" t="str">
        <f t="shared" si="14"/>
        <v/>
      </c>
      <c r="K86" s="29" t="str">
        <f t="shared" si="15"/>
        <v/>
      </c>
      <c r="L86" s="139" t="str">
        <f t="shared" si="19"/>
        <v/>
      </c>
      <c r="M86" s="29" t="str">
        <f t="shared" si="16"/>
        <v/>
      </c>
      <c r="N86" s="29" t="str">
        <f t="shared" si="17"/>
        <v/>
      </c>
      <c r="O86" s="138"/>
    </row>
    <row r="87" spans="1:15" x14ac:dyDescent="0.2">
      <c r="A87" s="28"/>
      <c r="B87" s="140"/>
      <c r="C87" s="29" t="str">
        <f t="shared" si="10"/>
        <v/>
      </c>
      <c r="D87" s="140"/>
      <c r="E87" s="29" t="str">
        <f t="shared" si="11"/>
        <v/>
      </c>
      <c r="F87" s="29" t="str">
        <f t="shared" si="12"/>
        <v/>
      </c>
      <c r="G87" s="139" t="str">
        <f t="shared" si="18"/>
        <v/>
      </c>
      <c r="H87" s="29" t="str">
        <f t="shared" si="13"/>
        <v/>
      </c>
      <c r="I87" s="140"/>
      <c r="J87" s="29" t="str">
        <f t="shared" si="14"/>
        <v/>
      </c>
      <c r="K87" s="29" t="str">
        <f t="shared" si="15"/>
        <v/>
      </c>
      <c r="L87" s="139" t="str">
        <f t="shared" si="19"/>
        <v/>
      </c>
      <c r="M87" s="29" t="str">
        <f t="shared" si="16"/>
        <v/>
      </c>
      <c r="N87" s="29" t="str">
        <f t="shared" si="17"/>
        <v/>
      </c>
      <c r="O87" s="138"/>
    </row>
    <row r="88" spans="1:15" x14ac:dyDescent="0.2">
      <c r="A88" s="28"/>
      <c r="B88" s="140"/>
      <c r="C88" s="29" t="str">
        <f t="shared" si="10"/>
        <v/>
      </c>
      <c r="D88" s="140"/>
      <c r="E88" s="29" t="str">
        <f t="shared" si="11"/>
        <v/>
      </c>
      <c r="F88" s="29" t="str">
        <f t="shared" si="12"/>
        <v/>
      </c>
      <c r="G88" s="139" t="str">
        <f t="shared" si="18"/>
        <v/>
      </c>
      <c r="H88" s="29" t="str">
        <f t="shared" si="13"/>
        <v/>
      </c>
      <c r="I88" s="140"/>
      <c r="J88" s="29" t="str">
        <f t="shared" si="14"/>
        <v/>
      </c>
      <c r="K88" s="29" t="str">
        <f t="shared" si="15"/>
        <v/>
      </c>
      <c r="L88" s="139" t="str">
        <f t="shared" si="19"/>
        <v/>
      </c>
      <c r="M88" s="29" t="str">
        <f t="shared" si="16"/>
        <v/>
      </c>
      <c r="N88" s="29" t="str">
        <f t="shared" si="17"/>
        <v/>
      </c>
      <c r="O88" s="138"/>
    </row>
    <row r="89" spans="1:15" x14ac:dyDescent="0.2">
      <c r="A89" s="28"/>
      <c r="B89" s="140"/>
      <c r="C89" s="29" t="str">
        <f t="shared" si="10"/>
        <v/>
      </c>
      <c r="D89" s="140"/>
      <c r="E89" s="29" t="str">
        <f t="shared" si="11"/>
        <v/>
      </c>
      <c r="F89" s="29" t="str">
        <f t="shared" si="12"/>
        <v/>
      </c>
      <c r="G89" s="139" t="str">
        <f t="shared" si="18"/>
        <v/>
      </c>
      <c r="H89" s="29" t="str">
        <f t="shared" si="13"/>
        <v/>
      </c>
      <c r="I89" s="140"/>
      <c r="J89" s="29" t="str">
        <f t="shared" si="14"/>
        <v/>
      </c>
      <c r="K89" s="29" t="str">
        <f t="shared" si="15"/>
        <v/>
      </c>
      <c r="L89" s="139" t="str">
        <f t="shared" si="19"/>
        <v/>
      </c>
      <c r="M89" s="29" t="str">
        <f t="shared" si="16"/>
        <v/>
      </c>
      <c r="N89" s="29" t="str">
        <f t="shared" si="17"/>
        <v/>
      </c>
      <c r="O89" s="138"/>
    </row>
    <row r="90" spans="1:15" x14ac:dyDescent="0.2">
      <c r="A90" s="28"/>
      <c r="B90" s="140"/>
      <c r="C90" s="29" t="str">
        <f t="shared" si="10"/>
        <v/>
      </c>
      <c r="D90" s="140"/>
      <c r="E90" s="29" t="str">
        <f t="shared" si="11"/>
        <v/>
      </c>
      <c r="F90" s="29" t="str">
        <f t="shared" si="12"/>
        <v/>
      </c>
      <c r="G90" s="139" t="str">
        <f t="shared" si="18"/>
        <v/>
      </c>
      <c r="H90" s="29" t="str">
        <f t="shared" si="13"/>
        <v/>
      </c>
      <c r="I90" s="140"/>
      <c r="J90" s="29" t="str">
        <f t="shared" si="14"/>
        <v/>
      </c>
      <c r="K90" s="29" t="str">
        <f t="shared" si="15"/>
        <v/>
      </c>
      <c r="L90" s="139" t="str">
        <f t="shared" si="19"/>
        <v/>
      </c>
      <c r="M90" s="29" t="str">
        <f t="shared" si="16"/>
        <v/>
      </c>
      <c r="N90" s="29" t="str">
        <f t="shared" si="17"/>
        <v/>
      </c>
      <c r="O90" s="138"/>
    </row>
    <row r="91" spans="1:15" x14ac:dyDescent="0.2">
      <c r="A91" s="28"/>
      <c r="B91" s="140"/>
      <c r="C91" s="29" t="str">
        <f t="shared" si="10"/>
        <v/>
      </c>
      <c r="D91" s="140"/>
      <c r="E91" s="29" t="str">
        <f t="shared" si="11"/>
        <v/>
      </c>
      <c r="F91" s="29" t="str">
        <f t="shared" si="12"/>
        <v/>
      </c>
      <c r="G91" s="139" t="str">
        <f t="shared" si="18"/>
        <v/>
      </c>
      <c r="H91" s="29" t="str">
        <f t="shared" si="13"/>
        <v/>
      </c>
      <c r="I91" s="140"/>
      <c r="J91" s="29" t="str">
        <f t="shared" si="14"/>
        <v/>
      </c>
      <c r="K91" s="29" t="str">
        <f t="shared" si="15"/>
        <v/>
      </c>
      <c r="L91" s="139" t="str">
        <f t="shared" si="19"/>
        <v/>
      </c>
      <c r="M91" s="29" t="str">
        <f t="shared" si="16"/>
        <v/>
      </c>
      <c r="N91" s="29" t="str">
        <f t="shared" si="17"/>
        <v/>
      </c>
      <c r="O91" s="138"/>
    </row>
    <row r="92" spans="1:15" x14ac:dyDescent="0.2">
      <c r="A92" s="28"/>
      <c r="B92" s="140"/>
      <c r="C92" s="29" t="str">
        <f t="shared" si="10"/>
        <v/>
      </c>
      <c r="D92" s="140"/>
      <c r="E92" s="29" t="str">
        <f t="shared" si="11"/>
        <v/>
      </c>
      <c r="F92" s="29" t="str">
        <f t="shared" si="12"/>
        <v/>
      </c>
      <c r="G92" s="139" t="str">
        <f t="shared" si="18"/>
        <v/>
      </c>
      <c r="H92" s="29" t="str">
        <f t="shared" si="13"/>
        <v/>
      </c>
      <c r="I92" s="140"/>
      <c r="J92" s="29" t="str">
        <f t="shared" si="14"/>
        <v/>
      </c>
      <c r="K92" s="29" t="str">
        <f t="shared" si="15"/>
        <v/>
      </c>
      <c r="L92" s="139" t="str">
        <f t="shared" si="19"/>
        <v/>
      </c>
      <c r="M92" s="29" t="str">
        <f t="shared" si="16"/>
        <v/>
      </c>
      <c r="N92" s="29" t="str">
        <f t="shared" si="17"/>
        <v/>
      </c>
      <c r="O92" s="138"/>
    </row>
    <row r="93" spans="1:15" x14ac:dyDescent="0.2">
      <c r="A93" s="28"/>
      <c r="B93" s="140"/>
      <c r="C93" s="29" t="str">
        <f t="shared" si="10"/>
        <v/>
      </c>
      <c r="D93" s="140"/>
      <c r="E93" s="29" t="str">
        <f t="shared" si="11"/>
        <v/>
      </c>
      <c r="F93" s="29" t="str">
        <f t="shared" si="12"/>
        <v/>
      </c>
      <c r="G93" s="139" t="str">
        <f t="shared" si="18"/>
        <v/>
      </c>
      <c r="H93" s="29" t="str">
        <f t="shared" si="13"/>
        <v/>
      </c>
      <c r="I93" s="140"/>
      <c r="J93" s="29" t="str">
        <f t="shared" si="14"/>
        <v/>
      </c>
      <c r="K93" s="29" t="str">
        <f t="shared" si="15"/>
        <v/>
      </c>
      <c r="L93" s="139" t="str">
        <f t="shared" si="19"/>
        <v/>
      </c>
      <c r="M93" s="29" t="str">
        <f t="shared" si="16"/>
        <v/>
      </c>
      <c r="N93" s="29" t="str">
        <f t="shared" si="17"/>
        <v/>
      </c>
      <c r="O93" s="138"/>
    </row>
    <row r="94" spans="1:15" x14ac:dyDescent="0.2">
      <c r="A94" s="28"/>
      <c r="B94" s="140"/>
      <c r="C94" s="29" t="str">
        <f t="shared" si="10"/>
        <v/>
      </c>
      <c r="D94" s="140"/>
      <c r="E94" s="29" t="str">
        <f t="shared" si="11"/>
        <v/>
      </c>
      <c r="F94" s="29" t="str">
        <f t="shared" si="12"/>
        <v/>
      </c>
      <c r="G94" s="139" t="str">
        <f t="shared" si="18"/>
        <v/>
      </c>
      <c r="H94" s="29" t="str">
        <f t="shared" si="13"/>
        <v/>
      </c>
      <c r="I94" s="140"/>
      <c r="J94" s="29" t="str">
        <f t="shared" si="14"/>
        <v/>
      </c>
      <c r="K94" s="29" t="str">
        <f t="shared" si="15"/>
        <v/>
      </c>
      <c r="L94" s="139" t="str">
        <f t="shared" si="19"/>
        <v/>
      </c>
      <c r="M94" s="29" t="str">
        <f t="shared" si="16"/>
        <v/>
      </c>
      <c r="N94" s="29" t="str">
        <f t="shared" si="17"/>
        <v/>
      </c>
      <c r="O94" s="138"/>
    </row>
    <row r="95" spans="1:15" x14ac:dyDescent="0.2">
      <c r="A95" s="28"/>
      <c r="B95" s="140"/>
      <c r="C95" s="29" t="str">
        <f t="shared" si="10"/>
        <v/>
      </c>
      <c r="D95" s="140"/>
      <c r="E95" s="29" t="str">
        <f t="shared" si="11"/>
        <v/>
      </c>
      <c r="F95" s="29" t="str">
        <f t="shared" si="12"/>
        <v/>
      </c>
      <c r="G95" s="139" t="str">
        <f t="shared" si="18"/>
        <v/>
      </c>
      <c r="H95" s="29" t="str">
        <f t="shared" si="13"/>
        <v/>
      </c>
      <c r="I95" s="140"/>
      <c r="J95" s="29" t="str">
        <f t="shared" si="14"/>
        <v/>
      </c>
      <c r="K95" s="29" t="str">
        <f t="shared" si="15"/>
        <v/>
      </c>
      <c r="L95" s="139" t="str">
        <f t="shared" si="19"/>
        <v/>
      </c>
      <c r="M95" s="29" t="str">
        <f t="shared" si="16"/>
        <v/>
      </c>
      <c r="N95" s="29" t="str">
        <f t="shared" si="17"/>
        <v/>
      </c>
      <c r="O95" s="138"/>
    </row>
    <row r="96" spans="1:15" x14ac:dyDescent="0.2">
      <c r="A96" s="28"/>
      <c r="B96" s="140"/>
      <c r="C96" s="29" t="str">
        <f t="shared" si="10"/>
        <v/>
      </c>
      <c r="D96" s="140"/>
      <c r="E96" s="29" t="str">
        <f t="shared" si="11"/>
        <v/>
      </c>
      <c r="F96" s="29" t="str">
        <f t="shared" si="12"/>
        <v/>
      </c>
      <c r="G96" s="139" t="str">
        <f t="shared" si="18"/>
        <v/>
      </c>
      <c r="H96" s="29" t="str">
        <f t="shared" si="13"/>
        <v/>
      </c>
      <c r="I96" s="140"/>
      <c r="J96" s="29" t="str">
        <f t="shared" si="14"/>
        <v/>
      </c>
      <c r="K96" s="29" t="str">
        <f t="shared" si="15"/>
        <v/>
      </c>
      <c r="L96" s="139" t="str">
        <f t="shared" si="19"/>
        <v/>
      </c>
      <c r="M96" s="29" t="str">
        <f t="shared" si="16"/>
        <v/>
      </c>
      <c r="N96" s="29" t="str">
        <f t="shared" si="17"/>
        <v/>
      </c>
      <c r="O96" s="138"/>
    </row>
    <row r="97" spans="1:15" x14ac:dyDescent="0.2">
      <c r="A97" s="28"/>
      <c r="B97" s="140"/>
      <c r="C97" s="29" t="str">
        <f t="shared" si="10"/>
        <v/>
      </c>
      <c r="D97" s="140"/>
      <c r="E97" s="29" t="str">
        <f t="shared" si="11"/>
        <v/>
      </c>
      <c r="F97" s="29" t="str">
        <f t="shared" si="12"/>
        <v/>
      </c>
      <c r="G97" s="139" t="str">
        <f t="shared" si="18"/>
        <v/>
      </c>
      <c r="H97" s="29" t="str">
        <f t="shared" si="13"/>
        <v/>
      </c>
      <c r="I97" s="140"/>
      <c r="J97" s="29" t="str">
        <f t="shared" si="14"/>
        <v/>
      </c>
      <c r="K97" s="29" t="str">
        <f t="shared" si="15"/>
        <v/>
      </c>
      <c r="L97" s="139" t="str">
        <f t="shared" si="19"/>
        <v/>
      </c>
      <c r="M97" s="29" t="str">
        <f t="shared" si="16"/>
        <v/>
      </c>
      <c r="N97" s="29" t="str">
        <f t="shared" si="17"/>
        <v/>
      </c>
      <c r="O97" s="138"/>
    </row>
    <row r="98" spans="1:15" x14ac:dyDescent="0.2">
      <c r="A98" s="28"/>
      <c r="B98" s="140"/>
      <c r="C98" s="29" t="str">
        <f t="shared" si="10"/>
        <v/>
      </c>
      <c r="D98" s="140"/>
      <c r="E98" s="29" t="str">
        <f t="shared" si="11"/>
        <v/>
      </c>
      <c r="F98" s="29" t="str">
        <f t="shared" si="12"/>
        <v/>
      </c>
      <c r="G98" s="139" t="str">
        <f t="shared" si="18"/>
        <v/>
      </c>
      <c r="H98" s="29" t="str">
        <f t="shared" si="13"/>
        <v/>
      </c>
      <c r="I98" s="140"/>
      <c r="J98" s="29" t="str">
        <f t="shared" si="14"/>
        <v/>
      </c>
      <c r="K98" s="29" t="str">
        <f t="shared" si="15"/>
        <v/>
      </c>
      <c r="L98" s="139" t="str">
        <f t="shared" si="19"/>
        <v/>
      </c>
      <c r="M98" s="29" t="str">
        <f t="shared" si="16"/>
        <v/>
      </c>
      <c r="N98" s="29" t="str">
        <f t="shared" si="17"/>
        <v/>
      </c>
      <c r="O98" s="138"/>
    </row>
    <row r="99" spans="1:15" x14ac:dyDescent="0.2">
      <c r="A99" s="28"/>
      <c r="B99" s="140"/>
      <c r="C99" s="29" t="str">
        <f t="shared" si="10"/>
        <v/>
      </c>
      <c r="D99" s="140"/>
      <c r="E99" s="29" t="str">
        <f t="shared" si="11"/>
        <v/>
      </c>
      <c r="F99" s="29" t="str">
        <f t="shared" si="12"/>
        <v/>
      </c>
      <c r="G99" s="139" t="str">
        <f t="shared" si="18"/>
        <v/>
      </c>
      <c r="H99" s="29" t="str">
        <f t="shared" si="13"/>
        <v/>
      </c>
      <c r="I99" s="140"/>
      <c r="J99" s="29" t="str">
        <f t="shared" si="14"/>
        <v/>
      </c>
      <c r="K99" s="29" t="str">
        <f t="shared" si="15"/>
        <v/>
      </c>
      <c r="L99" s="139" t="str">
        <f t="shared" si="19"/>
        <v/>
      </c>
      <c r="M99" s="29" t="str">
        <f t="shared" si="16"/>
        <v/>
      </c>
      <c r="N99" s="29" t="str">
        <f t="shared" si="17"/>
        <v/>
      </c>
      <c r="O99" s="138"/>
    </row>
    <row r="100" spans="1:15" x14ac:dyDescent="0.2">
      <c r="A100" s="28"/>
      <c r="B100" s="140"/>
      <c r="C100" s="29" t="str">
        <f t="shared" si="10"/>
        <v/>
      </c>
      <c r="D100" s="140"/>
      <c r="E100" s="29" t="str">
        <f t="shared" si="11"/>
        <v/>
      </c>
      <c r="F100" s="29" t="str">
        <f t="shared" si="12"/>
        <v/>
      </c>
      <c r="G100" s="139" t="str">
        <f t="shared" si="18"/>
        <v/>
      </c>
      <c r="H100" s="29" t="str">
        <f t="shared" si="13"/>
        <v/>
      </c>
      <c r="I100" s="140"/>
      <c r="J100" s="29" t="str">
        <f t="shared" si="14"/>
        <v/>
      </c>
      <c r="K100" s="29" t="str">
        <f t="shared" si="15"/>
        <v/>
      </c>
      <c r="L100" s="139" t="str">
        <f t="shared" si="19"/>
        <v/>
      </c>
      <c r="M100" s="29" t="str">
        <f t="shared" si="16"/>
        <v/>
      </c>
      <c r="N100" s="29" t="str">
        <f t="shared" si="17"/>
        <v/>
      </c>
      <c r="O100" s="138"/>
    </row>
    <row r="101" spans="1:15" x14ac:dyDescent="0.2">
      <c r="A101" s="28"/>
      <c r="B101" s="140"/>
      <c r="C101" s="29" t="str">
        <f t="shared" si="10"/>
        <v/>
      </c>
      <c r="D101" s="140"/>
      <c r="E101" s="29" t="str">
        <f t="shared" si="11"/>
        <v/>
      </c>
      <c r="F101" s="29" t="str">
        <f t="shared" si="12"/>
        <v/>
      </c>
      <c r="G101" s="139" t="str">
        <f t="shared" si="18"/>
        <v/>
      </c>
      <c r="H101" s="29" t="str">
        <f t="shared" si="13"/>
        <v/>
      </c>
      <c r="I101" s="140"/>
      <c r="J101" s="29" t="str">
        <f t="shared" si="14"/>
        <v/>
      </c>
      <c r="K101" s="29" t="str">
        <f t="shared" si="15"/>
        <v/>
      </c>
      <c r="L101" s="139" t="str">
        <f t="shared" si="19"/>
        <v/>
      </c>
      <c r="M101" s="29" t="str">
        <f t="shared" si="16"/>
        <v/>
      </c>
      <c r="N101" s="29" t="str">
        <f t="shared" si="17"/>
        <v/>
      </c>
      <c r="O101" s="138"/>
    </row>
    <row r="102" spans="1:15" ht="13.5" thickBot="1" x14ac:dyDescent="0.25">
      <c r="A102" s="137"/>
      <c r="B102" s="136"/>
      <c r="C102" s="134" t="str">
        <f t="shared" si="10"/>
        <v/>
      </c>
      <c r="D102" s="136"/>
      <c r="E102" s="134" t="str">
        <f t="shared" si="11"/>
        <v/>
      </c>
      <c r="F102" s="134" t="str">
        <f t="shared" si="12"/>
        <v/>
      </c>
      <c r="G102" s="135" t="str">
        <f t="shared" si="18"/>
        <v/>
      </c>
      <c r="H102" s="134" t="str">
        <f t="shared" si="13"/>
        <v/>
      </c>
      <c r="I102" s="136"/>
      <c r="J102" s="134" t="str">
        <f t="shared" si="14"/>
        <v/>
      </c>
      <c r="K102" s="134" t="str">
        <f t="shared" si="15"/>
        <v/>
      </c>
      <c r="L102" s="135" t="str">
        <f t="shared" si="19"/>
        <v/>
      </c>
      <c r="M102" s="134" t="str">
        <f t="shared" si="16"/>
        <v/>
      </c>
      <c r="N102" s="134" t="str">
        <f t="shared" si="17"/>
        <v/>
      </c>
      <c r="O102" s="251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Q18" sqref="Q18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343" t="s">
        <v>37</v>
      </c>
      <c r="B1" s="345" t="s">
        <v>111</v>
      </c>
      <c r="C1" s="345" t="s">
        <v>0</v>
      </c>
      <c r="D1" s="345" t="s">
        <v>122</v>
      </c>
      <c r="E1" s="345" t="s">
        <v>0</v>
      </c>
      <c r="F1" s="347" t="s">
        <v>121</v>
      </c>
      <c r="G1" s="345" t="s">
        <v>0</v>
      </c>
      <c r="H1" s="345" t="s">
        <v>122</v>
      </c>
      <c r="I1" s="345" t="s">
        <v>0</v>
      </c>
      <c r="J1" s="345" t="s">
        <v>122</v>
      </c>
      <c r="K1" s="347" t="s">
        <v>218</v>
      </c>
      <c r="L1" s="347" t="s">
        <v>217</v>
      </c>
      <c r="M1" s="346" t="s">
        <v>108</v>
      </c>
    </row>
    <row r="2" spans="1:19" x14ac:dyDescent="0.2">
      <c r="A2" s="153">
        <f>IF(WRes!A2="","",WRes!A2)</f>
        <v>42720</v>
      </c>
      <c r="B2" s="158"/>
      <c r="C2" s="155">
        <v>0</v>
      </c>
      <c r="D2" s="155">
        <v>1</v>
      </c>
      <c r="E2" s="155">
        <v>0</v>
      </c>
      <c r="F2" s="158"/>
      <c r="G2" s="342"/>
      <c r="H2" s="342"/>
      <c r="I2" s="342"/>
      <c r="J2" s="342"/>
      <c r="K2" s="342"/>
      <c r="L2" s="342"/>
      <c r="M2" s="138"/>
    </row>
    <row r="3" spans="1:19" ht="13.5" thickBot="1" x14ac:dyDescent="0.25">
      <c r="A3" s="153">
        <f>IF(WRes!A3="","",WRes!A3)</f>
        <v>42727</v>
      </c>
      <c r="B3" s="139">
        <f>WRes!L3</f>
        <v>1.9926690565843108</v>
      </c>
      <c r="C3" s="4">
        <f t="shared" ref="C3:C34" si="0">IF(B3="","",C2+1)</f>
        <v>1</v>
      </c>
      <c r="D3" s="152">
        <f t="shared" ref="D3:D66" si="1">IF(B3="","",D2*(1+B3/100))</f>
        <v>1.0199266905658431</v>
      </c>
      <c r="E3" s="4">
        <f t="shared" ref="E3:E34" si="2">IF(D3="","",E2+1)</f>
        <v>1</v>
      </c>
      <c r="F3" s="29">
        <f t="shared" ref="F3:F34" si="3">IF(B3="","",100*(D3^(1/C3)-1))</f>
        <v>1.9926690565843064</v>
      </c>
      <c r="G3" s="156"/>
      <c r="H3" s="156"/>
      <c r="I3" s="156"/>
      <c r="J3" s="156"/>
      <c r="K3" s="156"/>
      <c r="L3" s="156"/>
      <c r="M3" s="138"/>
      <c r="N3" s="347" t="s">
        <v>121</v>
      </c>
    </row>
    <row r="4" spans="1:19" x14ac:dyDescent="0.2">
      <c r="A4" s="153">
        <f>IF(WRes!A4="","",WRes!A4)</f>
        <v>42734</v>
      </c>
      <c r="B4" s="139">
        <f>WRes!L4</f>
        <v>4.6630702799953614</v>
      </c>
      <c r="C4" s="4">
        <f t="shared" si="0"/>
        <v>2</v>
      </c>
      <c r="D4" s="152">
        <f t="shared" si="1"/>
        <v>1.067486588951359</v>
      </c>
      <c r="E4" s="4">
        <f t="shared" si="2"/>
        <v>2</v>
      </c>
      <c r="F4" s="29">
        <f t="shared" si="3"/>
        <v>3.3192425906887424</v>
      </c>
      <c r="G4" s="156"/>
      <c r="H4" s="156"/>
      <c r="I4" s="156"/>
      <c r="J4" s="156"/>
      <c r="K4" s="156"/>
      <c r="L4" s="156"/>
      <c r="M4" s="141"/>
      <c r="N4" s="340">
        <f>IF(F3="","",VLOOKUP(MAX(E3:E102),E3:F102,2,FALSE))</f>
        <v>3.3192425906887424</v>
      </c>
      <c r="P4" s="440" t="s">
        <v>249</v>
      </c>
      <c r="Q4" s="441"/>
      <c r="R4" s="441"/>
      <c r="S4" s="442"/>
    </row>
    <row r="5" spans="1:19" ht="13.5" thickBot="1" x14ac:dyDescent="0.25">
      <c r="A5" s="153" t="str">
        <f>IF(WRes!A5="","",WRes!A5)</f>
        <v/>
      </c>
      <c r="B5" s="139" t="str">
        <f>WRes!L5</f>
        <v/>
      </c>
      <c r="C5" s="4" t="str">
        <f t="shared" si="0"/>
        <v/>
      </c>
      <c r="D5" s="152" t="str">
        <f t="shared" si="1"/>
        <v/>
      </c>
      <c r="E5" s="4" t="str">
        <f t="shared" si="2"/>
        <v/>
      </c>
      <c r="F5" s="29" t="str">
        <f t="shared" si="3"/>
        <v/>
      </c>
      <c r="G5" s="156"/>
      <c r="H5" s="156"/>
      <c r="I5" s="156"/>
      <c r="J5" s="156"/>
      <c r="K5" s="156"/>
      <c r="L5" s="156"/>
      <c r="M5" s="141"/>
      <c r="P5" s="443"/>
      <c r="Q5" s="444"/>
      <c r="R5" s="444"/>
      <c r="S5" s="445"/>
    </row>
    <row r="6" spans="1:19" ht="13.5" thickBot="1" x14ac:dyDescent="0.25">
      <c r="A6" s="153" t="str">
        <f>IF(WRes!A6="","",WRes!A6)</f>
        <v/>
      </c>
      <c r="B6" s="139" t="str">
        <f>WRes!L6</f>
        <v/>
      </c>
      <c r="C6" s="4" t="str">
        <f t="shared" si="0"/>
        <v/>
      </c>
      <c r="D6" s="152" t="str">
        <f t="shared" si="1"/>
        <v/>
      </c>
      <c r="E6" s="4" t="str">
        <f t="shared" si="2"/>
        <v/>
      </c>
      <c r="F6" s="29" t="str">
        <f t="shared" si="3"/>
        <v/>
      </c>
      <c r="G6" s="155">
        <v>0</v>
      </c>
      <c r="H6" s="155">
        <v>1</v>
      </c>
      <c r="I6" s="156"/>
      <c r="J6" s="156"/>
      <c r="K6" s="156"/>
      <c r="L6" s="156"/>
      <c r="M6" s="138"/>
      <c r="P6" s="446" t="s">
        <v>245</v>
      </c>
      <c r="Q6" s="447"/>
      <c r="R6" s="365" t="e">
        <f>_xlfn.T.TEST(WRes!I2:I3,WRes!I4:I5,2,3)</f>
        <v>#DIV/0!</v>
      </c>
      <c r="S6" s="366" t="e">
        <f>1-R6</f>
        <v>#DIV/0!</v>
      </c>
    </row>
    <row r="7" spans="1:19" ht="13.5" thickBot="1" x14ac:dyDescent="0.25">
      <c r="A7" s="153" t="str">
        <f>IF(WRes!A7="","",WRes!A7)</f>
        <v/>
      </c>
      <c r="B7" s="139" t="str">
        <f>WRes!L7</f>
        <v/>
      </c>
      <c r="C7" s="4" t="str">
        <f t="shared" si="0"/>
        <v/>
      </c>
      <c r="D7" s="152" t="str">
        <f t="shared" si="1"/>
        <v/>
      </c>
      <c r="E7" s="4" t="str">
        <f t="shared" si="2"/>
        <v/>
      </c>
      <c r="F7" s="29" t="str">
        <f t="shared" si="3"/>
        <v/>
      </c>
      <c r="G7" s="4" t="str">
        <f t="shared" ref="G7:G38" si="4">IF(D7="","",G6+1)</f>
        <v/>
      </c>
      <c r="H7" s="152" t="str">
        <f>IF(B7="","",H6*(1+B7/100))</f>
        <v/>
      </c>
      <c r="I7" s="155">
        <v>0</v>
      </c>
      <c r="J7" s="155">
        <v>1</v>
      </c>
      <c r="K7" s="289" t="str">
        <f>IF(B7="","",100*(H7^(1/G7)-1))</f>
        <v/>
      </c>
      <c r="L7" s="156"/>
      <c r="M7" s="138"/>
    </row>
    <row r="8" spans="1:19" x14ac:dyDescent="0.2">
      <c r="A8" s="153" t="str">
        <f>IF(WRes!A8="","",WRes!A8)</f>
        <v/>
      </c>
      <c r="B8" s="139" t="str">
        <f>WRes!L8</f>
        <v/>
      </c>
      <c r="C8" s="4" t="str">
        <f t="shared" si="0"/>
        <v/>
      </c>
      <c r="D8" s="152" t="str">
        <f t="shared" si="1"/>
        <v/>
      </c>
      <c r="E8" s="4" t="str">
        <f t="shared" si="2"/>
        <v/>
      </c>
      <c r="F8" s="29" t="str">
        <f t="shared" si="3"/>
        <v/>
      </c>
      <c r="G8" s="4" t="str">
        <f t="shared" si="4"/>
        <v/>
      </c>
      <c r="H8" s="152" t="str">
        <f>IF(B8="","",H7*(1+B8/100))</f>
        <v/>
      </c>
      <c r="I8" s="4" t="str">
        <f t="shared" ref="I8:I39" si="5">IF(H8="","",I7+1)</f>
        <v/>
      </c>
      <c r="J8" s="152" t="str">
        <f t="shared" ref="J8:J71" si="6">IF(B8="","",J7*(1+B8/100))</f>
        <v/>
      </c>
      <c r="K8" s="289" t="str">
        <f>IF(B8="","",100*(H8^(1/G8)-1))</f>
        <v/>
      </c>
      <c r="L8" s="29" t="str">
        <f t="shared" ref="L8:L71" si="7">IF(B8="","",100*(J8^(1/I8)-1))</f>
        <v/>
      </c>
      <c r="M8" s="138"/>
      <c r="P8" s="440" t="s">
        <v>247</v>
      </c>
      <c r="Q8" s="441"/>
      <c r="R8" s="441"/>
      <c r="S8" s="442"/>
    </row>
    <row r="9" spans="1:19" ht="13.5" thickBot="1" x14ac:dyDescent="0.25">
      <c r="A9" s="153" t="str">
        <f>IF(WRes!A9="","",WRes!A9)</f>
        <v/>
      </c>
      <c r="B9" s="139" t="str">
        <f>WRes!L9</f>
        <v/>
      </c>
      <c r="C9" s="4" t="str">
        <f t="shared" si="0"/>
        <v/>
      </c>
      <c r="D9" s="152" t="str">
        <f t="shared" si="1"/>
        <v/>
      </c>
      <c r="E9" s="4" t="str">
        <f t="shared" si="2"/>
        <v/>
      </c>
      <c r="F9" s="29" t="str">
        <f t="shared" si="3"/>
        <v/>
      </c>
      <c r="G9" s="4" t="str">
        <f t="shared" si="4"/>
        <v/>
      </c>
      <c r="H9" s="152" t="str">
        <f t="shared" ref="H9:H72" si="8">IF(B9="","",H8*(1+B9/100))</f>
        <v/>
      </c>
      <c r="I9" s="4" t="str">
        <f t="shared" si="5"/>
        <v/>
      </c>
      <c r="J9" s="152" t="str">
        <f t="shared" si="6"/>
        <v/>
      </c>
      <c r="K9" s="289" t="str">
        <f>IF(B9="","",100*(H9^(1/G9)-1))</f>
        <v/>
      </c>
      <c r="L9" s="29" t="str">
        <f t="shared" si="7"/>
        <v/>
      </c>
      <c r="M9" s="138"/>
      <c r="P9" s="443"/>
      <c r="Q9" s="444"/>
      <c r="R9" s="444"/>
      <c r="S9" s="445"/>
    </row>
    <row r="10" spans="1:19" ht="13.5" thickBot="1" x14ac:dyDescent="0.25">
      <c r="A10" s="153" t="str">
        <f>IF(WRes!A10="","",WRes!A10)</f>
        <v/>
      </c>
      <c r="B10" s="139" t="str">
        <f>WRes!L10</f>
        <v/>
      </c>
      <c r="C10" s="4" t="str">
        <f t="shared" si="0"/>
        <v/>
      </c>
      <c r="D10" s="152" t="str">
        <f t="shared" si="1"/>
        <v/>
      </c>
      <c r="E10" s="4" t="str">
        <f t="shared" si="2"/>
        <v/>
      </c>
      <c r="F10" s="29" t="str">
        <f t="shared" si="3"/>
        <v/>
      </c>
      <c r="G10" s="4" t="str">
        <f t="shared" si="4"/>
        <v/>
      </c>
      <c r="H10" s="152" t="str">
        <f t="shared" si="8"/>
        <v/>
      </c>
      <c r="I10" s="4" t="str">
        <f t="shared" si="5"/>
        <v/>
      </c>
      <c r="J10" s="152" t="str">
        <f t="shared" si="6"/>
        <v/>
      </c>
      <c r="K10" s="289" t="str">
        <f>IF(B10="","",100*(H10^(1/G10)-1))</f>
        <v/>
      </c>
      <c r="L10" s="29" t="str">
        <f t="shared" si="7"/>
        <v/>
      </c>
      <c r="M10" s="138"/>
      <c r="P10" s="446" t="s">
        <v>248</v>
      </c>
      <c r="Q10" s="447"/>
      <c r="R10" s="365" t="e">
        <f>_xlfn.T.TEST(B3:B4,B5:B6,2,3)</f>
        <v>#DIV/0!</v>
      </c>
      <c r="S10" s="366" t="e">
        <f>1-R10</f>
        <v>#DIV/0!</v>
      </c>
    </row>
    <row r="11" spans="1:19" x14ac:dyDescent="0.2">
      <c r="A11" s="153" t="str">
        <f>IF(WRes!A11="","",WRes!A11)</f>
        <v/>
      </c>
      <c r="B11" s="139" t="str">
        <f>WRes!L11</f>
        <v/>
      </c>
      <c r="C11" s="4" t="str">
        <f t="shared" si="0"/>
        <v/>
      </c>
      <c r="D11" s="152" t="str">
        <f t="shared" si="1"/>
        <v/>
      </c>
      <c r="E11" s="4" t="str">
        <f t="shared" si="2"/>
        <v/>
      </c>
      <c r="F11" s="29" t="str">
        <f t="shared" si="3"/>
        <v/>
      </c>
      <c r="G11" s="4" t="str">
        <f t="shared" si="4"/>
        <v/>
      </c>
      <c r="H11" s="152" t="str">
        <f t="shared" si="8"/>
        <v/>
      </c>
      <c r="I11" s="4" t="str">
        <f t="shared" si="5"/>
        <v/>
      </c>
      <c r="J11" s="152" t="str">
        <f t="shared" si="6"/>
        <v/>
      </c>
      <c r="K11" s="289" t="str">
        <f t="shared" ref="K11:K74" si="9">IF(B11="","",100*(H11^(1/G11)-1))</f>
        <v/>
      </c>
      <c r="L11" s="29" t="str">
        <f t="shared" si="7"/>
        <v/>
      </c>
      <c r="M11" s="138"/>
    </row>
    <row r="12" spans="1:19" x14ac:dyDescent="0.2">
      <c r="A12" s="153" t="str">
        <f>IF(WRes!A12="","",WRes!A12)</f>
        <v/>
      </c>
      <c r="B12" s="139" t="str">
        <f>WRes!L12</f>
        <v/>
      </c>
      <c r="C12" s="4" t="str">
        <f t="shared" si="0"/>
        <v/>
      </c>
      <c r="D12" s="152" t="str">
        <f t="shared" si="1"/>
        <v/>
      </c>
      <c r="E12" s="4" t="str">
        <f t="shared" si="2"/>
        <v/>
      </c>
      <c r="F12" s="29" t="str">
        <f t="shared" si="3"/>
        <v/>
      </c>
      <c r="G12" s="4" t="str">
        <f t="shared" si="4"/>
        <v/>
      </c>
      <c r="H12" s="152" t="str">
        <f t="shared" si="8"/>
        <v/>
      </c>
      <c r="I12" s="4" t="str">
        <f t="shared" si="5"/>
        <v/>
      </c>
      <c r="J12" s="152" t="str">
        <f t="shared" si="6"/>
        <v/>
      </c>
      <c r="K12" s="289" t="str">
        <f t="shared" si="9"/>
        <v/>
      </c>
      <c r="L12" s="29" t="str">
        <f t="shared" si="7"/>
        <v/>
      </c>
      <c r="M12" s="138"/>
    </row>
    <row r="13" spans="1:19" x14ac:dyDescent="0.2">
      <c r="A13" s="153" t="str">
        <f>IF(WRes!A13="","",WRes!A13)</f>
        <v/>
      </c>
      <c r="B13" s="139" t="str">
        <f>WRes!L13</f>
        <v/>
      </c>
      <c r="C13" s="4" t="str">
        <f t="shared" si="0"/>
        <v/>
      </c>
      <c r="D13" s="152" t="str">
        <f t="shared" si="1"/>
        <v/>
      </c>
      <c r="E13" s="4" t="str">
        <f t="shared" si="2"/>
        <v/>
      </c>
      <c r="F13" s="29" t="str">
        <f t="shared" si="3"/>
        <v/>
      </c>
      <c r="G13" s="4" t="str">
        <f t="shared" si="4"/>
        <v/>
      </c>
      <c r="H13" s="152" t="str">
        <f t="shared" si="8"/>
        <v/>
      </c>
      <c r="I13" s="4" t="str">
        <f t="shared" si="5"/>
        <v/>
      </c>
      <c r="J13" s="152" t="str">
        <f t="shared" si="6"/>
        <v/>
      </c>
      <c r="K13" s="289" t="str">
        <f t="shared" si="9"/>
        <v/>
      </c>
      <c r="L13" s="29" t="str">
        <f t="shared" si="7"/>
        <v/>
      </c>
      <c r="M13" s="138"/>
    </row>
    <row r="14" spans="1:19" x14ac:dyDescent="0.2">
      <c r="A14" s="153" t="str">
        <f>IF(WRes!A14="","",WRes!A14)</f>
        <v/>
      </c>
      <c r="B14" s="139" t="str">
        <f>WRes!L14</f>
        <v/>
      </c>
      <c r="C14" s="4" t="str">
        <f t="shared" si="0"/>
        <v/>
      </c>
      <c r="D14" s="152" t="str">
        <f t="shared" si="1"/>
        <v/>
      </c>
      <c r="E14" s="4" t="str">
        <f t="shared" si="2"/>
        <v/>
      </c>
      <c r="F14" s="29" t="str">
        <f t="shared" si="3"/>
        <v/>
      </c>
      <c r="G14" s="4" t="str">
        <f t="shared" si="4"/>
        <v/>
      </c>
      <c r="H14" s="152" t="str">
        <f t="shared" si="8"/>
        <v/>
      </c>
      <c r="I14" s="4" t="str">
        <f t="shared" si="5"/>
        <v/>
      </c>
      <c r="J14" s="152" t="str">
        <f t="shared" si="6"/>
        <v/>
      </c>
      <c r="K14" s="289" t="str">
        <f t="shared" si="9"/>
        <v/>
      </c>
      <c r="L14" s="29" t="str">
        <f t="shared" si="7"/>
        <v/>
      </c>
      <c r="M14" s="138"/>
    </row>
    <row r="15" spans="1:19" x14ac:dyDescent="0.2">
      <c r="A15" s="153" t="str">
        <f>IF(WRes!A15="","",WRes!A15)</f>
        <v/>
      </c>
      <c r="B15" s="139" t="str">
        <f>WRes!L15</f>
        <v/>
      </c>
      <c r="C15" s="4" t="str">
        <f t="shared" si="0"/>
        <v/>
      </c>
      <c r="D15" s="152" t="str">
        <f t="shared" si="1"/>
        <v/>
      </c>
      <c r="E15" s="4" t="str">
        <f t="shared" si="2"/>
        <v/>
      </c>
      <c r="F15" s="29" t="str">
        <f t="shared" si="3"/>
        <v/>
      </c>
      <c r="G15" s="4" t="str">
        <f t="shared" si="4"/>
        <v/>
      </c>
      <c r="H15" s="152" t="str">
        <f t="shared" si="8"/>
        <v/>
      </c>
      <c r="I15" s="4" t="str">
        <f t="shared" si="5"/>
        <v/>
      </c>
      <c r="J15" s="152" t="str">
        <f t="shared" si="6"/>
        <v/>
      </c>
      <c r="K15" s="289" t="str">
        <f t="shared" si="9"/>
        <v/>
      </c>
      <c r="L15" s="29" t="str">
        <f t="shared" si="7"/>
        <v/>
      </c>
      <c r="M15" s="138"/>
    </row>
    <row r="16" spans="1:19" x14ac:dyDescent="0.2">
      <c r="A16" s="153" t="str">
        <f>IF(WRes!A16="","",WRes!A16)</f>
        <v/>
      </c>
      <c r="B16" s="139" t="str">
        <f>WRes!L16</f>
        <v/>
      </c>
      <c r="C16" s="4" t="str">
        <f t="shared" si="0"/>
        <v/>
      </c>
      <c r="D16" s="152" t="str">
        <f t="shared" si="1"/>
        <v/>
      </c>
      <c r="E16" s="4" t="str">
        <f t="shared" si="2"/>
        <v/>
      </c>
      <c r="F16" s="29" t="str">
        <f t="shared" si="3"/>
        <v/>
      </c>
      <c r="G16" s="4" t="str">
        <f t="shared" si="4"/>
        <v/>
      </c>
      <c r="H16" s="152" t="str">
        <f t="shared" si="8"/>
        <v/>
      </c>
      <c r="I16" s="4" t="str">
        <f t="shared" si="5"/>
        <v/>
      </c>
      <c r="J16" s="152" t="str">
        <f t="shared" si="6"/>
        <v/>
      </c>
      <c r="K16" s="289" t="str">
        <f t="shared" si="9"/>
        <v/>
      </c>
      <c r="L16" s="29" t="str">
        <f t="shared" si="7"/>
        <v/>
      </c>
      <c r="M16" s="138"/>
    </row>
    <row r="17" spans="1:13" x14ac:dyDescent="0.2">
      <c r="A17" s="157" t="str">
        <f>IF(WRes!A17="","",WRes!A17)</f>
        <v/>
      </c>
      <c r="B17" s="139" t="str">
        <f>WRes!L17</f>
        <v/>
      </c>
      <c r="C17" s="4" t="str">
        <f t="shared" si="0"/>
        <v/>
      </c>
      <c r="D17" s="152" t="str">
        <f t="shared" si="1"/>
        <v/>
      </c>
      <c r="E17" s="4" t="str">
        <f t="shared" si="2"/>
        <v/>
      </c>
      <c r="F17" s="29" t="str">
        <f t="shared" si="3"/>
        <v/>
      </c>
      <c r="G17" s="4" t="str">
        <f t="shared" si="4"/>
        <v/>
      </c>
      <c r="H17" s="152" t="str">
        <f t="shared" si="8"/>
        <v/>
      </c>
      <c r="I17" s="4" t="str">
        <f t="shared" si="5"/>
        <v/>
      </c>
      <c r="J17" s="152" t="str">
        <f t="shared" si="6"/>
        <v/>
      </c>
      <c r="K17" s="289" t="str">
        <f t="shared" si="9"/>
        <v/>
      </c>
      <c r="L17" s="29" t="str">
        <f t="shared" si="7"/>
        <v/>
      </c>
      <c r="M17" s="138"/>
    </row>
    <row r="18" spans="1:13" x14ac:dyDescent="0.2">
      <c r="A18" s="154" t="str">
        <f>IF(WRes!A18="","",WRes!A18)</f>
        <v/>
      </c>
      <c r="B18" s="139" t="str">
        <f>WRes!L18</f>
        <v/>
      </c>
      <c r="C18" s="4" t="str">
        <f t="shared" si="0"/>
        <v/>
      </c>
      <c r="D18" s="152" t="str">
        <f t="shared" si="1"/>
        <v/>
      </c>
      <c r="E18" s="4" t="str">
        <f t="shared" si="2"/>
        <v/>
      </c>
      <c r="F18" s="29" t="str">
        <f t="shared" si="3"/>
        <v/>
      </c>
      <c r="G18" s="4" t="str">
        <f t="shared" si="4"/>
        <v/>
      </c>
      <c r="H18" s="152" t="str">
        <f t="shared" si="8"/>
        <v/>
      </c>
      <c r="I18" s="4" t="str">
        <f t="shared" si="5"/>
        <v/>
      </c>
      <c r="J18" s="152" t="str">
        <f t="shared" si="6"/>
        <v/>
      </c>
      <c r="K18" s="289" t="str">
        <f t="shared" si="9"/>
        <v/>
      </c>
      <c r="L18" s="29" t="str">
        <f t="shared" si="7"/>
        <v/>
      </c>
      <c r="M18" s="138"/>
    </row>
    <row r="19" spans="1:13" x14ac:dyDescent="0.2">
      <c r="A19" s="154" t="str">
        <f>IF(WRes!A19="","",WRes!A19)</f>
        <v/>
      </c>
      <c r="B19" s="139" t="str">
        <f>WRes!L19</f>
        <v/>
      </c>
      <c r="C19" s="4" t="str">
        <f t="shared" si="0"/>
        <v/>
      </c>
      <c r="D19" s="152" t="str">
        <f t="shared" si="1"/>
        <v/>
      </c>
      <c r="E19" s="4" t="str">
        <f t="shared" si="2"/>
        <v/>
      </c>
      <c r="F19" s="29" t="str">
        <f t="shared" si="3"/>
        <v/>
      </c>
      <c r="G19" s="4" t="str">
        <f t="shared" si="4"/>
        <v/>
      </c>
      <c r="H19" s="152" t="str">
        <f t="shared" si="8"/>
        <v/>
      </c>
      <c r="I19" s="4" t="str">
        <f t="shared" si="5"/>
        <v/>
      </c>
      <c r="J19" s="152" t="str">
        <f t="shared" si="6"/>
        <v/>
      </c>
      <c r="K19" s="289" t="str">
        <f t="shared" si="9"/>
        <v/>
      </c>
      <c r="L19" s="29" t="str">
        <f t="shared" si="7"/>
        <v/>
      </c>
      <c r="M19" s="138"/>
    </row>
    <row r="20" spans="1:13" x14ac:dyDescent="0.2">
      <c r="A20" s="154" t="str">
        <f>IF(WRes!A20="","",WRes!A20)</f>
        <v/>
      </c>
      <c r="B20" s="139" t="str">
        <f>WRes!L20</f>
        <v/>
      </c>
      <c r="C20" s="4" t="str">
        <f t="shared" si="0"/>
        <v/>
      </c>
      <c r="D20" s="152" t="str">
        <f t="shared" si="1"/>
        <v/>
      </c>
      <c r="E20" s="4" t="str">
        <f t="shared" si="2"/>
        <v/>
      </c>
      <c r="F20" s="29" t="str">
        <f t="shared" si="3"/>
        <v/>
      </c>
      <c r="G20" s="4" t="str">
        <f t="shared" si="4"/>
        <v/>
      </c>
      <c r="H20" s="152" t="str">
        <f t="shared" si="8"/>
        <v/>
      </c>
      <c r="I20" s="4" t="str">
        <f t="shared" si="5"/>
        <v/>
      </c>
      <c r="J20" s="152" t="str">
        <f t="shared" si="6"/>
        <v/>
      </c>
      <c r="K20" s="289" t="str">
        <f t="shared" si="9"/>
        <v/>
      </c>
      <c r="L20" s="29" t="str">
        <f t="shared" si="7"/>
        <v/>
      </c>
      <c r="M20" s="138"/>
    </row>
    <row r="21" spans="1:13" x14ac:dyDescent="0.2">
      <c r="A21" s="154" t="str">
        <f>IF(WRes!A21="","",WRes!A21)</f>
        <v/>
      </c>
      <c r="B21" s="139" t="str">
        <f>WRes!L21</f>
        <v/>
      </c>
      <c r="C21" s="4" t="str">
        <f t="shared" si="0"/>
        <v/>
      </c>
      <c r="D21" s="152" t="str">
        <f t="shared" si="1"/>
        <v/>
      </c>
      <c r="E21" s="4" t="str">
        <f t="shared" si="2"/>
        <v/>
      </c>
      <c r="F21" s="29" t="str">
        <f t="shared" si="3"/>
        <v/>
      </c>
      <c r="G21" s="4" t="str">
        <f t="shared" si="4"/>
        <v/>
      </c>
      <c r="H21" s="152" t="str">
        <f t="shared" si="8"/>
        <v/>
      </c>
      <c r="I21" s="4" t="str">
        <f t="shared" si="5"/>
        <v/>
      </c>
      <c r="J21" s="152" t="str">
        <f t="shared" si="6"/>
        <v/>
      </c>
      <c r="K21" s="289" t="str">
        <f t="shared" si="9"/>
        <v/>
      </c>
      <c r="L21" s="29" t="str">
        <f t="shared" si="7"/>
        <v/>
      </c>
      <c r="M21" s="138"/>
    </row>
    <row r="22" spans="1:13" x14ac:dyDescent="0.2">
      <c r="A22" s="154" t="str">
        <f>IF(WRes!A22="","",WRes!A22)</f>
        <v/>
      </c>
      <c r="B22" s="139" t="str">
        <f>WRes!L22</f>
        <v/>
      </c>
      <c r="C22" s="4" t="str">
        <f t="shared" si="0"/>
        <v/>
      </c>
      <c r="D22" s="152" t="str">
        <f t="shared" si="1"/>
        <v/>
      </c>
      <c r="E22" s="4" t="str">
        <f t="shared" si="2"/>
        <v/>
      </c>
      <c r="F22" s="29" t="str">
        <f t="shared" si="3"/>
        <v/>
      </c>
      <c r="G22" s="4" t="str">
        <f t="shared" si="4"/>
        <v/>
      </c>
      <c r="H22" s="152" t="str">
        <f t="shared" si="8"/>
        <v/>
      </c>
      <c r="I22" s="4" t="str">
        <f t="shared" si="5"/>
        <v/>
      </c>
      <c r="J22" s="152" t="str">
        <f t="shared" si="6"/>
        <v/>
      </c>
      <c r="K22" s="289" t="str">
        <f t="shared" si="9"/>
        <v/>
      </c>
      <c r="L22" s="29" t="str">
        <f t="shared" si="7"/>
        <v/>
      </c>
      <c r="M22" s="138"/>
    </row>
    <row r="23" spans="1:13" x14ac:dyDescent="0.2">
      <c r="A23" s="154" t="str">
        <f>IF(WRes!A23="","",WRes!A23)</f>
        <v/>
      </c>
      <c r="B23" s="139" t="str">
        <f>WRes!L23</f>
        <v/>
      </c>
      <c r="C23" s="4" t="str">
        <f t="shared" si="0"/>
        <v/>
      </c>
      <c r="D23" s="152" t="str">
        <f t="shared" si="1"/>
        <v/>
      </c>
      <c r="E23" s="4" t="str">
        <f t="shared" si="2"/>
        <v/>
      </c>
      <c r="F23" s="29" t="str">
        <f t="shared" si="3"/>
        <v/>
      </c>
      <c r="G23" s="4" t="str">
        <f t="shared" si="4"/>
        <v/>
      </c>
      <c r="H23" s="152" t="str">
        <f t="shared" si="8"/>
        <v/>
      </c>
      <c r="I23" s="4" t="str">
        <f t="shared" si="5"/>
        <v/>
      </c>
      <c r="J23" s="152" t="str">
        <f t="shared" si="6"/>
        <v/>
      </c>
      <c r="K23" s="289" t="str">
        <f t="shared" si="9"/>
        <v/>
      </c>
      <c r="L23" s="29" t="str">
        <f t="shared" si="7"/>
        <v/>
      </c>
      <c r="M23" s="138"/>
    </row>
    <row r="24" spans="1:13" x14ac:dyDescent="0.2">
      <c r="A24" s="154" t="str">
        <f>IF(WRes!A24="","",WRes!A24)</f>
        <v/>
      </c>
      <c r="B24" s="139" t="str">
        <f>WRes!L24</f>
        <v/>
      </c>
      <c r="C24" s="4" t="str">
        <f t="shared" si="0"/>
        <v/>
      </c>
      <c r="D24" s="152" t="str">
        <f t="shared" si="1"/>
        <v/>
      </c>
      <c r="E24" s="4" t="str">
        <f t="shared" si="2"/>
        <v/>
      </c>
      <c r="F24" s="29" t="str">
        <f t="shared" si="3"/>
        <v/>
      </c>
      <c r="G24" s="4" t="str">
        <f t="shared" si="4"/>
        <v/>
      </c>
      <c r="H24" s="152" t="str">
        <f t="shared" si="8"/>
        <v/>
      </c>
      <c r="I24" s="4" t="str">
        <f t="shared" si="5"/>
        <v/>
      </c>
      <c r="J24" s="152" t="str">
        <f t="shared" si="6"/>
        <v/>
      </c>
      <c r="K24" s="289" t="str">
        <f t="shared" si="9"/>
        <v/>
      </c>
      <c r="L24" s="29" t="str">
        <f t="shared" si="7"/>
        <v/>
      </c>
      <c r="M24" s="138"/>
    </row>
    <row r="25" spans="1:13" x14ac:dyDescent="0.2">
      <c r="A25" s="154" t="str">
        <f>IF(WRes!A25="","",WRes!A25)</f>
        <v/>
      </c>
      <c r="B25" s="139" t="str">
        <f>WRes!L25</f>
        <v/>
      </c>
      <c r="C25" s="4" t="str">
        <f t="shared" si="0"/>
        <v/>
      </c>
      <c r="D25" s="152" t="str">
        <f t="shared" si="1"/>
        <v/>
      </c>
      <c r="E25" s="4" t="str">
        <f t="shared" si="2"/>
        <v/>
      </c>
      <c r="F25" s="29" t="str">
        <f t="shared" si="3"/>
        <v/>
      </c>
      <c r="G25" s="4" t="str">
        <f t="shared" si="4"/>
        <v/>
      </c>
      <c r="H25" s="152" t="str">
        <f t="shared" si="8"/>
        <v/>
      </c>
      <c r="I25" s="4" t="str">
        <f t="shared" si="5"/>
        <v/>
      </c>
      <c r="J25" s="152" t="str">
        <f t="shared" si="6"/>
        <v/>
      </c>
      <c r="K25" s="289" t="str">
        <f t="shared" si="9"/>
        <v/>
      </c>
      <c r="L25" s="29" t="str">
        <f t="shared" si="7"/>
        <v/>
      </c>
      <c r="M25" s="138"/>
    </row>
    <row r="26" spans="1:13" x14ac:dyDescent="0.2">
      <c r="A26" s="154" t="str">
        <f>IF(WRes!A26="","",WRes!A26)</f>
        <v/>
      </c>
      <c r="B26" s="139" t="str">
        <f>WRes!L26</f>
        <v/>
      </c>
      <c r="C26" s="4" t="str">
        <f t="shared" si="0"/>
        <v/>
      </c>
      <c r="D26" s="152" t="str">
        <f t="shared" si="1"/>
        <v/>
      </c>
      <c r="E26" s="4" t="str">
        <f t="shared" si="2"/>
        <v/>
      </c>
      <c r="F26" s="29" t="str">
        <f t="shared" si="3"/>
        <v/>
      </c>
      <c r="G26" s="4" t="str">
        <f t="shared" si="4"/>
        <v/>
      </c>
      <c r="H26" s="152" t="str">
        <f t="shared" si="8"/>
        <v/>
      </c>
      <c r="I26" s="4" t="str">
        <f t="shared" si="5"/>
        <v/>
      </c>
      <c r="J26" s="152" t="str">
        <f t="shared" si="6"/>
        <v/>
      </c>
      <c r="K26" s="289" t="str">
        <f t="shared" si="9"/>
        <v/>
      </c>
      <c r="L26" s="29" t="str">
        <f t="shared" si="7"/>
        <v/>
      </c>
      <c r="M26" s="138"/>
    </row>
    <row r="27" spans="1:13" x14ac:dyDescent="0.2">
      <c r="A27" s="154" t="str">
        <f>IF(WRes!A27="","",WRes!A27)</f>
        <v/>
      </c>
      <c r="B27" s="139" t="str">
        <f>WRes!L27</f>
        <v/>
      </c>
      <c r="C27" s="4" t="str">
        <f t="shared" si="0"/>
        <v/>
      </c>
      <c r="D27" s="152" t="str">
        <f t="shared" si="1"/>
        <v/>
      </c>
      <c r="E27" s="4" t="str">
        <f t="shared" si="2"/>
        <v/>
      </c>
      <c r="F27" s="29" t="str">
        <f t="shared" si="3"/>
        <v/>
      </c>
      <c r="G27" s="4" t="str">
        <f t="shared" si="4"/>
        <v/>
      </c>
      <c r="H27" s="152" t="str">
        <f t="shared" si="8"/>
        <v/>
      </c>
      <c r="I27" s="4" t="str">
        <f t="shared" si="5"/>
        <v/>
      </c>
      <c r="J27" s="152" t="str">
        <f t="shared" si="6"/>
        <v/>
      </c>
      <c r="K27" s="289" t="str">
        <f t="shared" si="9"/>
        <v/>
      </c>
      <c r="L27" s="29" t="str">
        <f t="shared" si="7"/>
        <v/>
      </c>
      <c r="M27" s="138"/>
    </row>
    <row r="28" spans="1:13" x14ac:dyDescent="0.2">
      <c r="A28" s="154" t="str">
        <f>IF(WRes!A28="","",WRes!A28)</f>
        <v/>
      </c>
      <c r="B28" s="139" t="str">
        <f>WRes!L28</f>
        <v/>
      </c>
      <c r="C28" s="4" t="str">
        <f t="shared" si="0"/>
        <v/>
      </c>
      <c r="D28" s="152" t="str">
        <f t="shared" si="1"/>
        <v/>
      </c>
      <c r="E28" s="4" t="str">
        <f t="shared" si="2"/>
        <v/>
      </c>
      <c r="F28" s="29" t="str">
        <f t="shared" si="3"/>
        <v/>
      </c>
      <c r="G28" s="4" t="str">
        <f t="shared" si="4"/>
        <v/>
      </c>
      <c r="H28" s="152" t="str">
        <f t="shared" si="8"/>
        <v/>
      </c>
      <c r="I28" s="4" t="str">
        <f t="shared" si="5"/>
        <v/>
      </c>
      <c r="J28" s="152" t="str">
        <f t="shared" si="6"/>
        <v/>
      </c>
      <c r="K28" s="289" t="str">
        <f t="shared" si="9"/>
        <v/>
      </c>
      <c r="L28" s="29" t="str">
        <f t="shared" si="7"/>
        <v/>
      </c>
      <c r="M28" s="138"/>
    </row>
    <row r="29" spans="1:13" x14ac:dyDescent="0.2">
      <c r="A29" s="154" t="str">
        <f>IF(WRes!A29="","",WRes!A29)</f>
        <v/>
      </c>
      <c r="B29" s="139" t="str">
        <f>WRes!L29</f>
        <v/>
      </c>
      <c r="C29" s="4" t="str">
        <f t="shared" si="0"/>
        <v/>
      </c>
      <c r="D29" s="152" t="str">
        <f t="shared" si="1"/>
        <v/>
      </c>
      <c r="E29" s="4" t="str">
        <f t="shared" si="2"/>
        <v/>
      </c>
      <c r="F29" s="29" t="str">
        <f t="shared" si="3"/>
        <v/>
      </c>
      <c r="G29" s="4" t="str">
        <f t="shared" si="4"/>
        <v/>
      </c>
      <c r="H29" s="152" t="str">
        <f t="shared" si="8"/>
        <v/>
      </c>
      <c r="I29" s="4" t="str">
        <f t="shared" si="5"/>
        <v/>
      </c>
      <c r="J29" s="152" t="str">
        <f t="shared" si="6"/>
        <v/>
      </c>
      <c r="K29" s="289" t="str">
        <f t="shared" si="9"/>
        <v/>
      </c>
      <c r="L29" s="29" t="str">
        <f t="shared" si="7"/>
        <v/>
      </c>
      <c r="M29" s="138"/>
    </row>
    <row r="30" spans="1:13" x14ac:dyDescent="0.2">
      <c r="A30" s="153" t="str">
        <f>IF(WRes!A30="","",WRes!A30)</f>
        <v/>
      </c>
      <c r="B30" s="139" t="str">
        <f>WRes!L30</f>
        <v/>
      </c>
      <c r="C30" s="4" t="str">
        <f t="shared" si="0"/>
        <v/>
      </c>
      <c r="D30" s="152" t="str">
        <f t="shared" si="1"/>
        <v/>
      </c>
      <c r="E30" s="4" t="str">
        <f t="shared" si="2"/>
        <v/>
      </c>
      <c r="F30" s="29" t="str">
        <f t="shared" si="3"/>
        <v/>
      </c>
      <c r="G30" s="4" t="str">
        <f t="shared" si="4"/>
        <v/>
      </c>
      <c r="H30" s="152" t="str">
        <f t="shared" si="8"/>
        <v/>
      </c>
      <c r="I30" s="4" t="str">
        <f t="shared" si="5"/>
        <v/>
      </c>
      <c r="J30" s="152" t="str">
        <f t="shared" si="6"/>
        <v/>
      </c>
      <c r="K30" s="289" t="str">
        <f t="shared" si="9"/>
        <v/>
      </c>
      <c r="L30" s="29" t="str">
        <f t="shared" si="7"/>
        <v/>
      </c>
      <c r="M30" s="138"/>
    </row>
    <row r="31" spans="1:13" x14ac:dyDescent="0.2">
      <c r="A31" s="153" t="str">
        <f>IF(WRes!A31="","",WRes!A31)</f>
        <v/>
      </c>
      <c r="B31" s="139" t="str">
        <f>WRes!L31</f>
        <v/>
      </c>
      <c r="C31" s="4" t="str">
        <f t="shared" si="0"/>
        <v/>
      </c>
      <c r="D31" s="152" t="str">
        <f t="shared" si="1"/>
        <v/>
      </c>
      <c r="E31" s="4" t="str">
        <f t="shared" si="2"/>
        <v/>
      </c>
      <c r="F31" s="29" t="str">
        <f t="shared" si="3"/>
        <v/>
      </c>
      <c r="G31" s="4" t="str">
        <f t="shared" si="4"/>
        <v/>
      </c>
      <c r="H31" s="152" t="str">
        <f t="shared" si="8"/>
        <v/>
      </c>
      <c r="I31" s="4" t="str">
        <f t="shared" si="5"/>
        <v/>
      </c>
      <c r="J31" s="152" t="str">
        <f t="shared" si="6"/>
        <v/>
      </c>
      <c r="K31" s="289" t="str">
        <f t="shared" si="9"/>
        <v/>
      </c>
      <c r="L31" s="29" t="str">
        <f t="shared" si="7"/>
        <v/>
      </c>
      <c r="M31" s="138"/>
    </row>
    <row r="32" spans="1:13" x14ac:dyDescent="0.2">
      <c r="A32" s="153" t="str">
        <f>IF(WRes!A32="","",WRes!A32)</f>
        <v/>
      </c>
      <c r="B32" s="139" t="str">
        <f>WRes!L32</f>
        <v/>
      </c>
      <c r="C32" s="4" t="str">
        <f t="shared" si="0"/>
        <v/>
      </c>
      <c r="D32" s="152" t="str">
        <f t="shared" si="1"/>
        <v/>
      </c>
      <c r="E32" s="4" t="str">
        <f t="shared" si="2"/>
        <v/>
      </c>
      <c r="F32" s="29" t="str">
        <f t="shared" si="3"/>
        <v/>
      </c>
      <c r="G32" s="4" t="str">
        <f t="shared" si="4"/>
        <v/>
      </c>
      <c r="H32" s="152" t="str">
        <f t="shared" si="8"/>
        <v/>
      </c>
      <c r="I32" s="4" t="str">
        <f t="shared" si="5"/>
        <v/>
      </c>
      <c r="J32" s="152" t="str">
        <f t="shared" si="6"/>
        <v/>
      </c>
      <c r="K32" s="289" t="str">
        <f t="shared" si="9"/>
        <v/>
      </c>
      <c r="L32" s="29" t="str">
        <f t="shared" si="7"/>
        <v/>
      </c>
      <c r="M32" s="138"/>
    </row>
    <row r="33" spans="1:13" x14ac:dyDescent="0.2">
      <c r="A33" s="153" t="str">
        <f>IF(WRes!A33="","",WRes!A33)</f>
        <v/>
      </c>
      <c r="B33" s="139" t="str">
        <f>WRes!L33</f>
        <v/>
      </c>
      <c r="C33" s="4" t="str">
        <f t="shared" si="0"/>
        <v/>
      </c>
      <c r="D33" s="152" t="str">
        <f t="shared" si="1"/>
        <v/>
      </c>
      <c r="E33" s="4" t="str">
        <f t="shared" si="2"/>
        <v/>
      </c>
      <c r="F33" s="29" t="str">
        <f t="shared" si="3"/>
        <v/>
      </c>
      <c r="G33" s="4" t="str">
        <f t="shared" si="4"/>
        <v/>
      </c>
      <c r="H33" s="152" t="str">
        <f t="shared" si="8"/>
        <v/>
      </c>
      <c r="I33" s="4" t="str">
        <f t="shared" si="5"/>
        <v/>
      </c>
      <c r="J33" s="152" t="str">
        <f t="shared" si="6"/>
        <v/>
      </c>
      <c r="K33" s="289" t="str">
        <f t="shared" si="9"/>
        <v/>
      </c>
      <c r="L33" s="29" t="str">
        <f t="shared" si="7"/>
        <v/>
      </c>
      <c r="M33" s="138"/>
    </row>
    <row r="34" spans="1:13" x14ac:dyDescent="0.2">
      <c r="A34" s="153" t="str">
        <f>IF(WRes!A34="","",WRes!A34)</f>
        <v/>
      </c>
      <c r="B34" s="139" t="str">
        <f>WRes!L34</f>
        <v/>
      </c>
      <c r="C34" s="4" t="str">
        <f t="shared" si="0"/>
        <v/>
      </c>
      <c r="D34" s="152" t="str">
        <f t="shared" si="1"/>
        <v/>
      </c>
      <c r="E34" s="4" t="str">
        <f t="shared" si="2"/>
        <v/>
      </c>
      <c r="F34" s="29" t="str">
        <f t="shared" si="3"/>
        <v/>
      </c>
      <c r="G34" s="4" t="str">
        <f t="shared" si="4"/>
        <v/>
      </c>
      <c r="H34" s="152" t="str">
        <f t="shared" si="8"/>
        <v/>
      </c>
      <c r="I34" s="4" t="str">
        <f t="shared" si="5"/>
        <v/>
      </c>
      <c r="J34" s="152" t="str">
        <f t="shared" si="6"/>
        <v/>
      </c>
      <c r="K34" s="289" t="str">
        <f t="shared" si="9"/>
        <v/>
      </c>
      <c r="L34" s="29" t="str">
        <f t="shared" si="7"/>
        <v/>
      </c>
      <c r="M34" s="138"/>
    </row>
    <row r="35" spans="1:13" x14ac:dyDescent="0.2">
      <c r="A35" s="154" t="str">
        <f>IF(WRes!A35="","",WRes!A35)</f>
        <v/>
      </c>
      <c r="B35" s="139" t="str">
        <f>WRes!L35</f>
        <v/>
      </c>
      <c r="C35" s="4" t="str">
        <f t="shared" ref="C35:C66" si="10">IF(B35="","",C34+1)</f>
        <v/>
      </c>
      <c r="D35" s="152" t="str">
        <f t="shared" si="1"/>
        <v/>
      </c>
      <c r="E35" s="4" t="str">
        <f t="shared" ref="E35:E66" si="11">IF(D35="","",E34+1)</f>
        <v/>
      </c>
      <c r="F35" s="29" t="str">
        <f t="shared" ref="F35:F66" si="12">IF(B35="","",100*(D35^(1/C35)-1))</f>
        <v/>
      </c>
      <c r="G35" s="4" t="str">
        <f t="shared" si="4"/>
        <v/>
      </c>
      <c r="H35" s="152" t="str">
        <f t="shared" si="8"/>
        <v/>
      </c>
      <c r="I35" s="4" t="str">
        <f t="shared" si="5"/>
        <v/>
      </c>
      <c r="J35" s="152" t="str">
        <f t="shared" si="6"/>
        <v/>
      </c>
      <c r="K35" s="289" t="str">
        <f t="shared" si="9"/>
        <v/>
      </c>
      <c r="L35" s="29" t="str">
        <f t="shared" si="7"/>
        <v/>
      </c>
      <c r="M35" s="138"/>
    </row>
    <row r="36" spans="1:13" x14ac:dyDescent="0.2">
      <c r="A36" s="154" t="str">
        <f>IF(WRes!A36="","",WRes!A36)</f>
        <v/>
      </c>
      <c r="B36" s="139" t="str">
        <f>WRes!L36</f>
        <v/>
      </c>
      <c r="C36" s="4" t="str">
        <f t="shared" si="10"/>
        <v/>
      </c>
      <c r="D36" s="152" t="str">
        <f t="shared" si="1"/>
        <v/>
      </c>
      <c r="E36" s="4" t="str">
        <f t="shared" si="11"/>
        <v/>
      </c>
      <c r="F36" s="29" t="str">
        <f t="shared" si="12"/>
        <v/>
      </c>
      <c r="G36" s="4" t="str">
        <f t="shared" si="4"/>
        <v/>
      </c>
      <c r="H36" s="152" t="str">
        <f t="shared" si="8"/>
        <v/>
      </c>
      <c r="I36" s="4" t="str">
        <f t="shared" si="5"/>
        <v/>
      </c>
      <c r="J36" s="152" t="str">
        <f t="shared" si="6"/>
        <v/>
      </c>
      <c r="K36" s="289" t="str">
        <f t="shared" si="9"/>
        <v/>
      </c>
      <c r="L36" s="29" t="str">
        <f t="shared" si="7"/>
        <v/>
      </c>
      <c r="M36" s="138"/>
    </row>
    <row r="37" spans="1:13" x14ac:dyDescent="0.2">
      <c r="A37" s="153" t="str">
        <f>IF(WRes!A37="","",WRes!A37)</f>
        <v/>
      </c>
      <c r="B37" s="139" t="str">
        <f>WRes!L37</f>
        <v/>
      </c>
      <c r="C37" s="4" t="str">
        <f t="shared" si="10"/>
        <v/>
      </c>
      <c r="D37" s="152" t="str">
        <f t="shared" si="1"/>
        <v/>
      </c>
      <c r="E37" s="4" t="str">
        <f t="shared" si="11"/>
        <v/>
      </c>
      <c r="F37" s="29" t="str">
        <f t="shared" si="12"/>
        <v/>
      </c>
      <c r="G37" s="4" t="str">
        <f t="shared" si="4"/>
        <v/>
      </c>
      <c r="H37" s="152" t="str">
        <f t="shared" si="8"/>
        <v/>
      </c>
      <c r="I37" s="4" t="str">
        <f t="shared" si="5"/>
        <v/>
      </c>
      <c r="J37" s="152" t="str">
        <f t="shared" si="6"/>
        <v/>
      </c>
      <c r="K37" s="289" t="str">
        <f t="shared" si="9"/>
        <v/>
      </c>
      <c r="L37" s="29" t="str">
        <f t="shared" si="7"/>
        <v/>
      </c>
      <c r="M37" s="138"/>
    </row>
    <row r="38" spans="1:13" x14ac:dyDescent="0.2">
      <c r="A38" s="153" t="str">
        <f>IF(WRes!A38="","",WRes!A38)</f>
        <v/>
      </c>
      <c r="B38" s="139" t="str">
        <f>WRes!L38</f>
        <v/>
      </c>
      <c r="C38" s="4" t="str">
        <f t="shared" si="10"/>
        <v/>
      </c>
      <c r="D38" s="152" t="str">
        <f t="shared" si="1"/>
        <v/>
      </c>
      <c r="E38" s="4" t="str">
        <f t="shared" si="11"/>
        <v/>
      </c>
      <c r="F38" s="29" t="str">
        <f t="shared" si="12"/>
        <v/>
      </c>
      <c r="G38" s="4" t="str">
        <f t="shared" si="4"/>
        <v/>
      </c>
      <c r="H38" s="152" t="str">
        <f t="shared" si="8"/>
        <v/>
      </c>
      <c r="I38" s="4" t="str">
        <f t="shared" si="5"/>
        <v/>
      </c>
      <c r="J38" s="152" t="str">
        <f t="shared" si="6"/>
        <v/>
      </c>
      <c r="K38" s="289" t="str">
        <f t="shared" si="9"/>
        <v/>
      </c>
      <c r="L38" s="29" t="str">
        <f t="shared" si="7"/>
        <v/>
      </c>
      <c r="M38" s="138"/>
    </row>
    <row r="39" spans="1:13" x14ac:dyDescent="0.2">
      <c r="A39" s="153" t="str">
        <f>IF(WRes!A39="","",WRes!A39)</f>
        <v/>
      </c>
      <c r="B39" s="139" t="str">
        <f>WRes!L39</f>
        <v/>
      </c>
      <c r="C39" s="4" t="str">
        <f t="shared" si="10"/>
        <v/>
      </c>
      <c r="D39" s="152" t="str">
        <f t="shared" si="1"/>
        <v/>
      </c>
      <c r="E39" s="4" t="str">
        <f t="shared" si="11"/>
        <v/>
      </c>
      <c r="F39" s="29" t="str">
        <f t="shared" si="12"/>
        <v/>
      </c>
      <c r="G39" s="4" t="str">
        <f t="shared" ref="G39:G67" si="13">IF(D39="","",G38+1)</f>
        <v/>
      </c>
      <c r="H39" s="152" t="str">
        <f t="shared" si="8"/>
        <v/>
      </c>
      <c r="I39" s="4" t="str">
        <f t="shared" si="5"/>
        <v/>
      </c>
      <c r="J39" s="152" t="str">
        <f t="shared" si="6"/>
        <v/>
      </c>
      <c r="K39" s="289" t="str">
        <f t="shared" si="9"/>
        <v/>
      </c>
      <c r="L39" s="29" t="str">
        <f t="shared" si="7"/>
        <v/>
      </c>
      <c r="M39" s="138"/>
    </row>
    <row r="40" spans="1:13" x14ac:dyDescent="0.2">
      <c r="A40" s="153" t="str">
        <f>IF(WRes!A40="","",WRes!A40)</f>
        <v/>
      </c>
      <c r="B40" s="139" t="str">
        <f>WRes!L40</f>
        <v/>
      </c>
      <c r="C40" s="4" t="str">
        <f t="shared" si="10"/>
        <v/>
      </c>
      <c r="D40" s="152" t="str">
        <f t="shared" si="1"/>
        <v/>
      </c>
      <c r="E40" s="4" t="str">
        <f t="shared" si="11"/>
        <v/>
      </c>
      <c r="F40" s="29" t="str">
        <f t="shared" si="12"/>
        <v/>
      </c>
      <c r="G40" s="4" t="str">
        <f t="shared" si="13"/>
        <v/>
      </c>
      <c r="H40" s="152" t="str">
        <f t="shared" si="8"/>
        <v/>
      </c>
      <c r="I40" s="4" t="str">
        <f t="shared" ref="I40:I67" si="14">IF(H40="","",I39+1)</f>
        <v/>
      </c>
      <c r="J40" s="152" t="str">
        <f t="shared" si="6"/>
        <v/>
      </c>
      <c r="K40" s="289" t="str">
        <f t="shared" si="9"/>
        <v/>
      </c>
      <c r="L40" s="29" t="str">
        <f t="shared" si="7"/>
        <v/>
      </c>
      <c r="M40" s="138"/>
    </row>
    <row r="41" spans="1:13" x14ac:dyDescent="0.2">
      <c r="A41" s="153" t="str">
        <f>IF(WRes!A41="","",WRes!A41)</f>
        <v/>
      </c>
      <c r="B41" s="139" t="str">
        <f>WRes!L41</f>
        <v/>
      </c>
      <c r="C41" s="4" t="str">
        <f t="shared" si="10"/>
        <v/>
      </c>
      <c r="D41" s="152" t="str">
        <f t="shared" si="1"/>
        <v/>
      </c>
      <c r="E41" s="4" t="str">
        <f t="shared" si="11"/>
        <v/>
      </c>
      <c r="F41" s="29" t="str">
        <f t="shared" si="12"/>
        <v/>
      </c>
      <c r="G41" s="4" t="str">
        <f t="shared" si="13"/>
        <v/>
      </c>
      <c r="H41" s="152" t="str">
        <f t="shared" si="8"/>
        <v/>
      </c>
      <c r="I41" s="4" t="str">
        <f t="shared" si="14"/>
        <v/>
      </c>
      <c r="J41" s="152" t="str">
        <f t="shared" si="6"/>
        <v/>
      </c>
      <c r="K41" s="289" t="str">
        <f t="shared" si="9"/>
        <v/>
      </c>
      <c r="L41" s="29" t="str">
        <f t="shared" si="7"/>
        <v/>
      </c>
      <c r="M41" s="138"/>
    </row>
    <row r="42" spans="1:13" x14ac:dyDescent="0.2">
      <c r="A42" s="153" t="str">
        <f>IF(WRes!A42="","",WRes!A42)</f>
        <v/>
      </c>
      <c r="B42" s="139" t="str">
        <f>WRes!L42</f>
        <v/>
      </c>
      <c r="C42" s="4" t="str">
        <f t="shared" si="10"/>
        <v/>
      </c>
      <c r="D42" s="152" t="str">
        <f t="shared" si="1"/>
        <v/>
      </c>
      <c r="E42" s="4" t="str">
        <f t="shared" si="11"/>
        <v/>
      </c>
      <c r="F42" s="29" t="str">
        <f t="shared" si="12"/>
        <v/>
      </c>
      <c r="G42" s="4" t="str">
        <f t="shared" si="13"/>
        <v/>
      </c>
      <c r="H42" s="152" t="str">
        <f t="shared" si="8"/>
        <v/>
      </c>
      <c r="I42" s="4" t="str">
        <f t="shared" si="14"/>
        <v/>
      </c>
      <c r="J42" s="152" t="str">
        <f t="shared" si="6"/>
        <v/>
      </c>
      <c r="K42" s="289" t="str">
        <f t="shared" si="9"/>
        <v/>
      </c>
      <c r="L42" s="29" t="str">
        <f t="shared" si="7"/>
        <v/>
      </c>
      <c r="M42" s="138"/>
    </row>
    <row r="43" spans="1:13" x14ac:dyDescent="0.2">
      <c r="A43" s="153" t="str">
        <f>IF(WRes!A43="","",WRes!A43)</f>
        <v/>
      </c>
      <c r="B43" s="139" t="str">
        <f>WRes!L43</f>
        <v/>
      </c>
      <c r="C43" s="4" t="str">
        <f t="shared" si="10"/>
        <v/>
      </c>
      <c r="D43" s="152" t="str">
        <f t="shared" si="1"/>
        <v/>
      </c>
      <c r="E43" s="4" t="str">
        <f t="shared" si="11"/>
        <v/>
      </c>
      <c r="F43" s="29" t="str">
        <f t="shared" si="12"/>
        <v/>
      </c>
      <c r="G43" s="4" t="str">
        <f t="shared" si="13"/>
        <v/>
      </c>
      <c r="H43" s="152" t="str">
        <f t="shared" si="8"/>
        <v/>
      </c>
      <c r="I43" s="4" t="str">
        <f t="shared" si="14"/>
        <v/>
      </c>
      <c r="J43" s="152" t="str">
        <f t="shared" si="6"/>
        <v/>
      </c>
      <c r="K43" s="289" t="str">
        <f t="shared" si="9"/>
        <v/>
      </c>
      <c r="L43" s="29" t="str">
        <f t="shared" si="7"/>
        <v/>
      </c>
      <c r="M43" s="138"/>
    </row>
    <row r="44" spans="1:13" x14ac:dyDescent="0.2">
      <c r="A44" s="153" t="str">
        <f>IF(WRes!A44="","",WRes!A44)</f>
        <v/>
      </c>
      <c r="B44" s="139" t="str">
        <f>WRes!L44</f>
        <v/>
      </c>
      <c r="C44" s="4" t="str">
        <f t="shared" si="10"/>
        <v/>
      </c>
      <c r="D44" s="152" t="str">
        <f t="shared" si="1"/>
        <v/>
      </c>
      <c r="E44" s="4" t="str">
        <f t="shared" si="11"/>
        <v/>
      </c>
      <c r="F44" s="29" t="str">
        <f t="shared" si="12"/>
        <v/>
      </c>
      <c r="G44" s="4" t="str">
        <f t="shared" si="13"/>
        <v/>
      </c>
      <c r="H44" s="152" t="str">
        <f t="shared" si="8"/>
        <v/>
      </c>
      <c r="I44" s="4" t="str">
        <f t="shared" si="14"/>
        <v/>
      </c>
      <c r="J44" s="152" t="str">
        <f t="shared" si="6"/>
        <v/>
      </c>
      <c r="K44" s="289" t="str">
        <f t="shared" si="9"/>
        <v/>
      </c>
      <c r="L44" s="29" t="str">
        <f t="shared" si="7"/>
        <v/>
      </c>
      <c r="M44" s="138"/>
    </row>
    <row r="45" spans="1:13" x14ac:dyDescent="0.2">
      <c r="A45" s="153" t="str">
        <f>IF(WRes!A45="","",WRes!A45)</f>
        <v/>
      </c>
      <c r="B45" s="139" t="str">
        <f>WRes!L45</f>
        <v/>
      </c>
      <c r="C45" s="4" t="str">
        <f t="shared" si="10"/>
        <v/>
      </c>
      <c r="D45" s="152" t="str">
        <f t="shared" si="1"/>
        <v/>
      </c>
      <c r="E45" s="4" t="str">
        <f t="shared" si="11"/>
        <v/>
      </c>
      <c r="F45" s="29" t="str">
        <f t="shared" si="12"/>
        <v/>
      </c>
      <c r="G45" s="4" t="str">
        <f t="shared" si="13"/>
        <v/>
      </c>
      <c r="H45" s="152" t="str">
        <f t="shared" si="8"/>
        <v/>
      </c>
      <c r="I45" s="4" t="str">
        <f t="shared" si="14"/>
        <v/>
      </c>
      <c r="J45" s="152" t="str">
        <f t="shared" si="6"/>
        <v/>
      </c>
      <c r="K45" s="289" t="str">
        <f t="shared" si="9"/>
        <v/>
      </c>
      <c r="L45" s="29" t="str">
        <f t="shared" si="7"/>
        <v/>
      </c>
      <c r="M45" s="138"/>
    </row>
    <row r="46" spans="1:13" x14ac:dyDescent="0.2">
      <c r="A46" s="154" t="str">
        <f>IF(WRes!A46="","",WRes!A46)</f>
        <v/>
      </c>
      <c r="B46" s="139" t="str">
        <f>WRes!L46</f>
        <v/>
      </c>
      <c r="C46" s="4" t="str">
        <f t="shared" si="10"/>
        <v/>
      </c>
      <c r="D46" s="152" t="str">
        <f t="shared" si="1"/>
        <v/>
      </c>
      <c r="E46" s="4" t="str">
        <f t="shared" si="11"/>
        <v/>
      </c>
      <c r="F46" s="29" t="str">
        <f t="shared" si="12"/>
        <v/>
      </c>
      <c r="G46" s="4" t="str">
        <f t="shared" si="13"/>
        <v/>
      </c>
      <c r="H46" s="152" t="str">
        <f t="shared" si="8"/>
        <v/>
      </c>
      <c r="I46" s="4" t="str">
        <f t="shared" si="14"/>
        <v/>
      </c>
      <c r="J46" s="152" t="str">
        <f t="shared" si="6"/>
        <v/>
      </c>
      <c r="K46" s="289" t="str">
        <f t="shared" si="9"/>
        <v/>
      </c>
      <c r="L46" s="29" t="str">
        <f t="shared" si="7"/>
        <v/>
      </c>
      <c r="M46" s="138"/>
    </row>
    <row r="47" spans="1:13" x14ac:dyDescent="0.2">
      <c r="A47" s="154" t="str">
        <f>IF(WRes!A47="","",WRes!A47)</f>
        <v/>
      </c>
      <c r="B47" s="139" t="str">
        <f>WRes!L47</f>
        <v/>
      </c>
      <c r="C47" s="4" t="str">
        <f t="shared" si="10"/>
        <v/>
      </c>
      <c r="D47" s="152" t="str">
        <f t="shared" si="1"/>
        <v/>
      </c>
      <c r="E47" s="4" t="str">
        <f t="shared" si="11"/>
        <v/>
      </c>
      <c r="F47" s="29" t="str">
        <f t="shared" si="12"/>
        <v/>
      </c>
      <c r="G47" s="4" t="str">
        <f t="shared" si="13"/>
        <v/>
      </c>
      <c r="H47" s="152" t="str">
        <f t="shared" si="8"/>
        <v/>
      </c>
      <c r="I47" s="4" t="str">
        <f t="shared" si="14"/>
        <v/>
      </c>
      <c r="J47" s="152" t="str">
        <f t="shared" si="6"/>
        <v/>
      </c>
      <c r="K47" s="289" t="str">
        <f t="shared" si="9"/>
        <v/>
      </c>
      <c r="L47" s="29" t="str">
        <f t="shared" si="7"/>
        <v/>
      </c>
      <c r="M47" s="138"/>
    </row>
    <row r="48" spans="1:13" x14ac:dyDescent="0.2">
      <c r="A48" s="153" t="str">
        <f>IF(WRes!A48="","",WRes!A48)</f>
        <v/>
      </c>
      <c r="B48" s="139" t="str">
        <f>WRes!L48</f>
        <v/>
      </c>
      <c r="C48" s="4" t="str">
        <f t="shared" si="10"/>
        <v/>
      </c>
      <c r="D48" s="152" t="str">
        <f t="shared" si="1"/>
        <v/>
      </c>
      <c r="E48" s="4" t="str">
        <f t="shared" si="11"/>
        <v/>
      </c>
      <c r="F48" s="29" t="str">
        <f t="shared" si="12"/>
        <v/>
      </c>
      <c r="G48" s="4" t="str">
        <f t="shared" si="13"/>
        <v/>
      </c>
      <c r="H48" s="152" t="str">
        <f t="shared" si="8"/>
        <v/>
      </c>
      <c r="I48" s="4" t="str">
        <f t="shared" si="14"/>
        <v/>
      </c>
      <c r="J48" s="152" t="str">
        <f t="shared" si="6"/>
        <v/>
      </c>
      <c r="K48" s="289" t="str">
        <f t="shared" si="9"/>
        <v/>
      </c>
      <c r="L48" s="29" t="str">
        <f t="shared" si="7"/>
        <v/>
      </c>
      <c r="M48" s="138"/>
    </row>
    <row r="49" spans="1:13" x14ac:dyDescent="0.2">
      <c r="A49" s="153" t="str">
        <f>IF(WRes!A49="","",WRes!A49)</f>
        <v/>
      </c>
      <c r="B49" s="139" t="str">
        <f>WRes!L49</f>
        <v/>
      </c>
      <c r="C49" s="4" t="str">
        <f t="shared" si="10"/>
        <v/>
      </c>
      <c r="D49" s="152" t="str">
        <f t="shared" si="1"/>
        <v/>
      </c>
      <c r="E49" s="4" t="str">
        <f t="shared" si="11"/>
        <v/>
      </c>
      <c r="F49" s="29" t="str">
        <f t="shared" si="12"/>
        <v/>
      </c>
      <c r="G49" s="4" t="str">
        <f t="shared" si="13"/>
        <v/>
      </c>
      <c r="H49" s="152" t="str">
        <f t="shared" si="8"/>
        <v/>
      </c>
      <c r="I49" s="4" t="str">
        <f t="shared" si="14"/>
        <v/>
      </c>
      <c r="J49" s="152" t="str">
        <f t="shared" si="6"/>
        <v/>
      </c>
      <c r="K49" s="289" t="str">
        <f t="shared" si="9"/>
        <v/>
      </c>
      <c r="L49" s="29" t="str">
        <f t="shared" si="7"/>
        <v/>
      </c>
      <c r="M49" s="138"/>
    </row>
    <row r="50" spans="1:13" x14ac:dyDescent="0.2">
      <c r="A50" s="153" t="str">
        <f>IF(WRes!A50="","",WRes!A50)</f>
        <v/>
      </c>
      <c r="B50" s="139" t="str">
        <f>WRes!L50</f>
        <v/>
      </c>
      <c r="C50" s="4" t="str">
        <f t="shared" si="10"/>
        <v/>
      </c>
      <c r="D50" s="152" t="str">
        <f t="shared" si="1"/>
        <v/>
      </c>
      <c r="E50" s="4" t="str">
        <f t="shared" si="11"/>
        <v/>
      </c>
      <c r="F50" s="29" t="str">
        <f t="shared" si="12"/>
        <v/>
      </c>
      <c r="G50" s="4" t="str">
        <f t="shared" si="13"/>
        <v/>
      </c>
      <c r="H50" s="152" t="str">
        <f t="shared" si="8"/>
        <v/>
      </c>
      <c r="I50" s="4" t="str">
        <f t="shared" si="14"/>
        <v/>
      </c>
      <c r="J50" s="152" t="str">
        <f t="shared" si="6"/>
        <v/>
      </c>
      <c r="K50" s="289" t="str">
        <f t="shared" si="9"/>
        <v/>
      </c>
      <c r="L50" s="29" t="str">
        <f t="shared" si="7"/>
        <v/>
      </c>
      <c r="M50" s="138"/>
    </row>
    <row r="51" spans="1:13" x14ac:dyDescent="0.2">
      <c r="A51" s="153" t="str">
        <f>IF(WRes!A51="","",WRes!A51)</f>
        <v/>
      </c>
      <c r="B51" s="139" t="str">
        <f>WRes!L51</f>
        <v/>
      </c>
      <c r="C51" s="4" t="str">
        <f t="shared" si="10"/>
        <v/>
      </c>
      <c r="D51" s="152" t="str">
        <f t="shared" si="1"/>
        <v/>
      </c>
      <c r="E51" s="4" t="str">
        <f t="shared" si="11"/>
        <v/>
      </c>
      <c r="F51" s="29" t="str">
        <f t="shared" si="12"/>
        <v/>
      </c>
      <c r="G51" s="4" t="str">
        <f t="shared" si="13"/>
        <v/>
      </c>
      <c r="H51" s="152" t="str">
        <f t="shared" si="8"/>
        <v/>
      </c>
      <c r="I51" s="4" t="str">
        <f t="shared" si="14"/>
        <v/>
      </c>
      <c r="J51" s="152" t="str">
        <f t="shared" si="6"/>
        <v/>
      </c>
      <c r="K51" s="289" t="str">
        <f t="shared" si="9"/>
        <v/>
      </c>
      <c r="L51" s="29" t="str">
        <f t="shared" si="7"/>
        <v/>
      </c>
      <c r="M51" s="138"/>
    </row>
    <row r="52" spans="1:13" x14ac:dyDescent="0.2">
      <c r="A52" s="153" t="str">
        <f>IF(WRes!A52="","",WRes!A52)</f>
        <v/>
      </c>
      <c r="B52" s="139" t="str">
        <f>WRes!L52</f>
        <v/>
      </c>
      <c r="C52" s="4" t="str">
        <f t="shared" si="10"/>
        <v/>
      </c>
      <c r="D52" s="152" t="str">
        <f t="shared" si="1"/>
        <v/>
      </c>
      <c r="E52" s="4" t="str">
        <f t="shared" si="11"/>
        <v/>
      </c>
      <c r="F52" s="29" t="str">
        <f t="shared" si="12"/>
        <v/>
      </c>
      <c r="G52" s="4" t="str">
        <f t="shared" si="13"/>
        <v/>
      </c>
      <c r="H52" s="152" t="str">
        <f t="shared" si="8"/>
        <v/>
      </c>
      <c r="I52" s="4" t="str">
        <f t="shared" si="14"/>
        <v/>
      </c>
      <c r="J52" s="152" t="str">
        <f t="shared" si="6"/>
        <v/>
      </c>
      <c r="K52" s="289" t="str">
        <f t="shared" si="9"/>
        <v/>
      </c>
      <c r="L52" s="29" t="str">
        <f t="shared" si="7"/>
        <v/>
      </c>
      <c r="M52" s="138"/>
    </row>
    <row r="53" spans="1:13" x14ac:dyDescent="0.2">
      <c r="A53" s="153" t="str">
        <f>IF(WRes!A53="","",WRes!A53)</f>
        <v/>
      </c>
      <c r="B53" s="139" t="str">
        <f>WRes!L53</f>
        <v/>
      </c>
      <c r="C53" s="4" t="str">
        <f t="shared" si="10"/>
        <v/>
      </c>
      <c r="D53" s="152" t="str">
        <f t="shared" si="1"/>
        <v/>
      </c>
      <c r="E53" s="4" t="str">
        <f t="shared" si="11"/>
        <v/>
      </c>
      <c r="F53" s="29" t="str">
        <f t="shared" si="12"/>
        <v/>
      </c>
      <c r="G53" s="4" t="str">
        <f t="shared" si="13"/>
        <v/>
      </c>
      <c r="H53" s="152" t="str">
        <f t="shared" si="8"/>
        <v/>
      </c>
      <c r="I53" s="4" t="str">
        <f t="shared" si="14"/>
        <v/>
      </c>
      <c r="J53" s="152" t="str">
        <f t="shared" si="6"/>
        <v/>
      </c>
      <c r="K53" s="289" t="str">
        <f t="shared" si="9"/>
        <v/>
      </c>
      <c r="L53" s="29" t="str">
        <f t="shared" si="7"/>
        <v/>
      </c>
      <c r="M53" s="138"/>
    </row>
    <row r="54" spans="1:13" x14ac:dyDescent="0.2">
      <c r="A54" s="153" t="str">
        <f>IF(WRes!A54="","",WRes!A54)</f>
        <v/>
      </c>
      <c r="B54" s="139" t="str">
        <f>WRes!L54</f>
        <v/>
      </c>
      <c r="C54" s="4" t="str">
        <f t="shared" si="10"/>
        <v/>
      </c>
      <c r="D54" s="152" t="str">
        <f t="shared" si="1"/>
        <v/>
      </c>
      <c r="E54" s="4" t="str">
        <f t="shared" si="11"/>
        <v/>
      </c>
      <c r="F54" s="29" t="str">
        <f t="shared" si="12"/>
        <v/>
      </c>
      <c r="G54" s="4" t="str">
        <f t="shared" si="13"/>
        <v/>
      </c>
      <c r="H54" s="152" t="str">
        <f t="shared" si="8"/>
        <v/>
      </c>
      <c r="I54" s="4" t="str">
        <f t="shared" si="14"/>
        <v/>
      </c>
      <c r="J54" s="152" t="str">
        <f t="shared" si="6"/>
        <v/>
      </c>
      <c r="K54" s="289" t="str">
        <f t="shared" si="9"/>
        <v/>
      </c>
      <c r="L54" s="29" t="str">
        <f t="shared" si="7"/>
        <v/>
      </c>
      <c r="M54" s="138"/>
    </row>
    <row r="55" spans="1:13" x14ac:dyDescent="0.2">
      <c r="A55" s="153" t="str">
        <f>IF(WRes!A55="","",WRes!A55)</f>
        <v/>
      </c>
      <c r="B55" s="139" t="str">
        <f>WRes!L55</f>
        <v/>
      </c>
      <c r="C55" s="4" t="str">
        <f t="shared" si="10"/>
        <v/>
      </c>
      <c r="D55" s="152" t="str">
        <f t="shared" si="1"/>
        <v/>
      </c>
      <c r="E55" s="4" t="str">
        <f t="shared" si="11"/>
        <v/>
      </c>
      <c r="F55" s="29" t="str">
        <f t="shared" si="12"/>
        <v/>
      </c>
      <c r="G55" s="4" t="str">
        <f t="shared" si="13"/>
        <v/>
      </c>
      <c r="H55" s="152" t="str">
        <f t="shared" si="8"/>
        <v/>
      </c>
      <c r="I55" s="4" t="str">
        <f t="shared" si="14"/>
        <v/>
      </c>
      <c r="J55" s="152" t="str">
        <f t="shared" si="6"/>
        <v/>
      </c>
      <c r="K55" s="289" t="str">
        <f t="shared" si="9"/>
        <v/>
      </c>
      <c r="L55" s="29" t="str">
        <f t="shared" si="7"/>
        <v/>
      </c>
      <c r="M55" s="138"/>
    </row>
    <row r="56" spans="1:13" x14ac:dyDescent="0.2">
      <c r="A56" s="153" t="str">
        <f>IF(WRes!A56="","",WRes!A56)</f>
        <v/>
      </c>
      <c r="B56" s="139" t="str">
        <f>WRes!L56</f>
        <v/>
      </c>
      <c r="C56" s="4" t="str">
        <f t="shared" si="10"/>
        <v/>
      </c>
      <c r="D56" s="152" t="str">
        <f t="shared" si="1"/>
        <v/>
      </c>
      <c r="E56" s="4" t="str">
        <f t="shared" si="11"/>
        <v/>
      </c>
      <c r="F56" s="29" t="str">
        <f t="shared" si="12"/>
        <v/>
      </c>
      <c r="G56" s="4" t="str">
        <f t="shared" si="13"/>
        <v/>
      </c>
      <c r="H56" s="152" t="str">
        <f t="shared" si="8"/>
        <v/>
      </c>
      <c r="I56" s="4" t="str">
        <f t="shared" si="14"/>
        <v/>
      </c>
      <c r="J56" s="152" t="str">
        <f t="shared" si="6"/>
        <v/>
      </c>
      <c r="K56" s="289" t="str">
        <f t="shared" si="9"/>
        <v/>
      </c>
      <c r="L56" s="29" t="str">
        <f t="shared" si="7"/>
        <v/>
      </c>
      <c r="M56" s="138"/>
    </row>
    <row r="57" spans="1:13" x14ac:dyDescent="0.2">
      <c r="A57" s="153" t="str">
        <f>IF(WRes!A57="","",WRes!A57)</f>
        <v/>
      </c>
      <c r="B57" s="139" t="str">
        <f>WRes!L57</f>
        <v/>
      </c>
      <c r="C57" s="4" t="str">
        <f t="shared" si="10"/>
        <v/>
      </c>
      <c r="D57" s="152" t="str">
        <f t="shared" si="1"/>
        <v/>
      </c>
      <c r="E57" s="4" t="str">
        <f t="shared" si="11"/>
        <v/>
      </c>
      <c r="F57" s="29" t="str">
        <f t="shared" si="12"/>
        <v/>
      </c>
      <c r="G57" s="4" t="str">
        <f t="shared" si="13"/>
        <v/>
      </c>
      <c r="H57" s="152" t="str">
        <f t="shared" si="8"/>
        <v/>
      </c>
      <c r="I57" s="4" t="str">
        <f t="shared" si="14"/>
        <v/>
      </c>
      <c r="J57" s="152" t="str">
        <f t="shared" si="6"/>
        <v/>
      </c>
      <c r="K57" s="289" t="str">
        <f t="shared" si="9"/>
        <v/>
      </c>
      <c r="L57" s="29" t="str">
        <f t="shared" si="7"/>
        <v/>
      </c>
      <c r="M57" s="138"/>
    </row>
    <row r="58" spans="1:13" x14ac:dyDescent="0.2">
      <c r="A58" s="153" t="str">
        <f>IF(WRes!A58="","",WRes!A58)</f>
        <v/>
      </c>
      <c r="B58" s="139" t="str">
        <f>WRes!L58</f>
        <v/>
      </c>
      <c r="C58" s="4" t="str">
        <f t="shared" si="10"/>
        <v/>
      </c>
      <c r="D58" s="152" t="str">
        <f t="shared" si="1"/>
        <v/>
      </c>
      <c r="E58" s="4" t="str">
        <f t="shared" si="11"/>
        <v/>
      </c>
      <c r="F58" s="29" t="str">
        <f t="shared" si="12"/>
        <v/>
      </c>
      <c r="G58" s="4" t="str">
        <f t="shared" si="13"/>
        <v/>
      </c>
      <c r="H58" s="152" t="str">
        <f t="shared" si="8"/>
        <v/>
      </c>
      <c r="I58" s="4" t="str">
        <f t="shared" si="14"/>
        <v/>
      </c>
      <c r="J58" s="152" t="str">
        <f t="shared" si="6"/>
        <v/>
      </c>
      <c r="K58" s="289" t="str">
        <f t="shared" si="9"/>
        <v/>
      </c>
      <c r="L58" s="29" t="str">
        <f t="shared" si="7"/>
        <v/>
      </c>
      <c r="M58" s="138"/>
    </row>
    <row r="59" spans="1:13" x14ac:dyDescent="0.2">
      <c r="A59" s="153" t="str">
        <f>IF(WRes!A59="","",WRes!A59)</f>
        <v/>
      </c>
      <c r="B59" s="139" t="str">
        <f>WRes!L59</f>
        <v/>
      </c>
      <c r="C59" s="4" t="str">
        <f t="shared" si="10"/>
        <v/>
      </c>
      <c r="D59" s="152" t="str">
        <f t="shared" si="1"/>
        <v/>
      </c>
      <c r="E59" s="4" t="str">
        <f t="shared" si="11"/>
        <v/>
      </c>
      <c r="F59" s="29" t="str">
        <f t="shared" si="12"/>
        <v/>
      </c>
      <c r="G59" s="4" t="str">
        <f t="shared" si="13"/>
        <v/>
      </c>
      <c r="H59" s="152" t="str">
        <f t="shared" si="8"/>
        <v/>
      </c>
      <c r="I59" s="4" t="str">
        <f t="shared" si="14"/>
        <v/>
      </c>
      <c r="J59" s="152" t="str">
        <f t="shared" si="6"/>
        <v/>
      </c>
      <c r="K59" s="289" t="str">
        <f t="shared" si="9"/>
        <v/>
      </c>
      <c r="L59" s="29" t="str">
        <f t="shared" si="7"/>
        <v/>
      </c>
      <c r="M59" s="138"/>
    </row>
    <row r="60" spans="1:13" x14ac:dyDescent="0.2">
      <c r="A60" s="153" t="str">
        <f>IF(WRes!A60="","",WRes!A60)</f>
        <v/>
      </c>
      <c r="B60" s="139" t="str">
        <f>WRes!L60</f>
        <v/>
      </c>
      <c r="C60" s="4" t="str">
        <f t="shared" si="10"/>
        <v/>
      </c>
      <c r="D60" s="152" t="str">
        <f t="shared" si="1"/>
        <v/>
      </c>
      <c r="E60" s="4" t="str">
        <f t="shared" si="11"/>
        <v/>
      </c>
      <c r="F60" s="29" t="str">
        <f t="shared" si="12"/>
        <v/>
      </c>
      <c r="G60" s="4" t="str">
        <f t="shared" si="13"/>
        <v/>
      </c>
      <c r="H60" s="152" t="str">
        <f t="shared" si="8"/>
        <v/>
      </c>
      <c r="I60" s="4" t="str">
        <f t="shared" si="14"/>
        <v/>
      </c>
      <c r="J60" s="152" t="str">
        <f t="shared" si="6"/>
        <v/>
      </c>
      <c r="K60" s="289" t="str">
        <f t="shared" si="9"/>
        <v/>
      </c>
      <c r="L60" s="29" t="str">
        <f t="shared" si="7"/>
        <v/>
      </c>
      <c r="M60" s="138"/>
    </row>
    <row r="61" spans="1:13" x14ac:dyDescent="0.2">
      <c r="A61" s="153" t="str">
        <f>IF(WRes!A61="","",WRes!A61)</f>
        <v/>
      </c>
      <c r="B61" s="139" t="str">
        <f>WRes!L61</f>
        <v/>
      </c>
      <c r="C61" s="4" t="str">
        <f t="shared" si="10"/>
        <v/>
      </c>
      <c r="D61" s="152" t="str">
        <f t="shared" si="1"/>
        <v/>
      </c>
      <c r="E61" s="4" t="str">
        <f t="shared" si="11"/>
        <v/>
      </c>
      <c r="F61" s="29" t="str">
        <f t="shared" si="12"/>
        <v/>
      </c>
      <c r="G61" s="4" t="str">
        <f t="shared" si="13"/>
        <v/>
      </c>
      <c r="H61" s="152" t="str">
        <f t="shared" si="8"/>
        <v/>
      </c>
      <c r="I61" s="4" t="str">
        <f t="shared" si="14"/>
        <v/>
      </c>
      <c r="J61" s="152" t="str">
        <f t="shared" si="6"/>
        <v/>
      </c>
      <c r="K61" s="289" t="str">
        <f t="shared" si="9"/>
        <v/>
      </c>
      <c r="L61" s="29" t="str">
        <f t="shared" si="7"/>
        <v/>
      </c>
      <c r="M61" s="138"/>
    </row>
    <row r="62" spans="1:13" x14ac:dyDescent="0.2">
      <c r="A62" s="153" t="str">
        <f>IF(WRes!A62="","",WRes!A62)</f>
        <v/>
      </c>
      <c r="B62" s="139" t="str">
        <f>WRes!L62</f>
        <v/>
      </c>
      <c r="C62" s="4" t="str">
        <f t="shared" si="10"/>
        <v/>
      </c>
      <c r="D62" s="152" t="str">
        <f t="shared" si="1"/>
        <v/>
      </c>
      <c r="E62" s="4" t="str">
        <f t="shared" si="11"/>
        <v/>
      </c>
      <c r="F62" s="29" t="str">
        <f t="shared" si="12"/>
        <v/>
      </c>
      <c r="G62" s="4" t="str">
        <f t="shared" si="13"/>
        <v/>
      </c>
      <c r="H62" s="152" t="str">
        <f t="shared" si="8"/>
        <v/>
      </c>
      <c r="I62" s="4" t="str">
        <f t="shared" si="14"/>
        <v/>
      </c>
      <c r="J62" s="152" t="str">
        <f t="shared" si="6"/>
        <v/>
      </c>
      <c r="K62" s="289" t="str">
        <f t="shared" si="9"/>
        <v/>
      </c>
      <c r="L62" s="29" t="str">
        <f t="shared" si="7"/>
        <v/>
      </c>
      <c r="M62" s="138"/>
    </row>
    <row r="63" spans="1:13" x14ac:dyDescent="0.2">
      <c r="A63" s="153" t="str">
        <f>IF(WRes!A63="","",WRes!A63)</f>
        <v/>
      </c>
      <c r="B63" s="139" t="str">
        <f>WRes!L63</f>
        <v/>
      </c>
      <c r="C63" s="4" t="str">
        <f t="shared" si="10"/>
        <v/>
      </c>
      <c r="D63" s="152" t="str">
        <f t="shared" si="1"/>
        <v/>
      </c>
      <c r="E63" s="4" t="str">
        <f t="shared" si="11"/>
        <v/>
      </c>
      <c r="F63" s="29" t="str">
        <f t="shared" si="12"/>
        <v/>
      </c>
      <c r="G63" s="4" t="str">
        <f t="shared" si="13"/>
        <v/>
      </c>
      <c r="H63" s="152" t="str">
        <f t="shared" si="8"/>
        <v/>
      </c>
      <c r="I63" s="4" t="str">
        <f t="shared" si="14"/>
        <v/>
      </c>
      <c r="J63" s="152" t="str">
        <f t="shared" si="6"/>
        <v/>
      </c>
      <c r="K63" s="289" t="str">
        <f t="shared" si="9"/>
        <v/>
      </c>
      <c r="L63" s="29" t="str">
        <f t="shared" si="7"/>
        <v/>
      </c>
      <c r="M63" s="138"/>
    </row>
    <row r="64" spans="1:13" x14ac:dyDescent="0.2">
      <c r="A64" s="153" t="str">
        <f>IF(WRes!A64="","",WRes!A64)</f>
        <v/>
      </c>
      <c r="B64" s="139" t="str">
        <f>WRes!L64</f>
        <v/>
      </c>
      <c r="C64" s="4" t="str">
        <f t="shared" si="10"/>
        <v/>
      </c>
      <c r="D64" s="152" t="str">
        <f t="shared" si="1"/>
        <v/>
      </c>
      <c r="E64" s="4" t="str">
        <f t="shared" si="11"/>
        <v/>
      </c>
      <c r="F64" s="29" t="str">
        <f t="shared" si="12"/>
        <v/>
      </c>
      <c r="G64" s="4" t="str">
        <f t="shared" si="13"/>
        <v/>
      </c>
      <c r="H64" s="152" t="str">
        <f t="shared" si="8"/>
        <v/>
      </c>
      <c r="I64" s="4" t="str">
        <f t="shared" si="14"/>
        <v/>
      </c>
      <c r="J64" s="152" t="str">
        <f t="shared" si="6"/>
        <v/>
      </c>
      <c r="K64" s="289" t="str">
        <f t="shared" si="9"/>
        <v/>
      </c>
      <c r="L64" s="29" t="str">
        <f t="shared" si="7"/>
        <v/>
      </c>
      <c r="M64" s="138"/>
    </row>
    <row r="65" spans="1:13" x14ac:dyDescent="0.2">
      <c r="A65" s="153" t="str">
        <f>IF(WRes!A65="","",WRes!A65)</f>
        <v/>
      </c>
      <c r="B65" s="139" t="str">
        <f>WRes!L65</f>
        <v/>
      </c>
      <c r="C65" s="4" t="str">
        <f t="shared" si="10"/>
        <v/>
      </c>
      <c r="D65" s="152" t="str">
        <f t="shared" si="1"/>
        <v/>
      </c>
      <c r="E65" s="4" t="str">
        <f t="shared" si="11"/>
        <v/>
      </c>
      <c r="F65" s="29" t="str">
        <f t="shared" si="12"/>
        <v/>
      </c>
      <c r="G65" s="4" t="str">
        <f t="shared" si="13"/>
        <v/>
      </c>
      <c r="H65" s="152" t="str">
        <f t="shared" si="8"/>
        <v/>
      </c>
      <c r="I65" s="4" t="str">
        <f t="shared" si="14"/>
        <v/>
      </c>
      <c r="J65" s="152" t="str">
        <f t="shared" si="6"/>
        <v/>
      </c>
      <c r="K65" s="289" t="str">
        <f t="shared" si="9"/>
        <v/>
      </c>
      <c r="L65" s="29" t="str">
        <f t="shared" si="7"/>
        <v/>
      </c>
      <c r="M65" s="138"/>
    </row>
    <row r="66" spans="1:13" x14ac:dyDescent="0.2">
      <c r="A66" s="153" t="str">
        <f>IF(WRes!A66="","",WRes!A66)</f>
        <v/>
      </c>
      <c r="B66" s="139" t="str">
        <f>WRes!L66</f>
        <v/>
      </c>
      <c r="C66" s="4" t="str">
        <f t="shared" si="10"/>
        <v/>
      </c>
      <c r="D66" s="152" t="str">
        <f t="shared" si="1"/>
        <v/>
      </c>
      <c r="E66" s="4" t="str">
        <f t="shared" si="11"/>
        <v/>
      </c>
      <c r="F66" s="29" t="str">
        <f t="shared" si="12"/>
        <v/>
      </c>
      <c r="G66" s="4" t="str">
        <f t="shared" si="13"/>
        <v/>
      </c>
      <c r="H66" s="152" t="str">
        <f t="shared" si="8"/>
        <v/>
      </c>
      <c r="I66" s="4" t="str">
        <f t="shared" si="14"/>
        <v/>
      </c>
      <c r="J66" s="152" t="str">
        <f t="shared" si="6"/>
        <v/>
      </c>
      <c r="K66" s="289" t="str">
        <f t="shared" si="9"/>
        <v/>
      </c>
      <c r="L66" s="29" t="str">
        <f t="shared" si="7"/>
        <v/>
      </c>
      <c r="M66" s="138"/>
    </row>
    <row r="67" spans="1:13" x14ac:dyDescent="0.2">
      <c r="A67" s="153" t="str">
        <f>IF(WRes!A67="","",WRes!A67)</f>
        <v/>
      </c>
      <c r="B67" s="139" t="str">
        <f>WRes!L67</f>
        <v/>
      </c>
      <c r="C67" s="4" t="str">
        <f>IF(B67="","",C66+1)</f>
        <v/>
      </c>
      <c r="D67" s="152" t="str">
        <f t="shared" ref="D67:D102" si="15">IF(B67="","",D66*(1+B67/100))</f>
        <v/>
      </c>
      <c r="E67" s="4" t="str">
        <f>IF(D67="","",E66+1)</f>
        <v/>
      </c>
      <c r="F67" s="29" t="str">
        <f t="shared" ref="F67:F102" si="16">IF(B67="","",100*(D67^(1/C67)-1))</f>
        <v/>
      </c>
      <c r="G67" s="4" t="str">
        <f t="shared" si="13"/>
        <v/>
      </c>
      <c r="H67" s="152" t="str">
        <f t="shared" si="8"/>
        <v/>
      </c>
      <c r="I67" s="4" t="str">
        <f t="shared" si="14"/>
        <v/>
      </c>
      <c r="J67" s="152" t="str">
        <f t="shared" si="6"/>
        <v/>
      </c>
      <c r="K67" s="289" t="str">
        <f t="shared" si="9"/>
        <v/>
      </c>
      <c r="L67" s="29" t="str">
        <f t="shared" si="7"/>
        <v/>
      </c>
      <c r="M67" s="138"/>
    </row>
    <row r="68" spans="1:13" x14ac:dyDescent="0.2">
      <c r="A68" s="153" t="str">
        <f>IF(WRes!A68="","",WRes!A68)</f>
        <v/>
      </c>
      <c r="B68" s="139" t="str">
        <f>WRes!L68</f>
        <v/>
      </c>
      <c r="C68" s="4" t="str">
        <f t="shared" ref="C68:E102" si="17">IF(B68="","",C67+1)</f>
        <v/>
      </c>
      <c r="D68" s="152" t="str">
        <f t="shared" si="15"/>
        <v/>
      </c>
      <c r="E68" s="4" t="str">
        <f t="shared" si="17"/>
        <v/>
      </c>
      <c r="F68" s="29" t="str">
        <f t="shared" si="16"/>
        <v/>
      </c>
      <c r="G68" s="4" t="str">
        <f t="shared" ref="G68:G102" si="18">IF(D68="","",G67+1)</f>
        <v/>
      </c>
      <c r="H68" s="152" t="str">
        <f t="shared" si="8"/>
        <v/>
      </c>
      <c r="I68" s="4" t="str">
        <f t="shared" ref="I68:I102" si="19">IF(H68="","",I67+1)</f>
        <v/>
      </c>
      <c r="J68" s="152" t="str">
        <f t="shared" si="6"/>
        <v/>
      </c>
      <c r="K68" s="289" t="str">
        <f t="shared" si="9"/>
        <v/>
      </c>
      <c r="L68" s="29" t="str">
        <f t="shared" si="7"/>
        <v/>
      </c>
      <c r="M68" s="138"/>
    </row>
    <row r="69" spans="1:13" x14ac:dyDescent="0.2">
      <c r="A69" s="153" t="str">
        <f>IF(WRes!A69="","",WRes!A69)</f>
        <v/>
      </c>
      <c r="B69" s="139" t="str">
        <f>WRes!L69</f>
        <v/>
      </c>
      <c r="C69" s="4" t="str">
        <f t="shared" si="17"/>
        <v/>
      </c>
      <c r="D69" s="152" t="str">
        <f t="shared" si="15"/>
        <v/>
      </c>
      <c r="E69" s="4" t="str">
        <f t="shared" si="17"/>
        <v/>
      </c>
      <c r="F69" s="29" t="str">
        <f t="shared" si="16"/>
        <v/>
      </c>
      <c r="G69" s="4" t="str">
        <f t="shared" si="18"/>
        <v/>
      </c>
      <c r="H69" s="152" t="str">
        <f t="shared" si="8"/>
        <v/>
      </c>
      <c r="I69" s="4" t="str">
        <f t="shared" si="19"/>
        <v/>
      </c>
      <c r="J69" s="152" t="str">
        <f t="shared" si="6"/>
        <v/>
      </c>
      <c r="K69" s="289" t="str">
        <f t="shared" si="9"/>
        <v/>
      </c>
      <c r="L69" s="29" t="str">
        <f t="shared" si="7"/>
        <v/>
      </c>
      <c r="M69" s="138"/>
    </row>
    <row r="70" spans="1:13" x14ac:dyDescent="0.2">
      <c r="A70" s="153" t="str">
        <f>IF(WRes!A70="","",WRes!A70)</f>
        <v/>
      </c>
      <c r="B70" s="139" t="str">
        <f>WRes!L70</f>
        <v/>
      </c>
      <c r="C70" s="4" t="str">
        <f t="shared" si="17"/>
        <v/>
      </c>
      <c r="D70" s="152" t="str">
        <f t="shared" si="15"/>
        <v/>
      </c>
      <c r="E70" s="4" t="str">
        <f t="shared" si="17"/>
        <v/>
      </c>
      <c r="F70" s="29" t="str">
        <f t="shared" si="16"/>
        <v/>
      </c>
      <c r="G70" s="4" t="str">
        <f t="shared" si="18"/>
        <v/>
      </c>
      <c r="H70" s="152" t="str">
        <f t="shared" si="8"/>
        <v/>
      </c>
      <c r="I70" s="4" t="str">
        <f t="shared" si="19"/>
        <v/>
      </c>
      <c r="J70" s="152" t="str">
        <f t="shared" si="6"/>
        <v/>
      </c>
      <c r="K70" s="289" t="str">
        <f t="shared" si="9"/>
        <v/>
      </c>
      <c r="L70" s="29" t="str">
        <f t="shared" si="7"/>
        <v/>
      </c>
      <c r="M70" s="138"/>
    </row>
    <row r="71" spans="1:13" x14ac:dyDescent="0.2">
      <c r="A71" s="153" t="str">
        <f>IF(WRes!A71="","",WRes!A71)</f>
        <v/>
      </c>
      <c r="B71" s="139" t="str">
        <f>WRes!L71</f>
        <v/>
      </c>
      <c r="C71" s="4" t="str">
        <f t="shared" si="17"/>
        <v/>
      </c>
      <c r="D71" s="152" t="str">
        <f t="shared" si="15"/>
        <v/>
      </c>
      <c r="E71" s="4" t="str">
        <f t="shared" si="17"/>
        <v/>
      </c>
      <c r="F71" s="29" t="str">
        <f t="shared" si="16"/>
        <v/>
      </c>
      <c r="G71" s="4" t="str">
        <f t="shared" si="18"/>
        <v/>
      </c>
      <c r="H71" s="152" t="str">
        <f t="shared" si="8"/>
        <v/>
      </c>
      <c r="I71" s="4" t="str">
        <f t="shared" si="19"/>
        <v/>
      </c>
      <c r="J71" s="152" t="str">
        <f t="shared" si="6"/>
        <v/>
      </c>
      <c r="K71" s="289" t="str">
        <f t="shared" si="9"/>
        <v/>
      </c>
      <c r="L71" s="29" t="str">
        <f t="shared" si="7"/>
        <v/>
      </c>
      <c r="M71" s="138"/>
    </row>
    <row r="72" spans="1:13" x14ac:dyDescent="0.2">
      <c r="A72" s="153" t="str">
        <f>IF(WRes!A72="","",WRes!A72)</f>
        <v/>
      </c>
      <c r="B72" s="139" t="str">
        <f>WRes!L72</f>
        <v/>
      </c>
      <c r="C72" s="4" t="str">
        <f t="shared" si="17"/>
        <v/>
      </c>
      <c r="D72" s="152" t="str">
        <f t="shared" si="15"/>
        <v/>
      </c>
      <c r="E72" s="4" t="str">
        <f t="shared" si="17"/>
        <v/>
      </c>
      <c r="F72" s="29" t="str">
        <f t="shared" si="16"/>
        <v/>
      </c>
      <c r="G72" s="4" t="str">
        <f t="shared" si="18"/>
        <v/>
      </c>
      <c r="H72" s="152" t="str">
        <f t="shared" si="8"/>
        <v/>
      </c>
      <c r="I72" s="4" t="str">
        <f t="shared" si="19"/>
        <v/>
      </c>
      <c r="J72" s="152" t="str">
        <f t="shared" ref="J72:J102" si="20">IF(B72="","",J71*(1+B72/100))</f>
        <v/>
      </c>
      <c r="K72" s="289" t="str">
        <f t="shared" si="9"/>
        <v/>
      </c>
      <c r="L72" s="29" t="str">
        <f t="shared" ref="L72:L102" si="21">IF(B72="","",100*(J72^(1/I72)-1))</f>
        <v/>
      </c>
      <c r="M72" s="138"/>
    </row>
    <row r="73" spans="1:13" x14ac:dyDescent="0.2">
      <c r="A73" s="153" t="str">
        <f>IF(WRes!A73="","",WRes!A73)</f>
        <v/>
      </c>
      <c r="B73" s="139" t="str">
        <f>WRes!L73</f>
        <v/>
      </c>
      <c r="C73" s="4" t="str">
        <f t="shared" si="17"/>
        <v/>
      </c>
      <c r="D73" s="152" t="str">
        <f t="shared" si="15"/>
        <v/>
      </c>
      <c r="E73" s="4" t="str">
        <f t="shared" si="17"/>
        <v/>
      </c>
      <c r="F73" s="29" t="str">
        <f t="shared" si="16"/>
        <v/>
      </c>
      <c r="G73" s="4" t="str">
        <f t="shared" si="18"/>
        <v/>
      </c>
      <c r="H73" s="152" t="str">
        <f t="shared" ref="H73:H102" si="22">IF(B73="","",H72*(1+B73/100))</f>
        <v/>
      </c>
      <c r="I73" s="4" t="str">
        <f t="shared" si="19"/>
        <v/>
      </c>
      <c r="J73" s="152" t="str">
        <f t="shared" si="20"/>
        <v/>
      </c>
      <c r="K73" s="289" t="str">
        <f t="shared" si="9"/>
        <v/>
      </c>
      <c r="L73" s="29" t="str">
        <f t="shared" si="21"/>
        <v/>
      </c>
      <c r="M73" s="138"/>
    </row>
    <row r="74" spans="1:13" x14ac:dyDescent="0.2">
      <c r="A74" s="153" t="str">
        <f>IF(WRes!A74="","",WRes!A74)</f>
        <v/>
      </c>
      <c r="B74" s="139" t="str">
        <f>WRes!L74</f>
        <v/>
      </c>
      <c r="C74" s="4" t="str">
        <f t="shared" si="17"/>
        <v/>
      </c>
      <c r="D74" s="152" t="str">
        <f t="shared" si="15"/>
        <v/>
      </c>
      <c r="E74" s="4" t="str">
        <f t="shared" si="17"/>
        <v/>
      </c>
      <c r="F74" s="29" t="str">
        <f t="shared" si="16"/>
        <v/>
      </c>
      <c r="G74" s="4" t="str">
        <f t="shared" si="18"/>
        <v/>
      </c>
      <c r="H74" s="152" t="str">
        <f t="shared" si="22"/>
        <v/>
      </c>
      <c r="I74" s="4" t="str">
        <f t="shared" si="19"/>
        <v/>
      </c>
      <c r="J74" s="152" t="str">
        <f t="shared" si="20"/>
        <v/>
      </c>
      <c r="K74" s="289" t="str">
        <f t="shared" si="9"/>
        <v/>
      </c>
      <c r="L74" s="29" t="str">
        <f t="shared" si="21"/>
        <v/>
      </c>
      <c r="M74" s="138"/>
    </row>
    <row r="75" spans="1:13" x14ac:dyDescent="0.2">
      <c r="A75" s="153" t="str">
        <f>IF(WRes!A75="","",WRes!A75)</f>
        <v/>
      </c>
      <c r="B75" s="139" t="str">
        <f>WRes!L75</f>
        <v/>
      </c>
      <c r="C75" s="4" t="str">
        <f t="shared" si="17"/>
        <v/>
      </c>
      <c r="D75" s="152" t="str">
        <f t="shared" si="15"/>
        <v/>
      </c>
      <c r="E75" s="4" t="str">
        <f t="shared" si="17"/>
        <v/>
      </c>
      <c r="F75" s="29" t="str">
        <f t="shared" si="16"/>
        <v/>
      </c>
      <c r="G75" s="4" t="str">
        <f t="shared" si="18"/>
        <v/>
      </c>
      <c r="H75" s="152" t="str">
        <f t="shared" si="22"/>
        <v/>
      </c>
      <c r="I75" s="4" t="str">
        <f t="shared" si="19"/>
        <v/>
      </c>
      <c r="J75" s="152" t="str">
        <f t="shared" si="20"/>
        <v/>
      </c>
      <c r="K75" s="289" t="str">
        <f t="shared" ref="K75:K102" si="23">IF(B75="","",100*(H75^(1/G75)-1))</f>
        <v/>
      </c>
      <c r="L75" s="29" t="str">
        <f t="shared" si="21"/>
        <v/>
      </c>
      <c r="M75" s="138"/>
    </row>
    <row r="76" spans="1:13" x14ac:dyDescent="0.2">
      <c r="A76" s="153" t="str">
        <f>IF(WRes!A76="","",WRes!A76)</f>
        <v/>
      </c>
      <c r="B76" s="139" t="str">
        <f>WRes!L76</f>
        <v/>
      </c>
      <c r="C76" s="4" t="str">
        <f t="shared" si="17"/>
        <v/>
      </c>
      <c r="D76" s="152" t="str">
        <f t="shared" si="15"/>
        <v/>
      </c>
      <c r="E76" s="4" t="str">
        <f t="shared" si="17"/>
        <v/>
      </c>
      <c r="F76" s="29" t="str">
        <f t="shared" si="16"/>
        <v/>
      </c>
      <c r="G76" s="4" t="str">
        <f t="shared" si="18"/>
        <v/>
      </c>
      <c r="H76" s="152" t="str">
        <f t="shared" si="22"/>
        <v/>
      </c>
      <c r="I76" s="4" t="str">
        <f t="shared" si="19"/>
        <v/>
      </c>
      <c r="J76" s="152" t="str">
        <f t="shared" si="20"/>
        <v/>
      </c>
      <c r="K76" s="289" t="str">
        <f t="shared" si="23"/>
        <v/>
      </c>
      <c r="L76" s="29" t="str">
        <f t="shared" si="21"/>
        <v/>
      </c>
      <c r="M76" s="138"/>
    </row>
    <row r="77" spans="1:13" x14ac:dyDescent="0.2">
      <c r="A77" s="153" t="str">
        <f>IF(WRes!A77="","",WRes!A77)</f>
        <v/>
      </c>
      <c r="B77" s="139" t="str">
        <f>WRes!L77</f>
        <v/>
      </c>
      <c r="C77" s="4" t="str">
        <f t="shared" si="17"/>
        <v/>
      </c>
      <c r="D77" s="152" t="str">
        <f t="shared" si="15"/>
        <v/>
      </c>
      <c r="E77" s="4" t="str">
        <f t="shared" si="17"/>
        <v/>
      </c>
      <c r="F77" s="29" t="str">
        <f t="shared" si="16"/>
        <v/>
      </c>
      <c r="G77" s="4" t="str">
        <f t="shared" si="18"/>
        <v/>
      </c>
      <c r="H77" s="152" t="str">
        <f t="shared" si="22"/>
        <v/>
      </c>
      <c r="I77" s="4" t="str">
        <f t="shared" si="19"/>
        <v/>
      </c>
      <c r="J77" s="152" t="str">
        <f t="shared" si="20"/>
        <v/>
      </c>
      <c r="K77" s="289" t="str">
        <f t="shared" si="23"/>
        <v/>
      </c>
      <c r="L77" s="29" t="str">
        <f t="shared" si="21"/>
        <v/>
      </c>
      <c r="M77" s="138"/>
    </row>
    <row r="78" spans="1:13" x14ac:dyDescent="0.2">
      <c r="A78" s="153" t="str">
        <f>IF(WRes!A78="","",WRes!A78)</f>
        <v/>
      </c>
      <c r="B78" s="139" t="str">
        <f>WRes!L78</f>
        <v/>
      </c>
      <c r="C78" s="4" t="str">
        <f t="shared" si="17"/>
        <v/>
      </c>
      <c r="D78" s="152" t="str">
        <f t="shared" si="15"/>
        <v/>
      </c>
      <c r="E78" s="4" t="str">
        <f t="shared" si="17"/>
        <v/>
      </c>
      <c r="F78" s="29" t="str">
        <f t="shared" si="16"/>
        <v/>
      </c>
      <c r="G78" s="4" t="str">
        <f t="shared" si="18"/>
        <v/>
      </c>
      <c r="H78" s="152" t="str">
        <f t="shared" si="22"/>
        <v/>
      </c>
      <c r="I78" s="4" t="str">
        <f t="shared" si="19"/>
        <v/>
      </c>
      <c r="J78" s="152" t="str">
        <f t="shared" si="20"/>
        <v/>
      </c>
      <c r="K78" s="289" t="str">
        <f t="shared" si="23"/>
        <v/>
      </c>
      <c r="L78" s="29" t="str">
        <f t="shared" si="21"/>
        <v/>
      </c>
      <c r="M78" s="138"/>
    </row>
    <row r="79" spans="1:13" x14ac:dyDescent="0.2">
      <c r="A79" s="153" t="str">
        <f>IF(WRes!A79="","",WRes!A79)</f>
        <v/>
      </c>
      <c r="B79" s="139" t="str">
        <f>WRes!L79</f>
        <v/>
      </c>
      <c r="C79" s="4" t="str">
        <f t="shared" si="17"/>
        <v/>
      </c>
      <c r="D79" s="152" t="str">
        <f t="shared" si="15"/>
        <v/>
      </c>
      <c r="E79" s="4" t="str">
        <f t="shared" si="17"/>
        <v/>
      </c>
      <c r="F79" s="29" t="str">
        <f t="shared" si="16"/>
        <v/>
      </c>
      <c r="G79" s="4" t="str">
        <f t="shared" si="18"/>
        <v/>
      </c>
      <c r="H79" s="152" t="str">
        <f t="shared" si="22"/>
        <v/>
      </c>
      <c r="I79" s="4" t="str">
        <f t="shared" si="19"/>
        <v/>
      </c>
      <c r="J79" s="152" t="str">
        <f t="shared" si="20"/>
        <v/>
      </c>
      <c r="K79" s="289" t="str">
        <f t="shared" si="23"/>
        <v/>
      </c>
      <c r="L79" s="29" t="str">
        <f t="shared" si="21"/>
        <v/>
      </c>
      <c r="M79" s="138"/>
    </row>
    <row r="80" spans="1:13" x14ac:dyDescent="0.2">
      <c r="A80" s="153" t="str">
        <f>IF(WRes!A80="","",WRes!A80)</f>
        <v/>
      </c>
      <c r="B80" s="139" t="str">
        <f>WRes!L80</f>
        <v/>
      </c>
      <c r="C80" s="4" t="str">
        <f t="shared" si="17"/>
        <v/>
      </c>
      <c r="D80" s="152" t="str">
        <f t="shared" si="15"/>
        <v/>
      </c>
      <c r="E80" s="4" t="str">
        <f t="shared" si="17"/>
        <v/>
      </c>
      <c r="F80" s="29" t="str">
        <f t="shared" si="16"/>
        <v/>
      </c>
      <c r="G80" s="4" t="str">
        <f t="shared" si="18"/>
        <v/>
      </c>
      <c r="H80" s="152" t="str">
        <f t="shared" si="22"/>
        <v/>
      </c>
      <c r="I80" s="4" t="str">
        <f t="shared" si="19"/>
        <v/>
      </c>
      <c r="J80" s="152" t="str">
        <f t="shared" si="20"/>
        <v/>
      </c>
      <c r="K80" s="289" t="str">
        <f t="shared" si="23"/>
        <v/>
      </c>
      <c r="L80" s="29" t="str">
        <f t="shared" si="21"/>
        <v/>
      </c>
      <c r="M80" s="138"/>
    </row>
    <row r="81" spans="1:13" x14ac:dyDescent="0.2">
      <c r="A81" s="153" t="str">
        <f>IF(WRes!A81="","",WRes!A81)</f>
        <v/>
      </c>
      <c r="B81" s="139" t="str">
        <f>WRes!L81</f>
        <v/>
      </c>
      <c r="C81" s="4" t="str">
        <f t="shared" si="17"/>
        <v/>
      </c>
      <c r="D81" s="152" t="str">
        <f t="shared" si="15"/>
        <v/>
      </c>
      <c r="E81" s="4" t="str">
        <f t="shared" si="17"/>
        <v/>
      </c>
      <c r="F81" s="29" t="str">
        <f t="shared" si="16"/>
        <v/>
      </c>
      <c r="G81" s="4" t="str">
        <f t="shared" si="18"/>
        <v/>
      </c>
      <c r="H81" s="152" t="str">
        <f t="shared" si="22"/>
        <v/>
      </c>
      <c r="I81" s="4" t="str">
        <f t="shared" si="19"/>
        <v/>
      </c>
      <c r="J81" s="152" t="str">
        <f t="shared" si="20"/>
        <v/>
      </c>
      <c r="K81" s="289" t="str">
        <f t="shared" si="23"/>
        <v/>
      </c>
      <c r="L81" s="29" t="str">
        <f t="shared" si="21"/>
        <v/>
      </c>
      <c r="M81" s="138"/>
    </row>
    <row r="82" spans="1:13" x14ac:dyDescent="0.2">
      <c r="A82" s="153" t="str">
        <f>IF(WRes!A82="","",WRes!A82)</f>
        <v/>
      </c>
      <c r="B82" s="139" t="str">
        <f>WRes!L82</f>
        <v/>
      </c>
      <c r="C82" s="4" t="str">
        <f t="shared" si="17"/>
        <v/>
      </c>
      <c r="D82" s="152" t="str">
        <f t="shared" si="15"/>
        <v/>
      </c>
      <c r="E82" s="4" t="str">
        <f t="shared" si="17"/>
        <v/>
      </c>
      <c r="F82" s="29" t="str">
        <f t="shared" si="16"/>
        <v/>
      </c>
      <c r="G82" s="4" t="str">
        <f t="shared" si="18"/>
        <v/>
      </c>
      <c r="H82" s="152" t="str">
        <f t="shared" si="22"/>
        <v/>
      </c>
      <c r="I82" s="4" t="str">
        <f t="shared" si="19"/>
        <v/>
      </c>
      <c r="J82" s="152" t="str">
        <f t="shared" si="20"/>
        <v/>
      </c>
      <c r="K82" s="289" t="str">
        <f t="shared" si="23"/>
        <v/>
      </c>
      <c r="L82" s="29" t="str">
        <f t="shared" si="21"/>
        <v/>
      </c>
      <c r="M82" s="138"/>
    </row>
    <row r="83" spans="1:13" x14ac:dyDescent="0.2">
      <c r="A83" s="153" t="str">
        <f>IF(WRes!A83="","",WRes!A83)</f>
        <v/>
      </c>
      <c r="B83" s="139" t="str">
        <f>WRes!L83</f>
        <v/>
      </c>
      <c r="C83" s="4" t="str">
        <f t="shared" si="17"/>
        <v/>
      </c>
      <c r="D83" s="152" t="str">
        <f t="shared" si="15"/>
        <v/>
      </c>
      <c r="E83" s="4" t="str">
        <f t="shared" si="17"/>
        <v/>
      </c>
      <c r="F83" s="29" t="str">
        <f t="shared" si="16"/>
        <v/>
      </c>
      <c r="G83" s="4" t="str">
        <f t="shared" si="18"/>
        <v/>
      </c>
      <c r="H83" s="152" t="str">
        <f t="shared" si="22"/>
        <v/>
      </c>
      <c r="I83" s="4" t="str">
        <f t="shared" si="19"/>
        <v/>
      </c>
      <c r="J83" s="152" t="str">
        <f t="shared" si="20"/>
        <v/>
      </c>
      <c r="K83" s="289" t="str">
        <f t="shared" si="23"/>
        <v/>
      </c>
      <c r="L83" s="29" t="str">
        <f t="shared" si="21"/>
        <v/>
      </c>
      <c r="M83" s="138"/>
    </row>
    <row r="84" spans="1:13" x14ac:dyDescent="0.2">
      <c r="A84" s="153" t="str">
        <f>IF(WRes!A84="","",WRes!A84)</f>
        <v/>
      </c>
      <c r="B84" s="139" t="str">
        <f>WRes!L84</f>
        <v/>
      </c>
      <c r="C84" s="4" t="str">
        <f t="shared" si="17"/>
        <v/>
      </c>
      <c r="D84" s="152" t="str">
        <f t="shared" si="15"/>
        <v/>
      </c>
      <c r="E84" s="4" t="str">
        <f t="shared" si="17"/>
        <v/>
      </c>
      <c r="F84" s="29" t="str">
        <f t="shared" si="16"/>
        <v/>
      </c>
      <c r="G84" s="4" t="str">
        <f t="shared" si="18"/>
        <v/>
      </c>
      <c r="H84" s="152" t="str">
        <f t="shared" si="22"/>
        <v/>
      </c>
      <c r="I84" s="4" t="str">
        <f t="shared" si="19"/>
        <v/>
      </c>
      <c r="J84" s="152" t="str">
        <f t="shared" si="20"/>
        <v/>
      </c>
      <c r="K84" s="289" t="str">
        <f t="shared" si="23"/>
        <v/>
      </c>
      <c r="L84" s="29" t="str">
        <f t="shared" si="21"/>
        <v/>
      </c>
      <c r="M84" s="138"/>
    </row>
    <row r="85" spans="1:13" x14ac:dyDescent="0.2">
      <c r="A85" s="153" t="str">
        <f>IF(WRes!A85="","",WRes!A85)</f>
        <v/>
      </c>
      <c r="B85" s="139" t="str">
        <f>WRes!L85</f>
        <v/>
      </c>
      <c r="C85" s="4" t="str">
        <f t="shared" si="17"/>
        <v/>
      </c>
      <c r="D85" s="152" t="str">
        <f t="shared" si="15"/>
        <v/>
      </c>
      <c r="E85" s="4" t="str">
        <f t="shared" si="17"/>
        <v/>
      </c>
      <c r="F85" s="29" t="str">
        <f t="shared" si="16"/>
        <v/>
      </c>
      <c r="G85" s="4" t="str">
        <f t="shared" si="18"/>
        <v/>
      </c>
      <c r="H85" s="152" t="str">
        <f t="shared" si="22"/>
        <v/>
      </c>
      <c r="I85" s="4" t="str">
        <f t="shared" si="19"/>
        <v/>
      </c>
      <c r="J85" s="152" t="str">
        <f t="shared" si="20"/>
        <v/>
      </c>
      <c r="K85" s="289" t="str">
        <f t="shared" si="23"/>
        <v/>
      </c>
      <c r="L85" s="29" t="str">
        <f t="shared" si="21"/>
        <v/>
      </c>
      <c r="M85" s="138"/>
    </row>
    <row r="86" spans="1:13" x14ac:dyDescent="0.2">
      <c r="A86" s="153" t="str">
        <f>IF(WRes!A86="","",WRes!A86)</f>
        <v/>
      </c>
      <c r="B86" s="139" t="str">
        <f>WRes!L86</f>
        <v/>
      </c>
      <c r="C86" s="4" t="str">
        <f t="shared" si="17"/>
        <v/>
      </c>
      <c r="D86" s="152" t="str">
        <f t="shared" si="15"/>
        <v/>
      </c>
      <c r="E86" s="4" t="str">
        <f t="shared" si="17"/>
        <v/>
      </c>
      <c r="F86" s="29" t="str">
        <f t="shared" si="16"/>
        <v/>
      </c>
      <c r="G86" s="4" t="str">
        <f t="shared" si="18"/>
        <v/>
      </c>
      <c r="H86" s="152" t="str">
        <f t="shared" si="22"/>
        <v/>
      </c>
      <c r="I86" s="4" t="str">
        <f t="shared" si="19"/>
        <v/>
      </c>
      <c r="J86" s="152" t="str">
        <f t="shared" si="20"/>
        <v/>
      </c>
      <c r="K86" s="289" t="str">
        <f t="shared" si="23"/>
        <v/>
      </c>
      <c r="L86" s="29" t="str">
        <f t="shared" si="21"/>
        <v/>
      </c>
      <c r="M86" s="138"/>
    </row>
    <row r="87" spans="1:13" x14ac:dyDescent="0.2">
      <c r="A87" s="153" t="str">
        <f>IF(WRes!A87="","",WRes!A87)</f>
        <v/>
      </c>
      <c r="B87" s="139" t="str">
        <f>WRes!L87</f>
        <v/>
      </c>
      <c r="C87" s="4" t="str">
        <f t="shared" si="17"/>
        <v/>
      </c>
      <c r="D87" s="152" t="str">
        <f t="shared" si="15"/>
        <v/>
      </c>
      <c r="E87" s="4" t="str">
        <f t="shared" si="17"/>
        <v/>
      </c>
      <c r="F87" s="29" t="str">
        <f t="shared" si="16"/>
        <v/>
      </c>
      <c r="G87" s="4" t="str">
        <f t="shared" si="18"/>
        <v/>
      </c>
      <c r="H87" s="152" t="str">
        <f t="shared" si="22"/>
        <v/>
      </c>
      <c r="I87" s="4" t="str">
        <f t="shared" si="19"/>
        <v/>
      </c>
      <c r="J87" s="152" t="str">
        <f t="shared" si="20"/>
        <v/>
      </c>
      <c r="K87" s="289" t="str">
        <f t="shared" si="23"/>
        <v/>
      </c>
      <c r="L87" s="29" t="str">
        <f t="shared" si="21"/>
        <v/>
      </c>
      <c r="M87" s="138"/>
    </row>
    <row r="88" spans="1:13" x14ac:dyDescent="0.2">
      <c r="A88" s="153" t="str">
        <f>IF(WRes!A88="","",WRes!A88)</f>
        <v/>
      </c>
      <c r="B88" s="139" t="str">
        <f>WRes!L88</f>
        <v/>
      </c>
      <c r="C88" s="4" t="str">
        <f t="shared" si="17"/>
        <v/>
      </c>
      <c r="D88" s="152" t="str">
        <f t="shared" si="15"/>
        <v/>
      </c>
      <c r="E88" s="4" t="str">
        <f t="shared" si="17"/>
        <v/>
      </c>
      <c r="F88" s="29" t="str">
        <f t="shared" si="16"/>
        <v/>
      </c>
      <c r="G88" s="4" t="str">
        <f t="shared" si="18"/>
        <v/>
      </c>
      <c r="H88" s="152" t="str">
        <f t="shared" si="22"/>
        <v/>
      </c>
      <c r="I88" s="4" t="str">
        <f t="shared" si="19"/>
        <v/>
      </c>
      <c r="J88" s="152" t="str">
        <f t="shared" si="20"/>
        <v/>
      </c>
      <c r="K88" s="289" t="str">
        <f t="shared" si="23"/>
        <v/>
      </c>
      <c r="L88" s="29" t="str">
        <f t="shared" si="21"/>
        <v/>
      </c>
      <c r="M88" s="138"/>
    </row>
    <row r="89" spans="1:13" x14ac:dyDescent="0.2">
      <c r="A89" s="153" t="str">
        <f>IF(WRes!A89="","",WRes!A89)</f>
        <v/>
      </c>
      <c r="B89" s="139" t="str">
        <f>WRes!L89</f>
        <v/>
      </c>
      <c r="C89" s="4" t="str">
        <f t="shared" si="17"/>
        <v/>
      </c>
      <c r="D89" s="152" t="str">
        <f t="shared" si="15"/>
        <v/>
      </c>
      <c r="E89" s="4" t="str">
        <f t="shared" si="17"/>
        <v/>
      </c>
      <c r="F89" s="29" t="str">
        <f t="shared" si="16"/>
        <v/>
      </c>
      <c r="G89" s="4" t="str">
        <f t="shared" si="18"/>
        <v/>
      </c>
      <c r="H89" s="152" t="str">
        <f t="shared" si="22"/>
        <v/>
      </c>
      <c r="I89" s="4" t="str">
        <f t="shared" si="19"/>
        <v/>
      </c>
      <c r="J89" s="152" t="str">
        <f t="shared" si="20"/>
        <v/>
      </c>
      <c r="K89" s="289" t="str">
        <f t="shared" si="23"/>
        <v/>
      </c>
      <c r="L89" s="29" t="str">
        <f t="shared" si="21"/>
        <v/>
      </c>
      <c r="M89" s="138"/>
    </row>
    <row r="90" spans="1:13" x14ac:dyDescent="0.2">
      <c r="A90" s="153" t="str">
        <f>IF(WRes!A90="","",WRes!A90)</f>
        <v/>
      </c>
      <c r="B90" s="139" t="str">
        <f>WRes!L90</f>
        <v/>
      </c>
      <c r="C90" s="4" t="str">
        <f t="shared" si="17"/>
        <v/>
      </c>
      <c r="D90" s="152" t="str">
        <f t="shared" si="15"/>
        <v/>
      </c>
      <c r="E90" s="4" t="str">
        <f t="shared" si="17"/>
        <v/>
      </c>
      <c r="F90" s="29" t="str">
        <f t="shared" si="16"/>
        <v/>
      </c>
      <c r="G90" s="4" t="str">
        <f t="shared" si="18"/>
        <v/>
      </c>
      <c r="H90" s="152" t="str">
        <f t="shared" si="22"/>
        <v/>
      </c>
      <c r="I90" s="4" t="str">
        <f t="shared" si="19"/>
        <v/>
      </c>
      <c r="J90" s="152" t="str">
        <f t="shared" si="20"/>
        <v/>
      </c>
      <c r="K90" s="289" t="str">
        <f t="shared" si="23"/>
        <v/>
      </c>
      <c r="L90" s="29" t="str">
        <f t="shared" si="21"/>
        <v/>
      </c>
      <c r="M90" s="138"/>
    </row>
    <row r="91" spans="1:13" x14ac:dyDescent="0.2">
      <c r="A91" s="153" t="str">
        <f>IF(WRes!A91="","",WRes!A91)</f>
        <v/>
      </c>
      <c r="B91" s="139" t="str">
        <f>WRes!L91</f>
        <v/>
      </c>
      <c r="C91" s="4" t="str">
        <f t="shared" si="17"/>
        <v/>
      </c>
      <c r="D91" s="152" t="str">
        <f t="shared" si="15"/>
        <v/>
      </c>
      <c r="E91" s="4" t="str">
        <f t="shared" si="17"/>
        <v/>
      </c>
      <c r="F91" s="29" t="str">
        <f t="shared" si="16"/>
        <v/>
      </c>
      <c r="G91" s="4" t="str">
        <f t="shared" si="18"/>
        <v/>
      </c>
      <c r="H91" s="152" t="str">
        <f t="shared" si="22"/>
        <v/>
      </c>
      <c r="I91" s="4" t="str">
        <f t="shared" si="19"/>
        <v/>
      </c>
      <c r="J91" s="152" t="str">
        <f t="shared" si="20"/>
        <v/>
      </c>
      <c r="K91" s="289" t="str">
        <f t="shared" si="23"/>
        <v/>
      </c>
      <c r="L91" s="29" t="str">
        <f t="shared" si="21"/>
        <v/>
      </c>
      <c r="M91" s="138"/>
    </row>
    <row r="92" spans="1:13" x14ac:dyDescent="0.2">
      <c r="A92" s="153" t="str">
        <f>IF(WRes!A92="","",WRes!A92)</f>
        <v/>
      </c>
      <c r="B92" s="139" t="str">
        <f>WRes!L92</f>
        <v/>
      </c>
      <c r="C92" s="4" t="str">
        <f t="shared" si="17"/>
        <v/>
      </c>
      <c r="D92" s="152" t="str">
        <f t="shared" si="15"/>
        <v/>
      </c>
      <c r="E92" s="4" t="str">
        <f t="shared" si="17"/>
        <v/>
      </c>
      <c r="F92" s="29" t="str">
        <f t="shared" si="16"/>
        <v/>
      </c>
      <c r="G92" s="4" t="str">
        <f t="shared" si="18"/>
        <v/>
      </c>
      <c r="H92" s="152" t="str">
        <f t="shared" si="22"/>
        <v/>
      </c>
      <c r="I92" s="4" t="str">
        <f t="shared" si="19"/>
        <v/>
      </c>
      <c r="J92" s="152" t="str">
        <f t="shared" si="20"/>
        <v/>
      </c>
      <c r="K92" s="289" t="str">
        <f t="shared" si="23"/>
        <v/>
      </c>
      <c r="L92" s="29" t="str">
        <f t="shared" si="21"/>
        <v/>
      </c>
      <c r="M92" s="138"/>
    </row>
    <row r="93" spans="1:13" x14ac:dyDescent="0.2">
      <c r="A93" s="153" t="str">
        <f>IF(WRes!A93="","",WRes!A93)</f>
        <v/>
      </c>
      <c r="B93" s="139" t="str">
        <f>WRes!L93</f>
        <v/>
      </c>
      <c r="C93" s="4" t="str">
        <f t="shared" si="17"/>
        <v/>
      </c>
      <c r="D93" s="152" t="str">
        <f t="shared" si="15"/>
        <v/>
      </c>
      <c r="E93" s="4" t="str">
        <f t="shared" si="17"/>
        <v/>
      </c>
      <c r="F93" s="29" t="str">
        <f t="shared" si="16"/>
        <v/>
      </c>
      <c r="G93" s="4" t="str">
        <f t="shared" si="18"/>
        <v/>
      </c>
      <c r="H93" s="152" t="str">
        <f t="shared" si="22"/>
        <v/>
      </c>
      <c r="I93" s="4" t="str">
        <f t="shared" si="19"/>
        <v/>
      </c>
      <c r="J93" s="152" t="str">
        <f t="shared" si="20"/>
        <v/>
      </c>
      <c r="K93" s="289" t="str">
        <f t="shared" si="23"/>
        <v/>
      </c>
      <c r="L93" s="29" t="str">
        <f t="shared" si="21"/>
        <v/>
      </c>
      <c r="M93" s="138"/>
    </row>
    <row r="94" spans="1:13" x14ac:dyDescent="0.2">
      <c r="A94" s="153" t="str">
        <f>IF(WRes!A94="","",WRes!A94)</f>
        <v/>
      </c>
      <c r="B94" s="139" t="str">
        <f>WRes!L94</f>
        <v/>
      </c>
      <c r="C94" s="4" t="str">
        <f t="shared" si="17"/>
        <v/>
      </c>
      <c r="D94" s="152" t="str">
        <f t="shared" si="15"/>
        <v/>
      </c>
      <c r="E94" s="4" t="str">
        <f t="shared" si="17"/>
        <v/>
      </c>
      <c r="F94" s="29" t="str">
        <f t="shared" si="16"/>
        <v/>
      </c>
      <c r="G94" s="4" t="str">
        <f t="shared" si="18"/>
        <v/>
      </c>
      <c r="H94" s="152" t="str">
        <f t="shared" si="22"/>
        <v/>
      </c>
      <c r="I94" s="4" t="str">
        <f t="shared" si="19"/>
        <v/>
      </c>
      <c r="J94" s="152" t="str">
        <f t="shared" si="20"/>
        <v/>
      </c>
      <c r="K94" s="289" t="str">
        <f t="shared" si="23"/>
        <v/>
      </c>
      <c r="L94" s="29" t="str">
        <f t="shared" si="21"/>
        <v/>
      </c>
      <c r="M94" s="138"/>
    </row>
    <row r="95" spans="1:13" x14ac:dyDescent="0.2">
      <c r="A95" s="153" t="str">
        <f>IF(WRes!A95="","",WRes!A95)</f>
        <v/>
      </c>
      <c r="B95" s="139" t="str">
        <f>WRes!L95</f>
        <v/>
      </c>
      <c r="C95" s="4" t="str">
        <f t="shared" si="17"/>
        <v/>
      </c>
      <c r="D95" s="152" t="str">
        <f t="shared" si="15"/>
        <v/>
      </c>
      <c r="E95" s="4" t="str">
        <f t="shared" si="17"/>
        <v/>
      </c>
      <c r="F95" s="29" t="str">
        <f t="shared" si="16"/>
        <v/>
      </c>
      <c r="G95" s="4" t="str">
        <f t="shared" si="18"/>
        <v/>
      </c>
      <c r="H95" s="152" t="str">
        <f t="shared" si="22"/>
        <v/>
      </c>
      <c r="I95" s="4" t="str">
        <f t="shared" si="19"/>
        <v/>
      </c>
      <c r="J95" s="152" t="str">
        <f t="shared" si="20"/>
        <v/>
      </c>
      <c r="K95" s="289" t="str">
        <f t="shared" si="23"/>
        <v/>
      </c>
      <c r="L95" s="29" t="str">
        <f t="shared" si="21"/>
        <v/>
      </c>
      <c r="M95" s="138"/>
    </row>
    <row r="96" spans="1:13" x14ac:dyDescent="0.2">
      <c r="A96" s="153" t="str">
        <f>IF(WRes!A96="","",WRes!A96)</f>
        <v/>
      </c>
      <c r="B96" s="139" t="str">
        <f>WRes!L96</f>
        <v/>
      </c>
      <c r="C96" s="4" t="str">
        <f t="shared" si="17"/>
        <v/>
      </c>
      <c r="D96" s="152" t="str">
        <f t="shared" si="15"/>
        <v/>
      </c>
      <c r="E96" s="4" t="str">
        <f t="shared" si="17"/>
        <v/>
      </c>
      <c r="F96" s="29" t="str">
        <f t="shared" si="16"/>
        <v/>
      </c>
      <c r="G96" s="4" t="str">
        <f t="shared" si="18"/>
        <v/>
      </c>
      <c r="H96" s="152" t="str">
        <f t="shared" si="22"/>
        <v/>
      </c>
      <c r="I96" s="4" t="str">
        <f t="shared" si="19"/>
        <v/>
      </c>
      <c r="J96" s="152" t="str">
        <f t="shared" si="20"/>
        <v/>
      </c>
      <c r="K96" s="289" t="str">
        <f t="shared" si="23"/>
        <v/>
      </c>
      <c r="L96" s="29" t="str">
        <f t="shared" si="21"/>
        <v/>
      </c>
      <c r="M96" s="138"/>
    </row>
    <row r="97" spans="1:13" x14ac:dyDescent="0.2">
      <c r="A97" s="153" t="str">
        <f>IF(WRes!A97="","",WRes!A97)</f>
        <v/>
      </c>
      <c r="B97" s="139" t="str">
        <f>WRes!L97</f>
        <v/>
      </c>
      <c r="C97" s="4" t="str">
        <f t="shared" si="17"/>
        <v/>
      </c>
      <c r="D97" s="152" t="str">
        <f t="shared" si="15"/>
        <v/>
      </c>
      <c r="E97" s="4" t="str">
        <f t="shared" si="17"/>
        <v/>
      </c>
      <c r="F97" s="29" t="str">
        <f t="shared" si="16"/>
        <v/>
      </c>
      <c r="G97" s="4" t="str">
        <f t="shared" si="18"/>
        <v/>
      </c>
      <c r="H97" s="152" t="str">
        <f t="shared" si="22"/>
        <v/>
      </c>
      <c r="I97" s="4" t="str">
        <f t="shared" si="19"/>
        <v/>
      </c>
      <c r="J97" s="152" t="str">
        <f t="shared" si="20"/>
        <v/>
      </c>
      <c r="K97" s="289" t="str">
        <f t="shared" si="23"/>
        <v/>
      </c>
      <c r="L97" s="29" t="str">
        <f t="shared" si="21"/>
        <v/>
      </c>
      <c r="M97" s="138"/>
    </row>
    <row r="98" spans="1:13" x14ac:dyDescent="0.2">
      <c r="A98" s="153" t="str">
        <f>IF(WRes!A98="","",WRes!A98)</f>
        <v/>
      </c>
      <c r="B98" s="139" t="str">
        <f>WRes!L98</f>
        <v/>
      </c>
      <c r="C98" s="4" t="str">
        <f t="shared" si="17"/>
        <v/>
      </c>
      <c r="D98" s="152" t="str">
        <f t="shared" si="15"/>
        <v/>
      </c>
      <c r="E98" s="4" t="str">
        <f t="shared" si="17"/>
        <v/>
      </c>
      <c r="F98" s="29" t="str">
        <f t="shared" si="16"/>
        <v/>
      </c>
      <c r="G98" s="4" t="str">
        <f t="shared" si="18"/>
        <v/>
      </c>
      <c r="H98" s="152" t="str">
        <f t="shared" si="22"/>
        <v/>
      </c>
      <c r="I98" s="4" t="str">
        <f t="shared" si="19"/>
        <v/>
      </c>
      <c r="J98" s="152" t="str">
        <f t="shared" si="20"/>
        <v/>
      </c>
      <c r="K98" s="289" t="str">
        <f t="shared" si="23"/>
        <v/>
      </c>
      <c r="L98" s="29" t="str">
        <f t="shared" si="21"/>
        <v/>
      </c>
      <c r="M98" s="138"/>
    </row>
    <row r="99" spans="1:13" x14ac:dyDescent="0.2">
      <c r="A99" s="153" t="str">
        <f>IF(WRes!A99="","",WRes!A99)</f>
        <v/>
      </c>
      <c r="B99" s="139" t="str">
        <f>WRes!L99</f>
        <v/>
      </c>
      <c r="C99" s="4" t="str">
        <f t="shared" si="17"/>
        <v/>
      </c>
      <c r="D99" s="152" t="str">
        <f t="shared" si="15"/>
        <v/>
      </c>
      <c r="E99" s="4" t="str">
        <f t="shared" si="17"/>
        <v/>
      </c>
      <c r="F99" s="29" t="str">
        <f t="shared" si="16"/>
        <v/>
      </c>
      <c r="G99" s="4" t="str">
        <f t="shared" si="18"/>
        <v/>
      </c>
      <c r="H99" s="152" t="str">
        <f t="shared" si="22"/>
        <v/>
      </c>
      <c r="I99" s="4" t="str">
        <f t="shared" si="19"/>
        <v/>
      </c>
      <c r="J99" s="152" t="str">
        <f t="shared" si="20"/>
        <v/>
      </c>
      <c r="K99" s="289" t="str">
        <f t="shared" si="23"/>
        <v/>
      </c>
      <c r="L99" s="29" t="str">
        <f t="shared" si="21"/>
        <v/>
      </c>
      <c r="M99" s="138"/>
    </row>
    <row r="100" spans="1:13" x14ac:dyDescent="0.2">
      <c r="A100" s="153" t="str">
        <f>IF(WRes!A100="","",WRes!A100)</f>
        <v/>
      </c>
      <c r="B100" s="139" t="str">
        <f>WRes!L100</f>
        <v/>
      </c>
      <c r="C100" s="4" t="str">
        <f t="shared" si="17"/>
        <v/>
      </c>
      <c r="D100" s="152" t="str">
        <f t="shared" si="15"/>
        <v/>
      </c>
      <c r="E100" s="4" t="str">
        <f t="shared" si="17"/>
        <v/>
      </c>
      <c r="F100" s="29" t="str">
        <f t="shared" si="16"/>
        <v/>
      </c>
      <c r="G100" s="4" t="str">
        <f t="shared" si="18"/>
        <v/>
      </c>
      <c r="H100" s="152" t="str">
        <f t="shared" si="22"/>
        <v/>
      </c>
      <c r="I100" s="4" t="str">
        <f t="shared" si="19"/>
        <v/>
      </c>
      <c r="J100" s="152" t="str">
        <f t="shared" si="20"/>
        <v/>
      </c>
      <c r="K100" s="289" t="str">
        <f t="shared" si="23"/>
        <v/>
      </c>
      <c r="L100" s="29" t="str">
        <f t="shared" si="21"/>
        <v/>
      </c>
      <c r="M100" s="138"/>
    </row>
    <row r="101" spans="1:13" x14ac:dyDescent="0.2">
      <c r="A101" s="153" t="str">
        <f>IF(WRes!A101="","",WRes!A101)</f>
        <v/>
      </c>
      <c r="B101" s="139" t="str">
        <f>WRes!L101</f>
        <v/>
      </c>
      <c r="C101" s="4" t="str">
        <f t="shared" si="17"/>
        <v/>
      </c>
      <c r="D101" s="152" t="str">
        <f t="shared" si="15"/>
        <v/>
      </c>
      <c r="E101" s="4" t="str">
        <f t="shared" si="17"/>
        <v/>
      </c>
      <c r="F101" s="29" t="str">
        <f t="shared" si="16"/>
        <v/>
      </c>
      <c r="G101" s="4" t="str">
        <f t="shared" si="18"/>
        <v/>
      </c>
      <c r="H101" s="152" t="str">
        <f t="shared" si="22"/>
        <v/>
      </c>
      <c r="I101" s="4" t="str">
        <f t="shared" si="19"/>
        <v/>
      </c>
      <c r="J101" s="152" t="str">
        <f t="shared" si="20"/>
        <v/>
      </c>
      <c r="K101" s="289" t="str">
        <f t="shared" si="23"/>
        <v/>
      </c>
      <c r="L101" s="29" t="str">
        <f t="shared" si="21"/>
        <v/>
      </c>
      <c r="M101" s="138"/>
    </row>
    <row r="102" spans="1:13" x14ac:dyDescent="0.2">
      <c r="A102" s="153" t="str">
        <f>IF(WRes!A102="","",WRes!A102)</f>
        <v/>
      </c>
      <c r="B102" s="139" t="str">
        <f>WRes!L102</f>
        <v/>
      </c>
      <c r="C102" s="4" t="str">
        <f t="shared" si="17"/>
        <v/>
      </c>
      <c r="D102" s="152" t="str">
        <f t="shared" si="15"/>
        <v/>
      </c>
      <c r="E102" s="4" t="str">
        <f t="shared" si="17"/>
        <v/>
      </c>
      <c r="F102" s="29" t="str">
        <f t="shared" si="16"/>
        <v/>
      </c>
      <c r="G102" s="4" t="str">
        <f t="shared" si="18"/>
        <v/>
      </c>
      <c r="H102" s="152" t="str">
        <f t="shared" si="22"/>
        <v/>
      </c>
      <c r="I102" s="4" t="str">
        <f t="shared" si="19"/>
        <v/>
      </c>
      <c r="J102" s="152" t="str">
        <f t="shared" si="20"/>
        <v/>
      </c>
      <c r="K102" s="289" t="str">
        <f t="shared" si="23"/>
        <v/>
      </c>
      <c r="L102" s="29" t="str">
        <f t="shared" si="21"/>
        <v/>
      </c>
      <c r="M102" s="138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4" sqref="I4"/>
    </sheetView>
  </sheetViews>
  <sheetFormatPr defaultRowHeight="12.75" x14ac:dyDescent="0.2"/>
  <cols>
    <col min="15" max="15" width="9.140625" style="133"/>
  </cols>
  <sheetData>
    <row r="1" spans="1:15" x14ac:dyDescent="0.2">
      <c r="A1" s="343" t="s">
        <v>37</v>
      </c>
      <c r="B1" s="344" t="s">
        <v>120</v>
      </c>
      <c r="C1" s="344" t="s">
        <v>119</v>
      </c>
      <c r="D1" s="344" t="s">
        <v>74</v>
      </c>
      <c r="E1" s="344" t="s">
        <v>118</v>
      </c>
      <c r="F1" s="344" t="s">
        <v>117</v>
      </c>
      <c r="G1" s="345" t="s">
        <v>116</v>
      </c>
      <c r="H1" s="344" t="s">
        <v>115</v>
      </c>
      <c r="I1" s="344" t="s">
        <v>114</v>
      </c>
      <c r="J1" s="344" t="s">
        <v>113</v>
      </c>
      <c r="K1" s="344" t="s">
        <v>112</v>
      </c>
      <c r="L1" s="345" t="s">
        <v>111</v>
      </c>
      <c r="M1" s="344" t="s">
        <v>110</v>
      </c>
      <c r="N1" s="344" t="s">
        <v>109</v>
      </c>
      <c r="O1" s="346" t="s">
        <v>108</v>
      </c>
    </row>
    <row r="2" spans="1:15" x14ac:dyDescent="0.2">
      <c r="A2" s="148">
        <v>42720</v>
      </c>
      <c r="B2" s="151"/>
      <c r="C2" s="144">
        <v>31019.200000000001</v>
      </c>
      <c r="D2" s="144">
        <v>31019.200000000001</v>
      </c>
      <c r="E2" s="149"/>
      <c r="F2" s="149"/>
      <c r="G2" s="150"/>
      <c r="H2" s="149"/>
      <c r="I2" s="144">
        <v>31019.200000000001</v>
      </c>
      <c r="J2" s="149"/>
      <c r="K2" s="149"/>
      <c r="L2" s="150"/>
      <c r="M2" s="149"/>
      <c r="N2" s="149"/>
      <c r="O2" s="138"/>
    </row>
    <row r="3" spans="1:15" x14ac:dyDescent="0.2">
      <c r="A3" s="148">
        <v>42735</v>
      </c>
      <c r="B3" s="144">
        <v>0</v>
      </c>
      <c r="C3" s="29">
        <f t="shared" ref="C3:C66" si="0">IF(B3="","",C2+B3)</f>
        <v>31019.200000000001</v>
      </c>
      <c r="D3" s="144">
        <v>33112.58</v>
      </c>
      <c r="E3" s="29">
        <f t="shared" ref="E3:E66" si="1">IF(B3="","",IF(D3="","",D3-D2-B3))</f>
        <v>2093.380000000001</v>
      </c>
      <c r="F3" s="29">
        <f t="shared" ref="F3:F66" si="2">IF(E3="","",F2+E3)</f>
        <v>2093.380000000001</v>
      </c>
      <c r="G3" s="139">
        <f t="shared" ref="G3:G67" si="3">IF(E3="","",100*E3/(D2+0.5*B3))</f>
        <v>6.748658895135919</v>
      </c>
      <c r="H3" s="29">
        <f t="shared" ref="H3:H66" si="4">IF(F3="","",100*(F3/C3))</f>
        <v>6.748658895135919</v>
      </c>
      <c r="I3" s="144">
        <v>33112.58</v>
      </c>
      <c r="J3" s="29">
        <f t="shared" ref="J3:J66" si="5">IF(B3="","",IF(I3="","",I3-I2-B3))</f>
        <v>2093.380000000001</v>
      </c>
      <c r="K3" s="29">
        <f t="shared" ref="K3:K66" si="6">IF(J3="","",K2+J3)</f>
        <v>2093.380000000001</v>
      </c>
      <c r="L3" s="139">
        <f t="shared" ref="L3:L67" si="7">IF(J3="","",100*J3/(I2+0.5*B3))</f>
        <v>6.748658895135919</v>
      </c>
      <c r="M3" s="29">
        <f t="shared" ref="M3:M66" si="8">IF(K3="","",100*K3/C3)</f>
        <v>6.748658895135919</v>
      </c>
      <c r="N3" s="29">
        <f t="shared" ref="N3:N66" si="9">IF(D3="","",IF(I3="","",I3-D3))</f>
        <v>0</v>
      </c>
      <c r="O3" s="141"/>
    </row>
    <row r="4" spans="1:15" x14ac:dyDescent="0.2">
      <c r="A4" s="28"/>
      <c r="B4" s="140"/>
      <c r="C4" s="29" t="str">
        <f t="shared" si="0"/>
        <v/>
      </c>
      <c r="D4" s="140"/>
      <c r="E4" s="29" t="str">
        <f t="shared" si="1"/>
        <v/>
      </c>
      <c r="F4" s="29" t="str">
        <f t="shared" si="2"/>
        <v/>
      </c>
      <c r="G4" s="139" t="str">
        <f t="shared" si="3"/>
        <v/>
      </c>
      <c r="H4" s="29" t="str">
        <f t="shared" si="4"/>
        <v/>
      </c>
      <c r="I4" s="140"/>
      <c r="J4" s="29" t="str">
        <f t="shared" si="5"/>
        <v/>
      </c>
      <c r="K4" s="29" t="str">
        <f t="shared" si="6"/>
        <v/>
      </c>
      <c r="L4" s="139" t="str">
        <f t="shared" si="7"/>
        <v/>
      </c>
      <c r="M4" s="29" t="str">
        <f t="shared" si="8"/>
        <v/>
      </c>
      <c r="N4" s="29" t="str">
        <f t="shared" si="9"/>
        <v/>
      </c>
      <c r="O4" s="141"/>
    </row>
    <row r="5" spans="1:15" x14ac:dyDescent="0.2">
      <c r="A5" s="28"/>
      <c r="B5" s="140"/>
      <c r="C5" s="29" t="str">
        <f t="shared" si="0"/>
        <v/>
      </c>
      <c r="D5" s="140"/>
      <c r="E5" s="29" t="str">
        <f t="shared" si="1"/>
        <v/>
      </c>
      <c r="F5" s="29" t="str">
        <f t="shared" si="2"/>
        <v/>
      </c>
      <c r="G5" s="139" t="str">
        <f t="shared" si="3"/>
        <v/>
      </c>
      <c r="H5" s="29" t="str">
        <f t="shared" si="4"/>
        <v/>
      </c>
      <c r="I5" s="140"/>
      <c r="J5" s="29" t="str">
        <f t="shared" si="5"/>
        <v/>
      </c>
      <c r="K5" s="29" t="str">
        <f t="shared" si="6"/>
        <v/>
      </c>
      <c r="L5" s="139" t="str">
        <f t="shared" si="7"/>
        <v/>
      </c>
      <c r="M5" s="29" t="str">
        <f t="shared" si="8"/>
        <v/>
      </c>
      <c r="N5" s="29" t="str">
        <f t="shared" si="9"/>
        <v/>
      </c>
      <c r="O5" s="141"/>
    </row>
    <row r="6" spans="1:15" x14ac:dyDescent="0.2">
      <c r="A6" s="28"/>
      <c r="B6" s="140"/>
      <c r="C6" s="29" t="str">
        <f t="shared" si="0"/>
        <v/>
      </c>
      <c r="D6" s="140"/>
      <c r="E6" s="29" t="str">
        <f t="shared" si="1"/>
        <v/>
      </c>
      <c r="F6" s="29" t="str">
        <f t="shared" si="2"/>
        <v/>
      </c>
      <c r="G6" s="139" t="str">
        <f t="shared" si="3"/>
        <v/>
      </c>
      <c r="H6" s="29" t="str">
        <f t="shared" si="4"/>
        <v/>
      </c>
      <c r="I6" s="140"/>
      <c r="J6" s="29" t="str">
        <f t="shared" si="5"/>
        <v/>
      </c>
      <c r="K6" s="29" t="str">
        <f t="shared" si="6"/>
        <v/>
      </c>
      <c r="L6" s="139" t="str">
        <f t="shared" si="7"/>
        <v/>
      </c>
      <c r="M6" s="29" t="str">
        <f t="shared" si="8"/>
        <v/>
      </c>
      <c r="N6" s="29" t="str">
        <f t="shared" si="9"/>
        <v/>
      </c>
      <c r="O6" s="138"/>
    </row>
    <row r="7" spans="1:15" x14ac:dyDescent="0.2">
      <c r="A7" s="28"/>
      <c r="B7" s="140"/>
      <c r="C7" s="29" t="str">
        <f t="shared" si="0"/>
        <v/>
      </c>
      <c r="D7" s="140"/>
      <c r="E7" s="29" t="str">
        <f t="shared" si="1"/>
        <v/>
      </c>
      <c r="F7" s="29" t="str">
        <f t="shared" si="2"/>
        <v/>
      </c>
      <c r="G7" s="139" t="str">
        <f t="shared" si="3"/>
        <v/>
      </c>
      <c r="H7" s="29" t="str">
        <f t="shared" si="4"/>
        <v/>
      </c>
      <c r="I7" s="140"/>
      <c r="J7" s="29" t="str">
        <f t="shared" si="5"/>
        <v/>
      </c>
      <c r="K7" s="29" t="str">
        <f t="shared" si="6"/>
        <v/>
      </c>
      <c r="L7" s="139" t="str">
        <f t="shared" si="7"/>
        <v/>
      </c>
      <c r="M7" s="29" t="str">
        <f t="shared" si="8"/>
        <v/>
      </c>
      <c r="N7" s="29" t="str">
        <f t="shared" si="9"/>
        <v/>
      </c>
      <c r="O7" s="141"/>
    </row>
    <row r="8" spans="1:15" x14ac:dyDescent="0.2">
      <c r="A8" s="28"/>
      <c r="B8" s="140"/>
      <c r="C8" s="29" t="str">
        <f t="shared" si="0"/>
        <v/>
      </c>
      <c r="D8" s="140"/>
      <c r="E8" s="29" t="str">
        <f t="shared" si="1"/>
        <v/>
      </c>
      <c r="F8" s="29" t="str">
        <f t="shared" si="2"/>
        <v/>
      </c>
      <c r="G8" s="139" t="str">
        <f t="shared" si="3"/>
        <v/>
      </c>
      <c r="H8" s="29" t="str">
        <f t="shared" si="4"/>
        <v/>
      </c>
      <c r="I8" s="140"/>
      <c r="J8" s="29" t="str">
        <f t="shared" si="5"/>
        <v/>
      </c>
      <c r="K8" s="29" t="str">
        <f t="shared" si="6"/>
        <v/>
      </c>
      <c r="L8" s="139" t="str">
        <f t="shared" si="7"/>
        <v/>
      </c>
      <c r="M8" s="29" t="str">
        <f t="shared" si="8"/>
        <v/>
      </c>
      <c r="N8" s="29" t="str">
        <f t="shared" si="9"/>
        <v/>
      </c>
      <c r="O8" s="138"/>
    </row>
    <row r="9" spans="1:15" x14ac:dyDescent="0.2">
      <c r="A9" s="28"/>
      <c r="B9" s="140"/>
      <c r="C9" s="29" t="str">
        <f t="shared" si="0"/>
        <v/>
      </c>
      <c r="D9" s="140"/>
      <c r="E9" s="29" t="str">
        <f t="shared" si="1"/>
        <v/>
      </c>
      <c r="F9" s="29" t="str">
        <f t="shared" si="2"/>
        <v/>
      </c>
      <c r="G9" s="139" t="str">
        <f t="shared" si="3"/>
        <v/>
      </c>
      <c r="H9" s="29" t="str">
        <f t="shared" si="4"/>
        <v/>
      </c>
      <c r="I9" s="140"/>
      <c r="J9" s="29" t="str">
        <f t="shared" si="5"/>
        <v/>
      </c>
      <c r="K9" s="29" t="str">
        <f t="shared" si="6"/>
        <v/>
      </c>
      <c r="L9" s="139" t="str">
        <f t="shared" si="7"/>
        <v/>
      </c>
      <c r="M9" s="29" t="str">
        <f t="shared" si="8"/>
        <v/>
      </c>
      <c r="N9" s="29" t="str">
        <f t="shared" si="9"/>
        <v/>
      </c>
      <c r="O9" s="141"/>
    </row>
    <row r="10" spans="1:15" x14ac:dyDescent="0.2">
      <c r="A10" s="28"/>
      <c r="B10" s="140"/>
      <c r="C10" s="29" t="str">
        <f t="shared" si="0"/>
        <v/>
      </c>
      <c r="D10" s="140"/>
      <c r="E10" s="29" t="str">
        <f t="shared" si="1"/>
        <v/>
      </c>
      <c r="F10" s="29" t="str">
        <f t="shared" si="2"/>
        <v/>
      </c>
      <c r="G10" s="139" t="str">
        <f t="shared" si="3"/>
        <v/>
      </c>
      <c r="H10" s="29" t="str">
        <f t="shared" si="4"/>
        <v/>
      </c>
      <c r="I10" s="140"/>
      <c r="J10" s="29" t="str">
        <f t="shared" si="5"/>
        <v/>
      </c>
      <c r="K10" s="29" t="str">
        <f t="shared" si="6"/>
        <v/>
      </c>
      <c r="L10" s="139" t="str">
        <f t="shared" si="7"/>
        <v/>
      </c>
      <c r="M10" s="29" t="str">
        <f t="shared" si="8"/>
        <v/>
      </c>
      <c r="N10" s="29" t="str">
        <f t="shared" si="9"/>
        <v/>
      </c>
      <c r="O10" s="138"/>
    </row>
    <row r="11" spans="1:15" x14ac:dyDescent="0.2">
      <c r="A11" s="28"/>
      <c r="B11" s="140"/>
      <c r="C11" s="29" t="str">
        <f t="shared" si="0"/>
        <v/>
      </c>
      <c r="D11" s="140"/>
      <c r="E11" s="29" t="str">
        <f t="shared" si="1"/>
        <v/>
      </c>
      <c r="F11" s="29" t="str">
        <f t="shared" si="2"/>
        <v/>
      </c>
      <c r="G11" s="139" t="str">
        <f t="shared" si="3"/>
        <v/>
      </c>
      <c r="H11" s="29" t="str">
        <f t="shared" si="4"/>
        <v/>
      </c>
      <c r="I11" s="140"/>
      <c r="J11" s="29" t="str">
        <f t="shared" si="5"/>
        <v/>
      </c>
      <c r="K11" s="29" t="str">
        <f t="shared" si="6"/>
        <v/>
      </c>
      <c r="L11" s="139" t="str">
        <f t="shared" si="7"/>
        <v/>
      </c>
      <c r="M11" s="29" t="str">
        <f t="shared" si="8"/>
        <v/>
      </c>
      <c r="N11" s="29" t="str">
        <f t="shared" si="9"/>
        <v/>
      </c>
      <c r="O11" s="138"/>
    </row>
    <row r="12" spans="1:15" x14ac:dyDescent="0.2">
      <c r="A12" s="28"/>
      <c r="B12" s="140"/>
      <c r="C12" s="29" t="str">
        <f t="shared" si="0"/>
        <v/>
      </c>
      <c r="D12" s="140"/>
      <c r="E12" s="29" t="str">
        <f t="shared" si="1"/>
        <v/>
      </c>
      <c r="F12" s="29" t="str">
        <f t="shared" si="2"/>
        <v/>
      </c>
      <c r="G12" s="139" t="str">
        <f t="shared" si="3"/>
        <v/>
      </c>
      <c r="H12" s="29" t="str">
        <f t="shared" si="4"/>
        <v/>
      </c>
      <c r="I12" s="140"/>
      <c r="J12" s="29" t="str">
        <f t="shared" si="5"/>
        <v/>
      </c>
      <c r="K12" s="29" t="str">
        <f t="shared" si="6"/>
        <v/>
      </c>
      <c r="L12" s="139" t="str">
        <f t="shared" si="7"/>
        <v/>
      </c>
      <c r="M12" s="29" t="str">
        <f t="shared" si="8"/>
        <v/>
      </c>
      <c r="N12" s="29" t="str">
        <f t="shared" si="9"/>
        <v/>
      </c>
      <c r="O12" s="138"/>
    </row>
    <row r="13" spans="1:15" x14ac:dyDescent="0.2">
      <c r="A13" s="28"/>
      <c r="B13" s="144"/>
      <c r="C13" s="142" t="str">
        <f t="shared" si="0"/>
        <v/>
      </c>
      <c r="D13" s="140"/>
      <c r="E13" s="142" t="str">
        <f t="shared" si="1"/>
        <v/>
      </c>
      <c r="F13" s="142" t="str">
        <f t="shared" si="2"/>
        <v/>
      </c>
      <c r="G13" s="143" t="str">
        <f t="shared" si="3"/>
        <v/>
      </c>
      <c r="H13" s="142" t="str">
        <f t="shared" si="4"/>
        <v/>
      </c>
      <c r="I13" s="140"/>
      <c r="J13" s="142" t="str">
        <f t="shared" si="5"/>
        <v/>
      </c>
      <c r="K13" s="142" t="str">
        <f t="shared" si="6"/>
        <v/>
      </c>
      <c r="L13" s="143" t="str">
        <f t="shared" si="7"/>
        <v/>
      </c>
      <c r="M13" s="142" t="str">
        <f t="shared" si="8"/>
        <v/>
      </c>
      <c r="N13" s="142" t="str">
        <f t="shared" si="9"/>
        <v/>
      </c>
      <c r="O13" s="138"/>
    </row>
    <row r="14" spans="1:15" x14ac:dyDescent="0.2">
      <c r="A14" s="28"/>
      <c r="B14" s="140"/>
      <c r="C14" s="29" t="str">
        <f t="shared" si="0"/>
        <v/>
      </c>
      <c r="D14" s="140"/>
      <c r="E14" s="29" t="str">
        <f t="shared" si="1"/>
        <v/>
      </c>
      <c r="F14" s="29" t="str">
        <f t="shared" si="2"/>
        <v/>
      </c>
      <c r="G14" s="139" t="str">
        <f t="shared" si="3"/>
        <v/>
      </c>
      <c r="H14" s="29" t="str">
        <f t="shared" si="4"/>
        <v/>
      </c>
      <c r="I14" s="140"/>
      <c r="J14" s="29" t="str">
        <f t="shared" si="5"/>
        <v/>
      </c>
      <c r="K14" s="29" t="str">
        <f t="shared" si="6"/>
        <v/>
      </c>
      <c r="L14" s="139" t="str">
        <f t="shared" si="7"/>
        <v/>
      </c>
      <c r="M14" s="29" t="str">
        <f t="shared" si="8"/>
        <v/>
      </c>
      <c r="N14" s="29" t="str">
        <f t="shared" si="9"/>
        <v/>
      </c>
      <c r="O14" s="138"/>
    </row>
    <row r="15" spans="1:15" x14ac:dyDescent="0.2">
      <c r="A15" s="28"/>
      <c r="B15" s="140"/>
      <c r="C15" s="29" t="str">
        <f t="shared" si="0"/>
        <v/>
      </c>
      <c r="D15" s="140"/>
      <c r="E15" s="29" t="str">
        <f t="shared" si="1"/>
        <v/>
      </c>
      <c r="F15" s="29" t="str">
        <f t="shared" si="2"/>
        <v/>
      </c>
      <c r="G15" s="139" t="str">
        <f t="shared" si="3"/>
        <v/>
      </c>
      <c r="H15" s="29" t="str">
        <f t="shared" si="4"/>
        <v/>
      </c>
      <c r="I15" s="140"/>
      <c r="J15" s="29" t="str">
        <f t="shared" si="5"/>
        <v/>
      </c>
      <c r="K15" s="29" t="str">
        <f t="shared" si="6"/>
        <v/>
      </c>
      <c r="L15" s="139" t="str">
        <f t="shared" si="7"/>
        <v/>
      </c>
      <c r="M15" s="29" t="str">
        <f t="shared" si="8"/>
        <v/>
      </c>
      <c r="N15" s="29" t="str">
        <f t="shared" si="9"/>
        <v/>
      </c>
      <c r="O15" s="138"/>
    </row>
    <row r="16" spans="1:15" x14ac:dyDescent="0.2">
      <c r="A16" s="28"/>
      <c r="B16" s="140"/>
      <c r="C16" s="29" t="str">
        <f t="shared" si="0"/>
        <v/>
      </c>
      <c r="D16" s="140"/>
      <c r="E16" s="29" t="str">
        <f t="shared" si="1"/>
        <v/>
      </c>
      <c r="F16" s="29" t="str">
        <f t="shared" si="2"/>
        <v/>
      </c>
      <c r="G16" s="139" t="str">
        <f t="shared" si="3"/>
        <v/>
      </c>
      <c r="H16" s="29" t="str">
        <f t="shared" si="4"/>
        <v/>
      </c>
      <c r="I16" s="140"/>
      <c r="J16" s="29" t="str">
        <f t="shared" si="5"/>
        <v/>
      </c>
      <c r="K16" s="29" t="str">
        <f t="shared" si="6"/>
        <v/>
      </c>
      <c r="L16" s="139" t="str">
        <f t="shared" si="7"/>
        <v/>
      </c>
      <c r="M16" s="29" t="str">
        <f t="shared" si="8"/>
        <v/>
      </c>
      <c r="N16" s="29" t="str">
        <f t="shared" si="9"/>
        <v/>
      </c>
      <c r="O16" s="138"/>
    </row>
    <row r="17" spans="1:17" x14ac:dyDescent="0.2">
      <c r="A17" s="28"/>
      <c r="B17" s="140"/>
      <c r="C17" s="29" t="str">
        <f t="shared" si="0"/>
        <v/>
      </c>
      <c r="D17" s="140"/>
      <c r="E17" s="29" t="str">
        <f t="shared" si="1"/>
        <v/>
      </c>
      <c r="F17" s="29" t="str">
        <f t="shared" si="2"/>
        <v/>
      </c>
      <c r="G17" s="139" t="str">
        <f t="shared" si="3"/>
        <v/>
      </c>
      <c r="H17" s="29" t="str">
        <f t="shared" si="4"/>
        <v/>
      </c>
      <c r="I17" s="140"/>
      <c r="J17" s="29" t="str">
        <f t="shared" si="5"/>
        <v/>
      </c>
      <c r="K17" s="29" t="str">
        <f t="shared" si="6"/>
        <v/>
      </c>
      <c r="L17" s="139" t="str">
        <f t="shared" si="7"/>
        <v/>
      </c>
      <c r="M17" s="29" t="str">
        <f t="shared" si="8"/>
        <v/>
      </c>
      <c r="N17" s="29" t="str">
        <f t="shared" si="9"/>
        <v/>
      </c>
      <c r="O17" s="141"/>
    </row>
    <row r="18" spans="1:17" x14ac:dyDescent="0.2">
      <c r="A18" s="28"/>
      <c r="B18" s="140"/>
      <c r="C18" s="29" t="str">
        <f t="shared" si="0"/>
        <v/>
      </c>
      <c r="D18" s="140"/>
      <c r="E18" s="29" t="str">
        <f t="shared" si="1"/>
        <v/>
      </c>
      <c r="F18" s="29" t="str">
        <f t="shared" si="2"/>
        <v/>
      </c>
      <c r="G18" s="139" t="str">
        <f t="shared" si="3"/>
        <v/>
      </c>
      <c r="H18" s="29" t="str">
        <f t="shared" si="4"/>
        <v/>
      </c>
      <c r="I18" s="140"/>
      <c r="J18" s="29" t="str">
        <f t="shared" si="5"/>
        <v/>
      </c>
      <c r="K18" s="29" t="str">
        <f t="shared" si="6"/>
        <v/>
      </c>
      <c r="L18" s="139" t="str">
        <f t="shared" si="7"/>
        <v/>
      </c>
      <c r="M18" s="29" t="str">
        <f t="shared" si="8"/>
        <v/>
      </c>
      <c r="N18" s="29" t="str">
        <f t="shared" si="9"/>
        <v/>
      </c>
      <c r="O18" s="141"/>
    </row>
    <row r="19" spans="1:17" x14ac:dyDescent="0.2">
      <c r="A19" s="28"/>
      <c r="B19" s="140"/>
      <c r="C19" s="29" t="str">
        <f t="shared" si="0"/>
        <v/>
      </c>
      <c r="D19" s="140"/>
      <c r="E19" s="29" t="str">
        <f t="shared" si="1"/>
        <v/>
      </c>
      <c r="F19" s="29" t="str">
        <f t="shared" si="2"/>
        <v/>
      </c>
      <c r="G19" s="139" t="str">
        <f t="shared" si="3"/>
        <v/>
      </c>
      <c r="H19" s="29" t="str">
        <f t="shared" si="4"/>
        <v/>
      </c>
      <c r="I19" s="140"/>
      <c r="J19" s="29" t="str">
        <f t="shared" si="5"/>
        <v/>
      </c>
      <c r="K19" s="29" t="str">
        <f t="shared" si="6"/>
        <v/>
      </c>
      <c r="L19" s="139" t="str">
        <f t="shared" si="7"/>
        <v/>
      </c>
      <c r="M19" s="29" t="str">
        <f t="shared" si="8"/>
        <v/>
      </c>
      <c r="N19" s="29" t="str">
        <f t="shared" si="9"/>
        <v/>
      </c>
      <c r="O19" s="141"/>
    </row>
    <row r="20" spans="1:17" x14ac:dyDescent="0.2">
      <c r="A20" s="28"/>
      <c r="B20" s="140"/>
      <c r="C20" s="29" t="str">
        <f t="shared" si="0"/>
        <v/>
      </c>
      <c r="D20" s="140"/>
      <c r="E20" s="29" t="str">
        <f t="shared" si="1"/>
        <v/>
      </c>
      <c r="F20" s="29" t="str">
        <f t="shared" si="2"/>
        <v/>
      </c>
      <c r="G20" s="139" t="str">
        <f t="shared" si="3"/>
        <v/>
      </c>
      <c r="H20" s="29" t="str">
        <f t="shared" si="4"/>
        <v/>
      </c>
      <c r="I20" s="140"/>
      <c r="J20" s="29" t="str">
        <f t="shared" si="5"/>
        <v/>
      </c>
      <c r="K20" s="29" t="str">
        <f t="shared" si="6"/>
        <v/>
      </c>
      <c r="L20" s="139" t="str">
        <f t="shared" si="7"/>
        <v/>
      </c>
      <c r="M20" s="29" t="str">
        <f t="shared" si="8"/>
        <v/>
      </c>
      <c r="N20" s="29" t="str">
        <f t="shared" si="9"/>
        <v/>
      </c>
      <c r="O20" s="141"/>
    </row>
    <row r="21" spans="1:17" x14ac:dyDescent="0.2">
      <c r="A21" s="28"/>
      <c r="B21" s="140"/>
      <c r="C21" s="29" t="str">
        <f t="shared" si="0"/>
        <v/>
      </c>
      <c r="D21" s="140"/>
      <c r="E21" s="29" t="str">
        <f t="shared" si="1"/>
        <v/>
      </c>
      <c r="F21" s="29" t="str">
        <f t="shared" si="2"/>
        <v/>
      </c>
      <c r="G21" s="139" t="str">
        <f t="shared" si="3"/>
        <v/>
      </c>
      <c r="H21" s="29" t="str">
        <f t="shared" si="4"/>
        <v/>
      </c>
      <c r="I21" s="140"/>
      <c r="J21" s="29" t="str">
        <f t="shared" si="5"/>
        <v/>
      </c>
      <c r="K21" s="29" t="str">
        <f t="shared" si="6"/>
        <v/>
      </c>
      <c r="L21" s="139" t="str">
        <f t="shared" si="7"/>
        <v/>
      </c>
      <c r="M21" s="29" t="str">
        <f t="shared" si="8"/>
        <v/>
      </c>
      <c r="N21" s="29" t="str">
        <f t="shared" si="9"/>
        <v/>
      </c>
      <c r="O21" s="141"/>
    </row>
    <row r="22" spans="1:17" x14ac:dyDescent="0.2">
      <c r="A22" s="28"/>
      <c r="B22" s="140"/>
      <c r="C22" s="29" t="str">
        <f t="shared" si="0"/>
        <v/>
      </c>
      <c r="D22" s="140"/>
      <c r="E22" s="29" t="str">
        <f t="shared" si="1"/>
        <v/>
      </c>
      <c r="F22" s="29" t="str">
        <f t="shared" si="2"/>
        <v/>
      </c>
      <c r="G22" s="139" t="str">
        <f t="shared" si="3"/>
        <v/>
      </c>
      <c r="H22" s="29" t="str">
        <f t="shared" si="4"/>
        <v/>
      </c>
      <c r="I22" s="140"/>
      <c r="J22" s="29" t="str">
        <f t="shared" si="5"/>
        <v/>
      </c>
      <c r="K22" s="29" t="str">
        <f t="shared" si="6"/>
        <v/>
      </c>
      <c r="L22" s="139" t="str">
        <f t="shared" si="7"/>
        <v/>
      </c>
      <c r="M22" s="29" t="str">
        <f t="shared" si="8"/>
        <v/>
      </c>
      <c r="N22" s="29" t="str">
        <f t="shared" si="9"/>
        <v/>
      </c>
      <c r="O22" s="141"/>
    </row>
    <row r="23" spans="1:17" x14ac:dyDescent="0.2">
      <c r="A23" s="28"/>
      <c r="B23" s="144"/>
      <c r="C23" s="142" t="str">
        <f t="shared" si="0"/>
        <v/>
      </c>
      <c r="D23" s="140"/>
      <c r="E23" s="142" t="str">
        <f t="shared" si="1"/>
        <v/>
      </c>
      <c r="F23" s="142" t="str">
        <f t="shared" si="2"/>
        <v/>
      </c>
      <c r="G23" s="143" t="str">
        <f t="shared" si="3"/>
        <v/>
      </c>
      <c r="H23" s="142" t="str">
        <f t="shared" si="4"/>
        <v/>
      </c>
      <c r="I23" s="140"/>
      <c r="J23" s="142" t="str">
        <f t="shared" si="5"/>
        <v/>
      </c>
      <c r="K23" s="142" t="str">
        <f t="shared" si="6"/>
        <v/>
      </c>
      <c r="L23" s="143" t="str">
        <f t="shared" si="7"/>
        <v/>
      </c>
      <c r="M23" s="142" t="str">
        <f t="shared" si="8"/>
        <v/>
      </c>
      <c r="N23" s="142" t="str">
        <f t="shared" si="9"/>
        <v/>
      </c>
      <c r="O23" s="141"/>
    </row>
    <row r="24" spans="1:17" x14ac:dyDescent="0.2">
      <c r="A24" s="28"/>
      <c r="B24" s="140"/>
      <c r="C24" s="29" t="str">
        <f t="shared" si="0"/>
        <v/>
      </c>
      <c r="D24" s="140"/>
      <c r="E24" s="29" t="str">
        <f t="shared" si="1"/>
        <v/>
      </c>
      <c r="F24" s="29" t="str">
        <f t="shared" si="2"/>
        <v/>
      </c>
      <c r="G24" s="139" t="str">
        <f t="shared" si="3"/>
        <v/>
      </c>
      <c r="H24" s="29" t="str">
        <f t="shared" si="4"/>
        <v/>
      </c>
      <c r="I24" s="140"/>
      <c r="J24" s="29" t="str">
        <f t="shared" si="5"/>
        <v/>
      </c>
      <c r="K24" s="29" t="str">
        <f t="shared" si="6"/>
        <v/>
      </c>
      <c r="L24" s="139" t="str">
        <f t="shared" si="7"/>
        <v/>
      </c>
      <c r="M24" s="29" t="str">
        <f t="shared" si="8"/>
        <v/>
      </c>
      <c r="N24" s="29" t="str">
        <f t="shared" si="9"/>
        <v/>
      </c>
      <c r="O24" s="141"/>
    </row>
    <row r="25" spans="1:17" x14ac:dyDescent="0.2">
      <c r="A25" s="28"/>
      <c r="B25" s="140"/>
      <c r="C25" s="29" t="str">
        <f t="shared" si="0"/>
        <v/>
      </c>
      <c r="D25" s="140"/>
      <c r="E25" s="29" t="str">
        <f t="shared" si="1"/>
        <v/>
      </c>
      <c r="F25" s="29" t="str">
        <f t="shared" si="2"/>
        <v/>
      </c>
      <c r="G25" s="139" t="str">
        <f t="shared" si="3"/>
        <v/>
      </c>
      <c r="H25" s="29" t="str">
        <f t="shared" si="4"/>
        <v/>
      </c>
      <c r="I25" s="140"/>
      <c r="J25" s="29" t="str">
        <f t="shared" si="5"/>
        <v/>
      </c>
      <c r="K25" s="29" t="str">
        <f t="shared" si="6"/>
        <v/>
      </c>
      <c r="L25" s="139" t="str">
        <f t="shared" si="7"/>
        <v/>
      </c>
      <c r="M25" s="29" t="str">
        <f t="shared" si="8"/>
        <v/>
      </c>
      <c r="N25" s="29" t="str">
        <f t="shared" si="9"/>
        <v/>
      </c>
      <c r="O25" s="141"/>
      <c r="Q25" s="3"/>
    </row>
    <row r="26" spans="1:17" x14ac:dyDescent="0.2">
      <c r="A26" s="28"/>
      <c r="B26" s="140"/>
      <c r="C26" s="29" t="str">
        <f t="shared" si="0"/>
        <v/>
      </c>
      <c r="D26" s="140"/>
      <c r="E26" s="29" t="str">
        <f t="shared" si="1"/>
        <v/>
      </c>
      <c r="F26" s="29" t="str">
        <f t="shared" si="2"/>
        <v/>
      </c>
      <c r="G26" s="139" t="str">
        <f t="shared" si="3"/>
        <v/>
      </c>
      <c r="H26" s="29" t="str">
        <f t="shared" si="4"/>
        <v/>
      </c>
      <c r="I26" s="140"/>
      <c r="J26" s="29" t="str">
        <f t="shared" si="5"/>
        <v/>
      </c>
      <c r="K26" s="29" t="str">
        <f t="shared" si="6"/>
        <v/>
      </c>
      <c r="L26" s="139" t="str">
        <f t="shared" si="7"/>
        <v/>
      </c>
      <c r="M26" s="29" t="str">
        <f t="shared" si="8"/>
        <v/>
      </c>
      <c r="N26" s="29" t="str">
        <f t="shared" si="9"/>
        <v/>
      </c>
      <c r="O26" s="141"/>
    </row>
    <row r="27" spans="1:17" x14ac:dyDescent="0.2">
      <c r="A27" s="28"/>
      <c r="B27" s="140"/>
      <c r="C27" s="29" t="str">
        <f t="shared" si="0"/>
        <v/>
      </c>
      <c r="D27" s="140"/>
      <c r="E27" s="29" t="str">
        <f t="shared" si="1"/>
        <v/>
      </c>
      <c r="F27" s="29" t="str">
        <f t="shared" si="2"/>
        <v/>
      </c>
      <c r="G27" s="139" t="str">
        <f t="shared" si="3"/>
        <v/>
      </c>
      <c r="H27" s="29" t="str">
        <f t="shared" si="4"/>
        <v/>
      </c>
      <c r="I27" s="140"/>
      <c r="J27" s="29" t="str">
        <f t="shared" si="5"/>
        <v/>
      </c>
      <c r="K27" s="29" t="str">
        <f t="shared" si="6"/>
        <v/>
      </c>
      <c r="L27" s="139" t="str">
        <f t="shared" si="7"/>
        <v/>
      </c>
      <c r="M27" s="29" t="str">
        <f t="shared" si="8"/>
        <v/>
      </c>
      <c r="N27" s="29" t="str">
        <f t="shared" si="9"/>
        <v/>
      </c>
      <c r="O27" s="141"/>
    </row>
    <row r="28" spans="1:17" x14ac:dyDescent="0.2">
      <c r="A28" s="28"/>
      <c r="B28" s="140"/>
      <c r="C28" s="29" t="str">
        <f t="shared" si="0"/>
        <v/>
      </c>
      <c r="D28" s="140"/>
      <c r="E28" s="29" t="str">
        <f t="shared" si="1"/>
        <v/>
      </c>
      <c r="F28" s="29" t="str">
        <f t="shared" si="2"/>
        <v/>
      </c>
      <c r="G28" s="139" t="str">
        <f t="shared" si="3"/>
        <v/>
      </c>
      <c r="H28" s="29" t="str">
        <f t="shared" si="4"/>
        <v/>
      </c>
      <c r="I28" s="140"/>
      <c r="J28" s="29" t="str">
        <f t="shared" si="5"/>
        <v/>
      </c>
      <c r="K28" s="29" t="str">
        <f t="shared" si="6"/>
        <v/>
      </c>
      <c r="L28" s="139" t="str">
        <f t="shared" si="7"/>
        <v/>
      </c>
      <c r="M28" s="29" t="str">
        <f t="shared" si="8"/>
        <v/>
      </c>
      <c r="N28" s="29" t="str">
        <f t="shared" si="9"/>
        <v/>
      </c>
      <c r="O28" s="141"/>
    </row>
    <row r="29" spans="1:17" x14ac:dyDescent="0.2">
      <c r="A29" s="28"/>
      <c r="B29" s="140"/>
      <c r="C29" s="29" t="str">
        <f t="shared" si="0"/>
        <v/>
      </c>
      <c r="D29" s="140"/>
      <c r="E29" s="29" t="str">
        <f t="shared" si="1"/>
        <v/>
      </c>
      <c r="F29" s="29" t="str">
        <f t="shared" si="2"/>
        <v/>
      </c>
      <c r="G29" s="139" t="str">
        <f t="shared" si="3"/>
        <v/>
      </c>
      <c r="H29" s="29" t="str">
        <f t="shared" si="4"/>
        <v/>
      </c>
      <c r="I29" s="140"/>
      <c r="J29" s="29" t="str">
        <f t="shared" si="5"/>
        <v/>
      </c>
      <c r="K29" s="29" t="str">
        <f t="shared" si="6"/>
        <v/>
      </c>
      <c r="L29" s="139" t="str">
        <f t="shared" si="7"/>
        <v/>
      </c>
      <c r="M29" s="29" t="str">
        <f t="shared" si="8"/>
        <v/>
      </c>
      <c r="N29" s="29" t="str">
        <f t="shared" si="9"/>
        <v/>
      </c>
      <c r="O29" s="141"/>
    </row>
    <row r="30" spans="1:17" x14ac:dyDescent="0.2">
      <c r="A30" s="28"/>
      <c r="B30" s="140"/>
      <c r="C30" s="29" t="str">
        <f t="shared" si="0"/>
        <v/>
      </c>
      <c r="D30" s="140"/>
      <c r="E30" s="29" t="str">
        <f t="shared" si="1"/>
        <v/>
      </c>
      <c r="F30" s="29" t="str">
        <f t="shared" si="2"/>
        <v/>
      </c>
      <c r="G30" s="139" t="str">
        <f t="shared" si="3"/>
        <v/>
      </c>
      <c r="H30" s="29" t="str">
        <f t="shared" si="4"/>
        <v/>
      </c>
      <c r="I30" s="140"/>
      <c r="J30" s="29" t="str">
        <f t="shared" si="5"/>
        <v/>
      </c>
      <c r="K30" s="29" t="str">
        <f t="shared" si="6"/>
        <v/>
      </c>
      <c r="L30" s="139" t="str">
        <f t="shared" si="7"/>
        <v/>
      </c>
      <c r="M30" s="29" t="str">
        <f t="shared" si="8"/>
        <v/>
      </c>
      <c r="N30" s="29" t="str">
        <f t="shared" si="9"/>
        <v/>
      </c>
      <c r="O30" s="141"/>
    </row>
    <row r="31" spans="1:17" x14ac:dyDescent="0.2">
      <c r="A31" s="28"/>
      <c r="B31" s="140"/>
      <c r="C31" s="29" t="str">
        <f t="shared" si="0"/>
        <v/>
      </c>
      <c r="D31" s="140"/>
      <c r="E31" s="29" t="str">
        <f t="shared" si="1"/>
        <v/>
      </c>
      <c r="F31" s="29" t="str">
        <f t="shared" si="2"/>
        <v/>
      </c>
      <c r="G31" s="139" t="str">
        <f t="shared" si="3"/>
        <v/>
      </c>
      <c r="H31" s="29" t="str">
        <f t="shared" si="4"/>
        <v/>
      </c>
      <c r="I31" s="140"/>
      <c r="J31" s="29" t="str">
        <f t="shared" si="5"/>
        <v/>
      </c>
      <c r="K31" s="29" t="str">
        <f t="shared" si="6"/>
        <v/>
      </c>
      <c r="L31" s="139" t="str">
        <f t="shared" si="7"/>
        <v/>
      </c>
      <c r="M31" s="29" t="str">
        <f t="shared" si="8"/>
        <v/>
      </c>
      <c r="N31" s="29" t="str">
        <f t="shared" si="9"/>
        <v/>
      </c>
      <c r="O31" s="141"/>
    </row>
    <row r="32" spans="1:17" x14ac:dyDescent="0.2">
      <c r="A32" s="28"/>
      <c r="B32" s="140"/>
      <c r="C32" s="29" t="str">
        <f t="shared" si="0"/>
        <v/>
      </c>
      <c r="D32" s="140"/>
      <c r="E32" s="29" t="str">
        <f t="shared" si="1"/>
        <v/>
      </c>
      <c r="F32" s="29" t="str">
        <f t="shared" si="2"/>
        <v/>
      </c>
      <c r="G32" s="139" t="str">
        <f t="shared" si="3"/>
        <v/>
      </c>
      <c r="H32" s="29" t="str">
        <f t="shared" si="4"/>
        <v/>
      </c>
      <c r="I32" s="140"/>
      <c r="J32" s="29" t="str">
        <f t="shared" si="5"/>
        <v/>
      </c>
      <c r="K32" s="29" t="str">
        <f t="shared" si="6"/>
        <v/>
      </c>
      <c r="L32" s="139" t="str">
        <f t="shared" si="7"/>
        <v/>
      </c>
      <c r="M32" s="29" t="str">
        <f t="shared" si="8"/>
        <v/>
      </c>
      <c r="N32" s="29" t="str">
        <f t="shared" si="9"/>
        <v/>
      </c>
      <c r="O32" s="141"/>
    </row>
    <row r="33" spans="1:15" x14ac:dyDescent="0.2">
      <c r="A33" s="28"/>
      <c r="B33" s="140"/>
      <c r="C33" s="29" t="str">
        <f t="shared" si="0"/>
        <v/>
      </c>
      <c r="D33" s="140"/>
      <c r="E33" s="29" t="str">
        <f t="shared" si="1"/>
        <v/>
      </c>
      <c r="F33" s="29" t="str">
        <f t="shared" si="2"/>
        <v/>
      </c>
      <c r="G33" s="139" t="str">
        <f t="shared" si="3"/>
        <v/>
      </c>
      <c r="H33" s="29" t="str">
        <f t="shared" si="4"/>
        <v/>
      </c>
      <c r="I33" s="140"/>
      <c r="J33" s="29" t="str">
        <f t="shared" si="5"/>
        <v/>
      </c>
      <c r="K33" s="29" t="str">
        <f t="shared" si="6"/>
        <v/>
      </c>
      <c r="L33" s="139" t="str">
        <f t="shared" si="7"/>
        <v/>
      </c>
      <c r="M33" s="29" t="str">
        <f t="shared" si="8"/>
        <v/>
      </c>
      <c r="N33" s="29" t="str">
        <f t="shared" si="9"/>
        <v/>
      </c>
      <c r="O33" s="141"/>
    </row>
    <row r="34" spans="1:15" x14ac:dyDescent="0.2">
      <c r="A34" s="28"/>
      <c r="B34" s="140"/>
      <c r="C34" s="29" t="str">
        <f t="shared" si="0"/>
        <v/>
      </c>
      <c r="D34" s="140"/>
      <c r="E34" s="29" t="str">
        <f t="shared" si="1"/>
        <v/>
      </c>
      <c r="F34" s="29" t="str">
        <f t="shared" si="2"/>
        <v/>
      </c>
      <c r="G34" s="139" t="str">
        <f t="shared" si="3"/>
        <v/>
      </c>
      <c r="H34" s="29" t="str">
        <f t="shared" si="4"/>
        <v/>
      </c>
      <c r="I34" s="140"/>
      <c r="J34" s="29" t="str">
        <f t="shared" si="5"/>
        <v/>
      </c>
      <c r="K34" s="29" t="str">
        <f t="shared" si="6"/>
        <v/>
      </c>
      <c r="L34" s="139" t="str">
        <f t="shared" si="7"/>
        <v/>
      </c>
      <c r="M34" s="29" t="str">
        <f t="shared" si="8"/>
        <v/>
      </c>
      <c r="N34" s="29" t="str">
        <f t="shared" si="9"/>
        <v/>
      </c>
      <c r="O34" s="141"/>
    </row>
    <row r="35" spans="1:15" x14ac:dyDescent="0.2">
      <c r="A35" s="28"/>
      <c r="B35" s="140"/>
      <c r="C35" s="29" t="str">
        <f t="shared" si="0"/>
        <v/>
      </c>
      <c r="D35" s="140"/>
      <c r="E35" s="29" t="str">
        <f t="shared" si="1"/>
        <v/>
      </c>
      <c r="F35" s="29" t="str">
        <f t="shared" si="2"/>
        <v/>
      </c>
      <c r="G35" s="139" t="str">
        <f t="shared" si="3"/>
        <v/>
      </c>
      <c r="H35" s="29" t="str">
        <f t="shared" si="4"/>
        <v/>
      </c>
      <c r="I35" s="140"/>
      <c r="J35" s="29" t="str">
        <f t="shared" si="5"/>
        <v/>
      </c>
      <c r="K35" s="29" t="str">
        <f t="shared" si="6"/>
        <v/>
      </c>
      <c r="L35" s="139" t="str">
        <f t="shared" si="7"/>
        <v/>
      </c>
      <c r="M35" s="29" t="str">
        <f t="shared" si="8"/>
        <v/>
      </c>
      <c r="N35" s="29" t="str">
        <f t="shared" si="9"/>
        <v/>
      </c>
      <c r="O35" s="141"/>
    </row>
    <row r="36" spans="1:15" x14ac:dyDescent="0.2">
      <c r="A36" s="28"/>
      <c r="B36" s="140"/>
      <c r="C36" s="29" t="str">
        <f t="shared" si="0"/>
        <v/>
      </c>
      <c r="D36" s="140"/>
      <c r="E36" s="29" t="str">
        <f t="shared" si="1"/>
        <v/>
      </c>
      <c r="F36" s="29" t="str">
        <f t="shared" si="2"/>
        <v/>
      </c>
      <c r="G36" s="139" t="str">
        <f t="shared" si="3"/>
        <v/>
      </c>
      <c r="H36" s="29" t="str">
        <f t="shared" si="4"/>
        <v/>
      </c>
      <c r="I36" s="140"/>
      <c r="J36" s="29" t="str">
        <f t="shared" si="5"/>
        <v/>
      </c>
      <c r="K36" s="29" t="str">
        <f t="shared" si="6"/>
        <v/>
      </c>
      <c r="L36" s="139" t="str">
        <f t="shared" si="7"/>
        <v/>
      </c>
      <c r="M36" s="29" t="str">
        <f t="shared" si="8"/>
        <v/>
      </c>
      <c r="N36" s="29" t="str">
        <f t="shared" si="9"/>
        <v/>
      </c>
      <c r="O36" s="141"/>
    </row>
    <row r="37" spans="1:15" x14ac:dyDescent="0.2">
      <c r="A37" s="28"/>
      <c r="B37" s="140"/>
      <c r="C37" s="29" t="str">
        <f t="shared" si="0"/>
        <v/>
      </c>
      <c r="D37" s="140"/>
      <c r="E37" s="29" t="str">
        <f t="shared" si="1"/>
        <v/>
      </c>
      <c r="F37" s="29" t="str">
        <f t="shared" si="2"/>
        <v/>
      </c>
      <c r="G37" s="139" t="str">
        <f t="shared" si="3"/>
        <v/>
      </c>
      <c r="H37" s="29" t="str">
        <f t="shared" si="4"/>
        <v/>
      </c>
      <c r="I37" s="140"/>
      <c r="J37" s="29" t="str">
        <f t="shared" si="5"/>
        <v/>
      </c>
      <c r="K37" s="29" t="str">
        <f t="shared" si="6"/>
        <v/>
      </c>
      <c r="L37" s="139" t="str">
        <f t="shared" si="7"/>
        <v/>
      </c>
      <c r="M37" s="29" t="str">
        <f t="shared" si="8"/>
        <v/>
      </c>
      <c r="N37" s="29" t="str">
        <f t="shared" si="9"/>
        <v/>
      </c>
      <c r="O37" s="141"/>
    </row>
    <row r="38" spans="1:15" x14ac:dyDescent="0.2">
      <c r="A38" s="28"/>
      <c r="B38" s="140"/>
      <c r="C38" s="29" t="str">
        <f t="shared" si="0"/>
        <v/>
      </c>
      <c r="D38" s="140"/>
      <c r="E38" s="29" t="str">
        <f t="shared" si="1"/>
        <v/>
      </c>
      <c r="F38" s="29" t="str">
        <f t="shared" si="2"/>
        <v/>
      </c>
      <c r="G38" s="139" t="str">
        <f t="shared" si="3"/>
        <v/>
      </c>
      <c r="H38" s="29" t="str">
        <f t="shared" si="4"/>
        <v/>
      </c>
      <c r="I38" s="140"/>
      <c r="J38" s="29" t="str">
        <f t="shared" si="5"/>
        <v/>
      </c>
      <c r="K38" s="29" t="str">
        <f t="shared" si="6"/>
        <v/>
      </c>
      <c r="L38" s="139" t="str">
        <f t="shared" si="7"/>
        <v/>
      </c>
      <c r="M38" s="29" t="str">
        <f t="shared" si="8"/>
        <v/>
      </c>
      <c r="N38" s="29" t="str">
        <f t="shared" si="9"/>
        <v/>
      </c>
      <c r="O38" s="141"/>
    </row>
    <row r="39" spans="1:15" x14ac:dyDescent="0.2">
      <c r="A39" s="28"/>
      <c r="B39" s="140"/>
      <c r="C39" s="29" t="str">
        <f t="shared" si="0"/>
        <v/>
      </c>
      <c r="D39" s="140"/>
      <c r="E39" s="29" t="str">
        <f t="shared" si="1"/>
        <v/>
      </c>
      <c r="F39" s="29" t="str">
        <f t="shared" si="2"/>
        <v/>
      </c>
      <c r="G39" s="139" t="str">
        <f t="shared" si="3"/>
        <v/>
      </c>
      <c r="H39" s="29" t="str">
        <f t="shared" si="4"/>
        <v/>
      </c>
      <c r="I39" s="140"/>
      <c r="J39" s="29" t="str">
        <f t="shared" si="5"/>
        <v/>
      </c>
      <c r="K39" s="29" t="str">
        <f t="shared" si="6"/>
        <v/>
      </c>
      <c r="L39" s="139" t="str">
        <f t="shared" si="7"/>
        <v/>
      </c>
      <c r="M39" s="29" t="str">
        <f t="shared" si="8"/>
        <v/>
      </c>
      <c r="N39" s="29" t="str">
        <f t="shared" si="9"/>
        <v/>
      </c>
      <c r="O39" s="141"/>
    </row>
    <row r="40" spans="1:15" x14ac:dyDescent="0.2">
      <c r="A40" s="28"/>
      <c r="B40" s="140"/>
      <c r="C40" s="29" t="str">
        <f t="shared" si="0"/>
        <v/>
      </c>
      <c r="D40" s="140"/>
      <c r="E40" s="29" t="str">
        <f t="shared" si="1"/>
        <v/>
      </c>
      <c r="F40" s="29" t="str">
        <f t="shared" si="2"/>
        <v/>
      </c>
      <c r="G40" s="139" t="str">
        <f t="shared" si="3"/>
        <v/>
      </c>
      <c r="H40" s="29" t="str">
        <f t="shared" si="4"/>
        <v/>
      </c>
      <c r="I40" s="140"/>
      <c r="J40" s="29" t="str">
        <f t="shared" si="5"/>
        <v/>
      </c>
      <c r="K40" s="29" t="str">
        <f t="shared" si="6"/>
        <v/>
      </c>
      <c r="L40" s="139" t="str">
        <f t="shared" si="7"/>
        <v/>
      </c>
      <c r="M40" s="29" t="str">
        <f t="shared" si="8"/>
        <v/>
      </c>
      <c r="N40" s="29" t="str">
        <f t="shared" si="9"/>
        <v/>
      </c>
      <c r="O40" s="141"/>
    </row>
    <row r="41" spans="1:15" x14ac:dyDescent="0.2">
      <c r="A41" s="28"/>
      <c r="B41" s="140"/>
      <c r="C41" s="29" t="str">
        <f t="shared" si="0"/>
        <v/>
      </c>
      <c r="D41" s="140"/>
      <c r="E41" s="29" t="str">
        <f t="shared" si="1"/>
        <v/>
      </c>
      <c r="F41" s="29" t="str">
        <f t="shared" si="2"/>
        <v/>
      </c>
      <c r="G41" s="139" t="str">
        <f t="shared" si="3"/>
        <v/>
      </c>
      <c r="H41" s="29" t="str">
        <f t="shared" si="4"/>
        <v/>
      </c>
      <c r="I41" s="140"/>
      <c r="J41" s="29" t="str">
        <f t="shared" si="5"/>
        <v/>
      </c>
      <c r="K41" s="29" t="str">
        <f t="shared" si="6"/>
        <v/>
      </c>
      <c r="L41" s="139" t="str">
        <f t="shared" si="7"/>
        <v/>
      </c>
      <c r="M41" s="29" t="str">
        <f t="shared" si="8"/>
        <v/>
      </c>
      <c r="N41" s="29" t="str">
        <f t="shared" si="9"/>
        <v/>
      </c>
      <c r="O41" s="141"/>
    </row>
    <row r="42" spans="1:15" x14ac:dyDescent="0.2">
      <c r="A42" s="28"/>
      <c r="B42" s="140"/>
      <c r="C42" s="29" t="str">
        <f t="shared" si="0"/>
        <v/>
      </c>
      <c r="D42" s="140"/>
      <c r="E42" s="29" t="str">
        <f t="shared" si="1"/>
        <v/>
      </c>
      <c r="F42" s="29" t="str">
        <f t="shared" si="2"/>
        <v/>
      </c>
      <c r="G42" s="139" t="str">
        <f t="shared" si="3"/>
        <v/>
      </c>
      <c r="H42" s="29" t="str">
        <f t="shared" si="4"/>
        <v/>
      </c>
      <c r="I42" s="140"/>
      <c r="J42" s="29" t="str">
        <f t="shared" si="5"/>
        <v/>
      </c>
      <c r="K42" s="29" t="str">
        <f t="shared" si="6"/>
        <v/>
      </c>
      <c r="L42" s="139" t="str">
        <f t="shared" si="7"/>
        <v/>
      </c>
      <c r="M42" s="29" t="str">
        <f t="shared" si="8"/>
        <v/>
      </c>
      <c r="N42" s="29" t="str">
        <f t="shared" si="9"/>
        <v/>
      </c>
      <c r="O42" s="141"/>
    </row>
    <row r="43" spans="1:15" x14ac:dyDescent="0.2">
      <c r="A43" s="28"/>
      <c r="B43" s="140"/>
      <c r="C43" s="29" t="str">
        <f t="shared" si="0"/>
        <v/>
      </c>
      <c r="D43" s="140"/>
      <c r="E43" s="29" t="str">
        <f t="shared" si="1"/>
        <v/>
      </c>
      <c r="F43" s="29" t="str">
        <f t="shared" si="2"/>
        <v/>
      </c>
      <c r="G43" s="139" t="str">
        <f t="shared" si="3"/>
        <v/>
      </c>
      <c r="H43" s="29" t="str">
        <f t="shared" si="4"/>
        <v/>
      </c>
      <c r="I43" s="140"/>
      <c r="J43" s="29" t="str">
        <f t="shared" si="5"/>
        <v/>
      </c>
      <c r="K43" s="29" t="str">
        <f t="shared" si="6"/>
        <v/>
      </c>
      <c r="L43" s="139" t="str">
        <f t="shared" si="7"/>
        <v/>
      </c>
      <c r="M43" s="29" t="str">
        <f t="shared" si="8"/>
        <v/>
      </c>
      <c r="N43" s="29" t="str">
        <f t="shared" si="9"/>
        <v/>
      </c>
      <c r="O43" s="141"/>
    </row>
    <row r="44" spans="1:15" x14ac:dyDescent="0.2">
      <c r="A44" s="28"/>
      <c r="B44" s="140"/>
      <c r="C44" s="29" t="str">
        <f t="shared" si="0"/>
        <v/>
      </c>
      <c r="D44" s="140"/>
      <c r="E44" s="29" t="str">
        <f t="shared" si="1"/>
        <v/>
      </c>
      <c r="F44" s="29" t="str">
        <f t="shared" si="2"/>
        <v/>
      </c>
      <c r="G44" s="139" t="str">
        <f t="shared" si="3"/>
        <v/>
      </c>
      <c r="H44" s="29" t="str">
        <f t="shared" si="4"/>
        <v/>
      </c>
      <c r="I44" s="140"/>
      <c r="J44" s="29" t="str">
        <f t="shared" si="5"/>
        <v/>
      </c>
      <c r="K44" s="29" t="str">
        <f t="shared" si="6"/>
        <v/>
      </c>
      <c r="L44" s="139" t="str">
        <f t="shared" si="7"/>
        <v/>
      </c>
      <c r="M44" s="29" t="str">
        <f t="shared" si="8"/>
        <v/>
      </c>
      <c r="N44" s="29" t="str">
        <f t="shared" si="9"/>
        <v/>
      </c>
      <c r="O44" s="141"/>
    </row>
    <row r="45" spans="1:15" x14ac:dyDescent="0.2">
      <c r="A45" s="28"/>
      <c r="B45" s="147"/>
      <c r="C45" s="145" t="str">
        <f t="shared" si="0"/>
        <v/>
      </c>
      <c r="D45" s="147"/>
      <c r="E45" s="145" t="str">
        <f t="shared" si="1"/>
        <v/>
      </c>
      <c r="F45" s="145" t="str">
        <f t="shared" si="2"/>
        <v/>
      </c>
      <c r="G45" s="146" t="str">
        <f t="shared" si="3"/>
        <v/>
      </c>
      <c r="H45" s="145" t="str">
        <f t="shared" si="4"/>
        <v/>
      </c>
      <c r="I45" s="147"/>
      <c r="J45" s="145" t="str">
        <f t="shared" si="5"/>
        <v/>
      </c>
      <c r="K45" s="145" t="str">
        <f t="shared" si="6"/>
        <v/>
      </c>
      <c r="L45" s="146" t="str">
        <f t="shared" si="7"/>
        <v/>
      </c>
      <c r="M45" s="145" t="str">
        <f t="shared" si="8"/>
        <v/>
      </c>
      <c r="N45" s="145" t="str">
        <f t="shared" si="9"/>
        <v/>
      </c>
      <c r="O45" s="141"/>
    </row>
    <row r="46" spans="1:15" x14ac:dyDescent="0.2">
      <c r="A46" s="28"/>
      <c r="B46" s="140"/>
      <c r="C46" s="29" t="str">
        <f t="shared" si="0"/>
        <v/>
      </c>
      <c r="D46" s="140"/>
      <c r="E46" s="29" t="str">
        <f t="shared" si="1"/>
        <v/>
      </c>
      <c r="F46" s="29" t="str">
        <f t="shared" si="2"/>
        <v/>
      </c>
      <c r="G46" s="139" t="str">
        <f t="shared" si="3"/>
        <v/>
      </c>
      <c r="H46" s="29" t="str">
        <f t="shared" si="4"/>
        <v/>
      </c>
      <c r="I46" s="140"/>
      <c r="J46" s="29" t="str">
        <f t="shared" si="5"/>
        <v/>
      </c>
      <c r="K46" s="29" t="str">
        <f t="shared" si="6"/>
        <v/>
      </c>
      <c r="L46" s="139" t="str">
        <f t="shared" si="7"/>
        <v/>
      </c>
      <c r="M46" s="29" t="str">
        <f t="shared" si="8"/>
        <v/>
      </c>
      <c r="N46" s="29" t="str">
        <f t="shared" si="9"/>
        <v/>
      </c>
      <c r="O46" s="141"/>
    </row>
    <row r="47" spans="1:15" x14ac:dyDescent="0.2">
      <c r="A47" s="28"/>
      <c r="B47" s="140"/>
      <c r="C47" s="29" t="str">
        <f t="shared" si="0"/>
        <v/>
      </c>
      <c r="D47" s="140"/>
      <c r="E47" s="29" t="str">
        <f t="shared" si="1"/>
        <v/>
      </c>
      <c r="F47" s="29" t="str">
        <f t="shared" si="2"/>
        <v/>
      </c>
      <c r="G47" s="139" t="str">
        <f t="shared" si="3"/>
        <v/>
      </c>
      <c r="H47" s="29" t="str">
        <f t="shared" si="4"/>
        <v/>
      </c>
      <c r="I47" s="140"/>
      <c r="J47" s="29" t="str">
        <f t="shared" si="5"/>
        <v/>
      </c>
      <c r="K47" s="29" t="str">
        <f t="shared" si="6"/>
        <v/>
      </c>
      <c r="L47" s="139" t="str">
        <f t="shared" si="7"/>
        <v/>
      </c>
      <c r="M47" s="29" t="str">
        <f t="shared" si="8"/>
        <v/>
      </c>
      <c r="N47" s="29" t="str">
        <f t="shared" si="9"/>
        <v/>
      </c>
      <c r="O47" s="141"/>
    </row>
    <row r="48" spans="1:15" x14ac:dyDescent="0.2">
      <c r="A48" s="28"/>
      <c r="B48" s="144"/>
      <c r="C48" s="142" t="str">
        <f t="shared" si="0"/>
        <v/>
      </c>
      <c r="D48" s="144"/>
      <c r="E48" s="142" t="str">
        <f t="shared" si="1"/>
        <v/>
      </c>
      <c r="F48" s="142" t="str">
        <f t="shared" si="2"/>
        <v/>
      </c>
      <c r="G48" s="143" t="str">
        <f t="shared" si="3"/>
        <v/>
      </c>
      <c r="H48" s="142" t="str">
        <f t="shared" si="4"/>
        <v/>
      </c>
      <c r="I48" s="144"/>
      <c r="J48" s="142" t="str">
        <f t="shared" si="5"/>
        <v/>
      </c>
      <c r="K48" s="142" t="str">
        <f t="shared" si="6"/>
        <v/>
      </c>
      <c r="L48" s="143" t="str">
        <f t="shared" si="7"/>
        <v/>
      </c>
      <c r="M48" s="142" t="str">
        <f t="shared" si="8"/>
        <v/>
      </c>
      <c r="N48" s="142" t="str">
        <f t="shared" si="9"/>
        <v/>
      </c>
      <c r="O48" s="141"/>
    </row>
    <row r="49" spans="1:15" x14ac:dyDescent="0.2">
      <c r="A49" s="28"/>
      <c r="B49" s="140"/>
      <c r="C49" s="29" t="str">
        <f t="shared" si="0"/>
        <v/>
      </c>
      <c r="D49" s="140"/>
      <c r="E49" s="29" t="str">
        <f t="shared" si="1"/>
        <v/>
      </c>
      <c r="F49" s="29" t="str">
        <f t="shared" si="2"/>
        <v/>
      </c>
      <c r="G49" s="139" t="str">
        <f t="shared" si="3"/>
        <v/>
      </c>
      <c r="H49" s="29" t="str">
        <f t="shared" si="4"/>
        <v/>
      </c>
      <c r="I49" s="140"/>
      <c r="J49" s="29" t="str">
        <f t="shared" si="5"/>
        <v/>
      </c>
      <c r="K49" s="29" t="str">
        <f t="shared" si="6"/>
        <v/>
      </c>
      <c r="L49" s="139" t="str">
        <f t="shared" si="7"/>
        <v/>
      </c>
      <c r="M49" s="29" t="str">
        <f t="shared" si="8"/>
        <v/>
      </c>
      <c r="N49" s="29" t="str">
        <f t="shared" si="9"/>
        <v/>
      </c>
      <c r="O49" s="141"/>
    </row>
    <row r="50" spans="1:15" x14ac:dyDescent="0.2">
      <c r="A50" s="28"/>
      <c r="B50" s="140"/>
      <c r="C50" s="29" t="str">
        <f t="shared" si="0"/>
        <v/>
      </c>
      <c r="D50" s="140"/>
      <c r="E50" s="29" t="str">
        <f t="shared" si="1"/>
        <v/>
      </c>
      <c r="F50" s="29" t="str">
        <f t="shared" si="2"/>
        <v/>
      </c>
      <c r="G50" s="139" t="str">
        <f t="shared" si="3"/>
        <v/>
      </c>
      <c r="H50" s="29" t="str">
        <f t="shared" si="4"/>
        <v/>
      </c>
      <c r="I50" s="140"/>
      <c r="J50" s="29" t="str">
        <f t="shared" si="5"/>
        <v/>
      </c>
      <c r="K50" s="29" t="str">
        <f t="shared" si="6"/>
        <v/>
      </c>
      <c r="L50" s="139" t="str">
        <f t="shared" si="7"/>
        <v/>
      </c>
      <c r="M50" s="29" t="str">
        <f t="shared" si="8"/>
        <v/>
      </c>
      <c r="N50" s="29" t="str">
        <f t="shared" si="9"/>
        <v/>
      </c>
      <c r="O50" s="141"/>
    </row>
    <row r="51" spans="1:15" x14ac:dyDescent="0.2">
      <c r="A51" s="28"/>
      <c r="B51" s="140"/>
      <c r="C51" s="29" t="str">
        <f t="shared" si="0"/>
        <v/>
      </c>
      <c r="D51" s="140"/>
      <c r="E51" s="29" t="str">
        <f t="shared" si="1"/>
        <v/>
      </c>
      <c r="F51" s="29" t="str">
        <f t="shared" si="2"/>
        <v/>
      </c>
      <c r="G51" s="139" t="str">
        <f t="shared" si="3"/>
        <v/>
      </c>
      <c r="H51" s="29" t="str">
        <f t="shared" si="4"/>
        <v/>
      </c>
      <c r="I51" s="140"/>
      <c r="J51" s="29" t="str">
        <f t="shared" si="5"/>
        <v/>
      </c>
      <c r="K51" s="29" t="str">
        <f t="shared" si="6"/>
        <v/>
      </c>
      <c r="L51" s="139" t="str">
        <f t="shared" si="7"/>
        <v/>
      </c>
      <c r="M51" s="29" t="str">
        <f t="shared" si="8"/>
        <v/>
      </c>
      <c r="N51" s="29" t="str">
        <f t="shared" si="9"/>
        <v/>
      </c>
      <c r="O51" s="141"/>
    </row>
    <row r="52" spans="1:15" x14ac:dyDescent="0.2">
      <c r="A52" s="28"/>
      <c r="B52" s="140"/>
      <c r="C52" s="29" t="str">
        <f t="shared" si="0"/>
        <v/>
      </c>
      <c r="D52" s="140"/>
      <c r="E52" s="29" t="str">
        <f t="shared" si="1"/>
        <v/>
      </c>
      <c r="F52" s="29" t="str">
        <f t="shared" si="2"/>
        <v/>
      </c>
      <c r="G52" s="139" t="str">
        <f t="shared" si="3"/>
        <v/>
      </c>
      <c r="H52" s="29" t="str">
        <f t="shared" si="4"/>
        <v/>
      </c>
      <c r="I52" s="140"/>
      <c r="J52" s="29" t="str">
        <f t="shared" si="5"/>
        <v/>
      </c>
      <c r="K52" s="29" t="str">
        <f t="shared" si="6"/>
        <v/>
      </c>
      <c r="L52" s="139" t="str">
        <f t="shared" si="7"/>
        <v/>
      </c>
      <c r="M52" s="29" t="str">
        <f t="shared" si="8"/>
        <v/>
      </c>
      <c r="N52" s="29" t="str">
        <f t="shared" si="9"/>
        <v/>
      </c>
      <c r="O52" s="141"/>
    </row>
    <row r="53" spans="1:15" x14ac:dyDescent="0.2">
      <c r="A53" s="28"/>
      <c r="B53" s="140"/>
      <c r="C53" s="29" t="str">
        <f t="shared" si="0"/>
        <v/>
      </c>
      <c r="D53" s="140"/>
      <c r="E53" s="29" t="str">
        <f t="shared" si="1"/>
        <v/>
      </c>
      <c r="F53" s="29" t="str">
        <f t="shared" si="2"/>
        <v/>
      </c>
      <c r="G53" s="139" t="str">
        <f t="shared" si="3"/>
        <v/>
      </c>
      <c r="H53" s="29" t="str">
        <f t="shared" si="4"/>
        <v/>
      </c>
      <c r="I53" s="140"/>
      <c r="J53" s="29" t="str">
        <f t="shared" si="5"/>
        <v/>
      </c>
      <c r="K53" s="29" t="str">
        <f t="shared" si="6"/>
        <v/>
      </c>
      <c r="L53" s="139" t="str">
        <f t="shared" si="7"/>
        <v/>
      </c>
      <c r="M53" s="29" t="str">
        <f t="shared" si="8"/>
        <v/>
      </c>
      <c r="N53" s="29" t="str">
        <f t="shared" si="9"/>
        <v/>
      </c>
      <c r="O53" s="141"/>
    </row>
    <row r="54" spans="1:15" x14ac:dyDescent="0.2">
      <c r="A54" s="28"/>
      <c r="B54" s="140"/>
      <c r="C54" s="29" t="str">
        <f t="shared" si="0"/>
        <v/>
      </c>
      <c r="D54" s="140"/>
      <c r="E54" s="29" t="str">
        <f t="shared" si="1"/>
        <v/>
      </c>
      <c r="F54" s="29" t="str">
        <f t="shared" si="2"/>
        <v/>
      </c>
      <c r="G54" s="139" t="str">
        <f t="shared" si="3"/>
        <v/>
      </c>
      <c r="H54" s="29" t="str">
        <f t="shared" si="4"/>
        <v/>
      </c>
      <c r="I54" s="140"/>
      <c r="J54" s="29" t="str">
        <f t="shared" si="5"/>
        <v/>
      </c>
      <c r="K54" s="29" t="str">
        <f t="shared" si="6"/>
        <v/>
      </c>
      <c r="L54" s="139" t="str">
        <f t="shared" si="7"/>
        <v/>
      </c>
      <c r="M54" s="29" t="str">
        <f t="shared" si="8"/>
        <v/>
      </c>
      <c r="N54" s="29" t="str">
        <f t="shared" si="9"/>
        <v/>
      </c>
      <c r="O54" s="138"/>
    </row>
    <row r="55" spans="1:15" x14ac:dyDescent="0.2">
      <c r="A55" s="28"/>
      <c r="B55" s="140"/>
      <c r="C55" s="29" t="str">
        <f t="shared" si="0"/>
        <v/>
      </c>
      <c r="D55" s="140"/>
      <c r="E55" s="29" t="str">
        <f t="shared" si="1"/>
        <v/>
      </c>
      <c r="F55" s="29" t="str">
        <f t="shared" si="2"/>
        <v/>
      </c>
      <c r="G55" s="139" t="str">
        <f t="shared" si="3"/>
        <v/>
      </c>
      <c r="H55" s="29" t="str">
        <f t="shared" si="4"/>
        <v/>
      </c>
      <c r="I55" s="140"/>
      <c r="J55" s="29" t="str">
        <f t="shared" si="5"/>
        <v/>
      </c>
      <c r="K55" s="29" t="str">
        <f t="shared" si="6"/>
        <v/>
      </c>
      <c r="L55" s="139" t="str">
        <f t="shared" si="7"/>
        <v/>
      </c>
      <c r="M55" s="29" t="str">
        <f t="shared" si="8"/>
        <v/>
      </c>
      <c r="N55" s="29" t="str">
        <f t="shared" si="9"/>
        <v/>
      </c>
      <c r="O55" s="138"/>
    </row>
    <row r="56" spans="1:15" x14ac:dyDescent="0.2">
      <c r="A56" s="28"/>
      <c r="B56" s="140"/>
      <c r="C56" s="29" t="str">
        <f t="shared" si="0"/>
        <v/>
      </c>
      <c r="D56" s="140"/>
      <c r="E56" s="29" t="str">
        <f t="shared" si="1"/>
        <v/>
      </c>
      <c r="F56" s="29" t="str">
        <f t="shared" si="2"/>
        <v/>
      </c>
      <c r="G56" s="139" t="str">
        <f t="shared" si="3"/>
        <v/>
      </c>
      <c r="H56" s="29" t="str">
        <f t="shared" si="4"/>
        <v/>
      </c>
      <c r="I56" s="140"/>
      <c r="J56" s="29" t="str">
        <f t="shared" si="5"/>
        <v/>
      </c>
      <c r="K56" s="29" t="str">
        <f t="shared" si="6"/>
        <v/>
      </c>
      <c r="L56" s="139" t="str">
        <f t="shared" si="7"/>
        <v/>
      </c>
      <c r="M56" s="29" t="str">
        <f t="shared" si="8"/>
        <v/>
      </c>
      <c r="N56" s="29" t="str">
        <f t="shared" si="9"/>
        <v/>
      </c>
      <c r="O56" s="138"/>
    </row>
    <row r="57" spans="1:15" x14ac:dyDescent="0.2">
      <c r="A57" s="28"/>
      <c r="B57" s="140"/>
      <c r="C57" s="29" t="str">
        <f t="shared" si="0"/>
        <v/>
      </c>
      <c r="D57" s="140"/>
      <c r="E57" s="29" t="str">
        <f t="shared" si="1"/>
        <v/>
      </c>
      <c r="F57" s="29" t="str">
        <f t="shared" si="2"/>
        <v/>
      </c>
      <c r="G57" s="139" t="str">
        <f t="shared" si="3"/>
        <v/>
      </c>
      <c r="H57" s="29" t="str">
        <f t="shared" si="4"/>
        <v/>
      </c>
      <c r="I57" s="140"/>
      <c r="J57" s="29" t="str">
        <f t="shared" si="5"/>
        <v/>
      </c>
      <c r="K57" s="29" t="str">
        <f t="shared" si="6"/>
        <v/>
      </c>
      <c r="L57" s="139" t="str">
        <f t="shared" si="7"/>
        <v/>
      </c>
      <c r="M57" s="29" t="str">
        <f t="shared" si="8"/>
        <v/>
      </c>
      <c r="N57" s="29" t="str">
        <f t="shared" si="9"/>
        <v/>
      </c>
      <c r="O57" s="138"/>
    </row>
    <row r="58" spans="1:15" x14ac:dyDescent="0.2">
      <c r="A58" s="28"/>
      <c r="B58" s="140"/>
      <c r="C58" s="29" t="str">
        <f t="shared" si="0"/>
        <v/>
      </c>
      <c r="D58" s="140"/>
      <c r="E58" s="29" t="str">
        <f t="shared" si="1"/>
        <v/>
      </c>
      <c r="F58" s="29" t="str">
        <f t="shared" si="2"/>
        <v/>
      </c>
      <c r="G58" s="139" t="str">
        <f t="shared" si="3"/>
        <v/>
      </c>
      <c r="H58" s="29" t="str">
        <f t="shared" si="4"/>
        <v/>
      </c>
      <c r="I58" s="140"/>
      <c r="J58" s="29" t="str">
        <f t="shared" si="5"/>
        <v/>
      </c>
      <c r="K58" s="29" t="str">
        <f t="shared" si="6"/>
        <v/>
      </c>
      <c r="L58" s="139" t="str">
        <f t="shared" si="7"/>
        <v/>
      </c>
      <c r="M58" s="29" t="str">
        <f t="shared" si="8"/>
        <v/>
      </c>
      <c r="N58" s="29" t="str">
        <f t="shared" si="9"/>
        <v/>
      </c>
      <c r="O58" s="138"/>
    </row>
    <row r="59" spans="1:15" x14ac:dyDescent="0.2">
      <c r="A59" s="28"/>
      <c r="B59" s="140"/>
      <c r="C59" s="29" t="str">
        <f t="shared" si="0"/>
        <v/>
      </c>
      <c r="D59" s="140"/>
      <c r="E59" s="29" t="str">
        <f t="shared" si="1"/>
        <v/>
      </c>
      <c r="F59" s="29" t="str">
        <f t="shared" si="2"/>
        <v/>
      </c>
      <c r="G59" s="139" t="str">
        <f t="shared" si="3"/>
        <v/>
      </c>
      <c r="H59" s="29" t="str">
        <f t="shared" si="4"/>
        <v/>
      </c>
      <c r="I59" s="140"/>
      <c r="J59" s="29" t="str">
        <f t="shared" si="5"/>
        <v/>
      </c>
      <c r="K59" s="29" t="str">
        <f t="shared" si="6"/>
        <v/>
      </c>
      <c r="L59" s="139" t="str">
        <f t="shared" si="7"/>
        <v/>
      </c>
      <c r="M59" s="29" t="str">
        <f t="shared" si="8"/>
        <v/>
      </c>
      <c r="N59" s="29" t="str">
        <f t="shared" si="9"/>
        <v/>
      </c>
      <c r="O59" s="141"/>
    </row>
    <row r="60" spans="1:15" x14ac:dyDescent="0.2">
      <c r="A60" s="28"/>
      <c r="B60" s="140"/>
      <c r="C60" s="29" t="str">
        <f t="shared" si="0"/>
        <v/>
      </c>
      <c r="D60" s="140"/>
      <c r="E60" s="29" t="str">
        <f t="shared" si="1"/>
        <v/>
      </c>
      <c r="F60" s="29" t="str">
        <f t="shared" si="2"/>
        <v/>
      </c>
      <c r="G60" s="139" t="str">
        <f t="shared" si="3"/>
        <v/>
      </c>
      <c r="H60" s="29" t="str">
        <f t="shared" si="4"/>
        <v/>
      </c>
      <c r="I60" s="140"/>
      <c r="J60" s="29" t="str">
        <f t="shared" si="5"/>
        <v/>
      </c>
      <c r="K60" s="29" t="str">
        <f t="shared" si="6"/>
        <v/>
      </c>
      <c r="L60" s="139" t="str">
        <f t="shared" si="7"/>
        <v/>
      </c>
      <c r="M60" s="29" t="str">
        <f t="shared" si="8"/>
        <v/>
      </c>
      <c r="N60" s="29" t="str">
        <f t="shared" si="9"/>
        <v/>
      </c>
      <c r="O60" s="141"/>
    </row>
    <row r="61" spans="1:15" x14ac:dyDescent="0.2">
      <c r="A61" s="28"/>
      <c r="B61" s="140"/>
      <c r="C61" s="29" t="str">
        <f t="shared" si="0"/>
        <v/>
      </c>
      <c r="D61" s="140"/>
      <c r="E61" s="29" t="str">
        <f t="shared" si="1"/>
        <v/>
      </c>
      <c r="F61" s="29" t="str">
        <f t="shared" si="2"/>
        <v/>
      </c>
      <c r="G61" s="139" t="str">
        <f t="shared" si="3"/>
        <v/>
      </c>
      <c r="H61" s="29" t="str">
        <f t="shared" si="4"/>
        <v/>
      </c>
      <c r="I61" s="140"/>
      <c r="J61" s="29" t="str">
        <f t="shared" si="5"/>
        <v/>
      </c>
      <c r="K61" s="29" t="str">
        <f t="shared" si="6"/>
        <v/>
      </c>
      <c r="L61" s="139" t="str">
        <f t="shared" si="7"/>
        <v/>
      </c>
      <c r="M61" s="29" t="str">
        <f t="shared" si="8"/>
        <v/>
      </c>
      <c r="N61" s="29" t="str">
        <f t="shared" si="9"/>
        <v/>
      </c>
      <c r="O61" s="141"/>
    </row>
    <row r="62" spans="1:15" x14ac:dyDescent="0.2">
      <c r="A62" s="28"/>
      <c r="B62" s="140"/>
      <c r="C62" s="29" t="str">
        <f t="shared" si="0"/>
        <v/>
      </c>
      <c r="D62" s="140"/>
      <c r="E62" s="29" t="str">
        <f t="shared" si="1"/>
        <v/>
      </c>
      <c r="F62" s="29" t="str">
        <f t="shared" si="2"/>
        <v/>
      </c>
      <c r="G62" s="139" t="str">
        <f t="shared" si="3"/>
        <v/>
      </c>
      <c r="H62" s="29" t="str">
        <f t="shared" si="4"/>
        <v/>
      </c>
      <c r="I62" s="140"/>
      <c r="J62" s="29" t="str">
        <f t="shared" si="5"/>
        <v/>
      </c>
      <c r="K62" s="29" t="str">
        <f t="shared" si="6"/>
        <v/>
      </c>
      <c r="L62" s="139" t="str">
        <f t="shared" si="7"/>
        <v/>
      </c>
      <c r="M62" s="29" t="str">
        <f t="shared" si="8"/>
        <v/>
      </c>
      <c r="N62" s="29" t="str">
        <f t="shared" si="9"/>
        <v/>
      </c>
      <c r="O62" s="141"/>
    </row>
    <row r="63" spans="1:15" x14ac:dyDescent="0.2">
      <c r="A63" s="28"/>
      <c r="B63" s="140"/>
      <c r="C63" s="29" t="str">
        <f t="shared" si="0"/>
        <v/>
      </c>
      <c r="D63" s="140"/>
      <c r="E63" s="29" t="str">
        <f t="shared" si="1"/>
        <v/>
      </c>
      <c r="F63" s="29" t="str">
        <f t="shared" si="2"/>
        <v/>
      </c>
      <c r="G63" s="139" t="str">
        <f t="shared" si="3"/>
        <v/>
      </c>
      <c r="H63" s="29" t="str">
        <f t="shared" si="4"/>
        <v/>
      </c>
      <c r="I63" s="140"/>
      <c r="J63" s="29" t="str">
        <f t="shared" si="5"/>
        <v/>
      </c>
      <c r="K63" s="29" t="str">
        <f t="shared" si="6"/>
        <v/>
      </c>
      <c r="L63" s="139" t="str">
        <f t="shared" si="7"/>
        <v/>
      </c>
      <c r="M63" s="29" t="str">
        <f t="shared" si="8"/>
        <v/>
      </c>
      <c r="N63" s="29" t="str">
        <f t="shared" si="9"/>
        <v/>
      </c>
      <c r="O63" s="138"/>
    </row>
    <row r="64" spans="1:15" x14ac:dyDescent="0.2">
      <c r="A64" s="28"/>
      <c r="B64" s="140"/>
      <c r="C64" s="29" t="str">
        <f t="shared" si="0"/>
        <v/>
      </c>
      <c r="D64" s="140"/>
      <c r="E64" s="29" t="str">
        <f t="shared" si="1"/>
        <v/>
      </c>
      <c r="F64" s="29" t="str">
        <f t="shared" si="2"/>
        <v/>
      </c>
      <c r="G64" s="139" t="str">
        <f t="shared" si="3"/>
        <v/>
      </c>
      <c r="H64" s="29" t="str">
        <f t="shared" si="4"/>
        <v/>
      </c>
      <c r="I64" s="140"/>
      <c r="J64" s="29" t="str">
        <f t="shared" si="5"/>
        <v/>
      </c>
      <c r="K64" s="29" t="str">
        <f t="shared" si="6"/>
        <v/>
      </c>
      <c r="L64" s="139" t="str">
        <f t="shared" si="7"/>
        <v/>
      </c>
      <c r="M64" s="29" t="str">
        <f t="shared" si="8"/>
        <v/>
      </c>
      <c r="N64" s="29" t="str">
        <f t="shared" si="9"/>
        <v/>
      </c>
      <c r="O64" s="138"/>
    </row>
    <row r="65" spans="1:15" x14ac:dyDescent="0.2">
      <c r="A65" s="28"/>
      <c r="B65" s="140"/>
      <c r="C65" s="29" t="str">
        <f t="shared" si="0"/>
        <v/>
      </c>
      <c r="D65" s="140"/>
      <c r="E65" s="29" t="str">
        <f t="shared" si="1"/>
        <v/>
      </c>
      <c r="F65" s="29" t="str">
        <f t="shared" si="2"/>
        <v/>
      </c>
      <c r="G65" s="139" t="str">
        <f t="shared" si="3"/>
        <v/>
      </c>
      <c r="H65" s="29" t="str">
        <f t="shared" si="4"/>
        <v/>
      </c>
      <c r="I65" s="140"/>
      <c r="J65" s="29" t="str">
        <f t="shared" si="5"/>
        <v/>
      </c>
      <c r="K65" s="29" t="str">
        <f t="shared" si="6"/>
        <v/>
      </c>
      <c r="L65" s="139" t="str">
        <f t="shared" si="7"/>
        <v/>
      </c>
      <c r="M65" s="29" t="str">
        <f t="shared" si="8"/>
        <v/>
      </c>
      <c r="N65" s="29" t="str">
        <f t="shared" si="9"/>
        <v/>
      </c>
      <c r="O65" s="138"/>
    </row>
    <row r="66" spans="1:15" x14ac:dyDescent="0.2">
      <c r="A66" s="28"/>
      <c r="B66" s="140"/>
      <c r="C66" s="29" t="str">
        <f t="shared" si="0"/>
        <v/>
      </c>
      <c r="D66" s="140"/>
      <c r="E66" s="29" t="str">
        <f t="shared" si="1"/>
        <v/>
      </c>
      <c r="F66" s="29" t="str">
        <f t="shared" si="2"/>
        <v/>
      </c>
      <c r="G66" s="139" t="str">
        <f t="shared" si="3"/>
        <v/>
      </c>
      <c r="H66" s="29" t="str">
        <f t="shared" si="4"/>
        <v/>
      </c>
      <c r="I66" s="140"/>
      <c r="J66" s="29" t="str">
        <f t="shared" si="5"/>
        <v/>
      </c>
      <c r="K66" s="29" t="str">
        <f t="shared" si="6"/>
        <v/>
      </c>
      <c r="L66" s="139" t="str">
        <f t="shared" si="7"/>
        <v/>
      </c>
      <c r="M66" s="29" t="str">
        <f t="shared" si="8"/>
        <v/>
      </c>
      <c r="N66" s="29" t="str">
        <f t="shared" si="9"/>
        <v/>
      </c>
      <c r="O66" s="138"/>
    </row>
    <row r="67" spans="1:15" x14ac:dyDescent="0.2">
      <c r="A67" s="28"/>
      <c r="B67" s="140"/>
      <c r="C67" s="29" t="str">
        <f t="shared" ref="C67:C102" si="10">IF(B67="","",C66+B67)</f>
        <v/>
      </c>
      <c r="D67" s="140"/>
      <c r="E67" s="29" t="str">
        <f t="shared" ref="E67:E102" si="11">IF(B67="","",IF(D67="","",D67-D66-B67))</f>
        <v/>
      </c>
      <c r="F67" s="29" t="str">
        <f t="shared" ref="F67:F102" si="12">IF(E67="","",F66+E67)</f>
        <v/>
      </c>
      <c r="G67" s="139" t="str">
        <f t="shared" si="3"/>
        <v/>
      </c>
      <c r="H67" s="29" t="str">
        <f t="shared" ref="H67:H102" si="13">IF(F67="","",100*(F67/C67))</f>
        <v/>
      </c>
      <c r="I67" s="140"/>
      <c r="J67" s="29" t="str">
        <f t="shared" ref="J67:J102" si="14">IF(B67="","",IF(I67="","",I67-I66-B67))</f>
        <v/>
      </c>
      <c r="K67" s="29" t="str">
        <f t="shared" ref="K67:K102" si="15">IF(J67="","",K66+J67)</f>
        <v/>
      </c>
      <c r="L67" s="139" t="str">
        <f t="shared" si="7"/>
        <v/>
      </c>
      <c r="M67" s="29" t="str">
        <f t="shared" ref="M67:M102" si="16">IF(K67="","",100*K67/C67)</f>
        <v/>
      </c>
      <c r="N67" s="29" t="str">
        <f t="shared" ref="N67:N102" si="17">IF(D67="","",IF(I67="","",I67-D67))</f>
        <v/>
      </c>
      <c r="O67" s="138"/>
    </row>
    <row r="68" spans="1:15" x14ac:dyDescent="0.2">
      <c r="A68" s="28"/>
      <c r="B68" s="140"/>
      <c r="C68" s="29" t="str">
        <f t="shared" si="10"/>
        <v/>
      </c>
      <c r="D68" s="140"/>
      <c r="E68" s="29" t="str">
        <f t="shared" si="11"/>
        <v/>
      </c>
      <c r="F68" s="29" t="str">
        <f t="shared" si="12"/>
        <v/>
      </c>
      <c r="G68" s="139" t="str">
        <f t="shared" ref="G68:G102" si="18">IF(E68="","",100*E68/(D67+0.5*B68))</f>
        <v/>
      </c>
      <c r="H68" s="29" t="str">
        <f t="shared" si="13"/>
        <v/>
      </c>
      <c r="I68" s="140"/>
      <c r="J68" s="29" t="str">
        <f t="shared" si="14"/>
        <v/>
      </c>
      <c r="K68" s="29" t="str">
        <f t="shared" si="15"/>
        <v/>
      </c>
      <c r="L68" s="139" t="str">
        <f t="shared" ref="L68:L102" si="19">IF(J68="","",100*J68/(I67+0.5*B68))</f>
        <v/>
      </c>
      <c r="M68" s="29" t="str">
        <f t="shared" si="16"/>
        <v/>
      </c>
      <c r="N68" s="29" t="str">
        <f t="shared" si="17"/>
        <v/>
      </c>
      <c r="O68" s="138"/>
    </row>
    <row r="69" spans="1:15" x14ac:dyDescent="0.2">
      <c r="A69" s="28"/>
      <c r="B69" s="140"/>
      <c r="C69" s="29" t="str">
        <f t="shared" si="10"/>
        <v/>
      </c>
      <c r="D69" s="140"/>
      <c r="E69" s="29" t="str">
        <f t="shared" si="11"/>
        <v/>
      </c>
      <c r="F69" s="29" t="str">
        <f t="shared" si="12"/>
        <v/>
      </c>
      <c r="G69" s="139" t="str">
        <f t="shared" si="18"/>
        <v/>
      </c>
      <c r="H69" s="29" t="str">
        <f t="shared" si="13"/>
        <v/>
      </c>
      <c r="I69" s="140"/>
      <c r="J69" s="29" t="str">
        <f t="shared" si="14"/>
        <v/>
      </c>
      <c r="K69" s="29" t="str">
        <f t="shared" si="15"/>
        <v/>
      </c>
      <c r="L69" s="139" t="str">
        <f t="shared" si="19"/>
        <v/>
      </c>
      <c r="M69" s="29" t="str">
        <f t="shared" si="16"/>
        <v/>
      </c>
      <c r="N69" s="29" t="str">
        <f t="shared" si="17"/>
        <v/>
      </c>
      <c r="O69" s="138"/>
    </row>
    <row r="70" spans="1:15" x14ac:dyDescent="0.2">
      <c r="A70" s="28"/>
      <c r="B70" s="140"/>
      <c r="C70" s="29" t="str">
        <f t="shared" si="10"/>
        <v/>
      </c>
      <c r="D70" s="140"/>
      <c r="E70" s="29" t="str">
        <f t="shared" si="11"/>
        <v/>
      </c>
      <c r="F70" s="29" t="str">
        <f t="shared" si="12"/>
        <v/>
      </c>
      <c r="G70" s="139" t="str">
        <f t="shared" si="18"/>
        <v/>
      </c>
      <c r="H70" s="29" t="str">
        <f t="shared" si="13"/>
        <v/>
      </c>
      <c r="I70" s="140"/>
      <c r="J70" s="29" t="str">
        <f t="shared" si="14"/>
        <v/>
      </c>
      <c r="K70" s="29" t="str">
        <f t="shared" si="15"/>
        <v/>
      </c>
      <c r="L70" s="139" t="str">
        <f t="shared" si="19"/>
        <v/>
      </c>
      <c r="M70" s="29" t="str">
        <f t="shared" si="16"/>
        <v/>
      </c>
      <c r="N70" s="29" t="str">
        <f t="shared" si="17"/>
        <v/>
      </c>
      <c r="O70" s="138"/>
    </row>
    <row r="71" spans="1:15" x14ac:dyDescent="0.2">
      <c r="A71" s="28"/>
      <c r="B71" s="140"/>
      <c r="C71" s="29" t="str">
        <f t="shared" si="10"/>
        <v/>
      </c>
      <c r="D71" s="140"/>
      <c r="E71" s="29" t="str">
        <f t="shared" si="11"/>
        <v/>
      </c>
      <c r="F71" s="29" t="str">
        <f t="shared" si="12"/>
        <v/>
      </c>
      <c r="G71" s="139" t="str">
        <f t="shared" si="18"/>
        <v/>
      </c>
      <c r="H71" s="29" t="str">
        <f t="shared" si="13"/>
        <v/>
      </c>
      <c r="I71" s="140"/>
      <c r="J71" s="29" t="str">
        <f t="shared" si="14"/>
        <v/>
      </c>
      <c r="K71" s="29" t="str">
        <f t="shared" si="15"/>
        <v/>
      </c>
      <c r="L71" s="139" t="str">
        <f t="shared" si="19"/>
        <v/>
      </c>
      <c r="M71" s="29" t="str">
        <f t="shared" si="16"/>
        <v/>
      </c>
      <c r="N71" s="29" t="str">
        <f t="shared" si="17"/>
        <v/>
      </c>
      <c r="O71" s="138"/>
    </row>
    <row r="72" spans="1:15" x14ac:dyDescent="0.2">
      <c r="A72" s="28"/>
      <c r="B72" s="140"/>
      <c r="C72" s="29" t="str">
        <f t="shared" si="10"/>
        <v/>
      </c>
      <c r="D72" s="140"/>
      <c r="E72" s="29" t="str">
        <f t="shared" si="11"/>
        <v/>
      </c>
      <c r="F72" s="29" t="str">
        <f t="shared" si="12"/>
        <v/>
      </c>
      <c r="G72" s="139" t="str">
        <f t="shared" si="18"/>
        <v/>
      </c>
      <c r="H72" s="29" t="str">
        <f t="shared" si="13"/>
        <v/>
      </c>
      <c r="I72" s="140"/>
      <c r="J72" s="29" t="str">
        <f t="shared" si="14"/>
        <v/>
      </c>
      <c r="K72" s="29" t="str">
        <f t="shared" si="15"/>
        <v/>
      </c>
      <c r="L72" s="139" t="str">
        <f t="shared" si="19"/>
        <v/>
      </c>
      <c r="M72" s="29" t="str">
        <f t="shared" si="16"/>
        <v/>
      </c>
      <c r="N72" s="29" t="str">
        <f t="shared" si="17"/>
        <v/>
      </c>
      <c r="O72" s="138"/>
    </row>
    <row r="73" spans="1:15" x14ac:dyDescent="0.2">
      <c r="A73" s="28"/>
      <c r="B73" s="140"/>
      <c r="C73" s="29" t="str">
        <f t="shared" si="10"/>
        <v/>
      </c>
      <c r="D73" s="140"/>
      <c r="E73" s="29" t="str">
        <f t="shared" si="11"/>
        <v/>
      </c>
      <c r="F73" s="29" t="str">
        <f t="shared" si="12"/>
        <v/>
      </c>
      <c r="G73" s="139" t="str">
        <f t="shared" si="18"/>
        <v/>
      </c>
      <c r="H73" s="29" t="str">
        <f t="shared" si="13"/>
        <v/>
      </c>
      <c r="I73" s="140"/>
      <c r="J73" s="29" t="str">
        <f t="shared" si="14"/>
        <v/>
      </c>
      <c r="K73" s="29" t="str">
        <f t="shared" si="15"/>
        <v/>
      </c>
      <c r="L73" s="139" t="str">
        <f t="shared" si="19"/>
        <v/>
      </c>
      <c r="M73" s="29" t="str">
        <f t="shared" si="16"/>
        <v/>
      </c>
      <c r="N73" s="29" t="str">
        <f t="shared" si="17"/>
        <v/>
      </c>
      <c r="O73" s="138"/>
    </row>
    <row r="74" spans="1:15" x14ac:dyDescent="0.2">
      <c r="A74" s="28"/>
      <c r="B74" s="140"/>
      <c r="C74" s="29" t="str">
        <f t="shared" si="10"/>
        <v/>
      </c>
      <c r="D74" s="140"/>
      <c r="E74" s="29" t="str">
        <f t="shared" si="11"/>
        <v/>
      </c>
      <c r="F74" s="29" t="str">
        <f t="shared" si="12"/>
        <v/>
      </c>
      <c r="G74" s="139" t="str">
        <f t="shared" si="18"/>
        <v/>
      </c>
      <c r="H74" s="29" t="str">
        <f t="shared" si="13"/>
        <v/>
      </c>
      <c r="I74" s="140"/>
      <c r="J74" s="29" t="str">
        <f t="shared" si="14"/>
        <v/>
      </c>
      <c r="K74" s="29" t="str">
        <f t="shared" si="15"/>
        <v/>
      </c>
      <c r="L74" s="139" t="str">
        <f t="shared" si="19"/>
        <v/>
      </c>
      <c r="M74" s="29" t="str">
        <f t="shared" si="16"/>
        <v/>
      </c>
      <c r="N74" s="29" t="str">
        <f t="shared" si="17"/>
        <v/>
      </c>
      <c r="O74" s="138"/>
    </row>
    <row r="75" spans="1:15" x14ac:dyDescent="0.2">
      <c r="A75" s="28"/>
      <c r="B75" s="140"/>
      <c r="C75" s="29" t="str">
        <f t="shared" si="10"/>
        <v/>
      </c>
      <c r="D75" s="140"/>
      <c r="E75" s="29" t="str">
        <f t="shared" si="11"/>
        <v/>
      </c>
      <c r="F75" s="29" t="str">
        <f t="shared" si="12"/>
        <v/>
      </c>
      <c r="G75" s="139" t="str">
        <f t="shared" si="18"/>
        <v/>
      </c>
      <c r="H75" s="29" t="str">
        <f t="shared" si="13"/>
        <v/>
      </c>
      <c r="I75" s="140"/>
      <c r="J75" s="29" t="str">
        <f t="shared" si="14"/>
        <v/>
      </c>
      <c r="K75" s="29" t="str">
        <f t="shared" si="15"/>
        <v/>
      </c>
      <c r="L75" s="139" t="str">
        <f t="shared" si="19"/>
        <v/>
      </c>
      <c r="M75" s="29" t="str">
        <f t="shared" si="16"/>
        <v/>
      </c>
      <c r="N75" s="29" t="str">
        <f t="shared" si="17"/>
        <v/>
      </c>
      <c r="O75" s="138"/>
    </row>
    <row r="76" spans="1:15" x14ac:dyDescent="0.2">
      <c r="A76" s="28"/>
      <c r="B76" s="140"/>
      <c r="C76" s="29" t="str">
        <f t="shared" si="10"/>
        <v/>
      </c>
      <c r="D76" s="140"/>
      <c r="E76" s="29" t="str">
        <f t="shared" si="11"/>
        <v/>
      </c>
      <c r="F76" s="29" t="str">
        <f t="shared" si="12"/>
        <v/>
      </c>
      <c r="G76" s="139" t="str">
        <f t="shared" si="18"/>
        <v/>
      </c>
      <c r="H76" s="29" t="str">
        <f t="shared" si="13"/>
        <v/>
      </c>
      <c r="I76" s="140"/>
      <c r="J76" s="29" t="str">
        <f t="shared" si="14"/>
        <v/>
      </c>
      <c r="K76" s="29" t="str">
        <f t="shared" si="15"/>
        <v/>
      </c>
      <c r="L76" s="139" t="str">
        <f t="shared" si="19"/>
        <v/>
      </c>
      <c r="M76" s="29" t="str">
        <f t="shared" si="16"/>
        <v/>
      </c>
      <c r="N76" s="29" t="str">
        <f t="shared" si="17"/>
        <v/>
      </c>
      <c r="O76" s="138"/>
    </row>
    <row r="77" spans="1:15" x14ac:dyDescent="0.2">
      <c r="A77" s="28"/>
      <c r="B77" s="140"/>
      <c r="C77" s="29" t="str">
        <f t="shared" si="10"/>
        <v/>
      </c>
      <c r="D77" s="140"/>
      <c r="E77" s="29" t="str">
        <f t="shared" si="11"/>
        <v/>
      </c>
      <c r="F77" s="29" t="str">
        <f t="shared" si="12"/>
        <v/>
      </c>
      <c r="G77" s="139" t="str">
        <f t="shared" si="18"/>
        <v/>
      </c>
      <c r="H77" s="29" t="str">
        <f t="shared" si="13"/>
        <v/>
      </c>
      <c r="I77" s="140"/>
      <c r="J77" s="29" t="str">
        <f t="shared" si="14"/>
        <v/>
      </c>
      <c r="K77" s="29" t="str">
        <f t="shared" si="15"/>
        <v/>
      </c>
      <c r="L77" s="139" t="str">
        <f t="shared" si="19"/>
        <v/>
      </c>
      <c r="M77" s="29" t="str">
        <f t="shared" si="16"/>
        <v/>
      </c>
      <c r="N77" s="29" t="str">
        <f t="shared" si="17"/>
        <v/>
      </c>
      <c r="O77" s="138"/>
    </row>
    <row r="78" spans="1:15" x14ac:dyDescent="0.2">
      <c r="A78" s="28"/>
      <c r="B78" s="140"/>
      <c r="C78" s="29" t="str">
        <f t="shared" si="10"/>
        <v/>
      </c>
      <c r="D78" s="140"/>
      <c r="E78" s="29" t="str">
        <f t="shared" si="11"/>
        <v/>
      </c>
      <c r="F78" s="29" t="str">
        <f t="shared" si="12"/>
        <v/>
      </c>
      <c r="G78" s="139" t="str">
        <f t="shared" si="18"/>
        <v/>
      </c>
      <c r="H78" s="29" t="str">
        <f t="shared" si="13"/>
        <v/>
      </c>
      <c r="I78" s="140"/>
      <c r="J78" s="29" t="str">
        <f t="shared" si="14"/>
        <v/>
      </c>
      <c r="K78" s="29" t="str">
        <f t="shared" si="15"/>
        <v/>
      </c>
      <c r="L78" s="139" t="str">
        <f t="shared" si="19"/>
        <v/>
      </c>
      <c r="M78" s="29" t="str">
        <f t="shared" si="16"/>
        <v/>
      </c>
      <c r="N78" s="29" t="str">
        <f t="shared" si="17"/>
        <v/>
      </c>
      <c r="O78" s="138"/>
    </row>
    <row r="79" spans="1:15" x14ac:dyDescent="0.2">
      <c r="A79" s="28"/>
      <c r="B79" s="140"/>
      <c r="C79" s="29" t="str">
        <f t="shared" si="10"/>
        <v/>
      </c>
      <c r="D79" s="140"/>
      <c r="E79" s="29" t="str">
        <f t="shared" si="11"/>
        <v/>
      </c>
      <c r="F79" s="29" t="str">
        <f t="shared" si="12"/>
        <v/>
      </c>
      <c r="G79" s="139" t="str">
        <f t="shared" si="18"/>
        <v/>
      </c>
      <c r="H79" s="29" t="str">
        <f t="shared" si="13"/>
        <v/>
      </c>
      <c r="I79" s="140"/>
      <c r="J79" s="29" t="str">
        <f t="shared" si="14"/>
        <v/>
      </c>
      <c r="K79" s="29" t="str">
        <f t="shared" si="15"/>
        <v/>
      </c>
      <c r="L79" s="139" t="str">
        <f t="shared" si="19"/>
        <v/>
      </c>
      <c r="M79" s="29" t="str">
        <f t="shared" si="16"/>
        <v/>
      </c>
      <c r="N79" s="29" t="str">
        <f t="shared" si="17"/>
        <v/>
      </c>
      <c r="O79" s="138"/>
    </row>
    <row r="80" spans="1:15" x14ac:dyDescent="0.2">
      <c r="A80" s="250"/>
      <c r="B80" s="147"/>
      <c r="C80" s="145" t="str">
        <f t="shared" si="10"/>
        <v/>
      </c>
      <c r="D80" s="147"/>
      <c r="E80" s="145" t="str">
        <f t="shared" si="11"/>
        <v/>
      </c>
      <c r="F80" s="145" t="str">
        <f t="shared" si="12"/>
        <v/>
      </c>
      <c r="G80" s="146" t="str">
        <f t="shared" si="18"/>
        <v/>
      </c>
      <c r="H80" s="145" t="str">
        <f t="shared" si="13"/>
        <v/>
      </c>
      <c r="I80" s="147"/>
      <c r="J80" s="145" t="str">
        <f t="shared" si="14"/>
        <v/>
      </c>
      <c r="K80" s="145" t="str">
        <f t="shared" si="15"/>
        <v/>
      </c>
      <c r="L80" s="146" t="str">
        <f t="shared" si="19"/>
        <v/>
      </c>
      <c r="M80" s="145" t="str">
        <f t="shared" si="16"/>
        <v/>
      </c>
      <c r="N80" s="145" t="str">
        <f t="shared" si="17"/>
        <v/>
      </c>
      <c r="O80" s="138"/>
    </row>
    <row r="81" spans="1:15" x14ac:dyDescent="0.2">
      <c r="A81" s="28"/>
      <c r="B81" s="140"/>
      <c r="C81" s="29" t="str">
        <f t="shared" si="10"/>
        <v/>
      </c>
      <c r="D81" s="140"/>
      <c r="E81" s="29" t="str">
        <f t="shared" si="11"/>
        <v/>
      </c>
      <c r="F81" s="29" t="str">
        <f t="shared" si="12"/>
        <v/>
      </c>
      <c r="G81" s="139" t="str">
        <f t="shared" si="18"/>
        <v/>
      </c>
      <c r="H81" s="29" t="str">
        <f t="shared" si="13"/>
        <v/>
      </c>
      <c r="I81" s="140"/>
      <c r="J81" s="29" t="str">
        <f t="shared" si="14"/>
        <v/>
      </c>
      <c r="K81" s="29" t="str">
        <f t="shared" si="15"/>
        <v/>
      </c>
      <c r="L81" s="139" t="str">
        <f t="shared" si="19"/>
        <v/>
      </c>
      <c r="M81" s="29" t="str">
        <f t="shared" si="16"/>
        <v/>
      </c>
      <c r="N81" s="29" t="str">
        <f t="shared" si="17"/>
        <v/>
      </c>
      <c r="O81" s="138"/>
    </row>
    <row r="82" spans="1:15" x14ac:dyDescent="0.2">
      <c r="A82" s="28"/>
      <c r="B82" s="140"/>
      <c r="C82" s="29" t="str">
        <f t="shared" si="10"/>
        <v/>
      </c>
      <c r="D82" s="140"/>
      <c r="E82" s="29" t="str">
        <f t="shared" si="11"/>
        <v/>
      </c>
      <c r="F82" s="29" t="str">
        <f t="shared" si="12"/>
        <v/>
      </c>
      <c r="G82" s="139" t="str">
        <f t="shared" si="18"/>
        <v/>
      </c>
      <c r="H82" s="29" t="str">
        <f t="shared" si="13"/>
        <v/>
      </c>
      <c r="I82" s="140"/>
      <c r="J82" s="29" t="str">
        <f t="shared" si="14"/>
        <v/>
      </c>
      <c r="K82" s="29" t="str">
        <f t="shared" si="15"/>
        <v/>
      </c>
      <c r="L82" s="139" t="str">
        <f t="shared" si="19"/>
        <v/>
      </c>
      <c r="M82" s="29" t="str">
        <f t="shared" si="16"/>
        <v/>
      </c>
      <c r="N82" s="29" t="str">
        <f t="shared" si="17"/>
        <v/>
      </c>
      <c r="O82" s="138"/>
    </row>
    <row r="83" spans="1:15" x14ac:dyDescent="0.2">
      <c r="A83" s="28"/>
      <c r="B83" s="140"/>
      <c r="C83" s="29" t="str">
        <f t="shared" si="10"/>
        <v/>
      </c>
      <c r="D83" s="140"/>
      <c r="E83" s="29" t="str">
        <f t="shared" si="11"/>
        <v/>
      </c>
      <c r="F83" s="29" t="str">
        <f t="shared" si="12"/>
        <v/>
      </c>
      <c r="G83" s="139" t="str">
        <f t="shared" si="18"/>
        <v/>
      </c>
      <c r="H83" s="29" t="str">
        <f t="shared" si="13"/>
        <v/>
      </c>
      <c r="I83" s="140"/>
      <c r="J83" s="29" t="str">
        <f t="shared" si="14"/>
        <v/>
      </c>
      <c r="K83" s="29" t="str">
        <f t="shared" si="15"/>
        <v/>
      </c>
      <c r="L83" s="139" t="str">
        <f t="shared" si="19"/>
        <v/>
      </c>
      <c r="M83" s="29" t="str">
        <f t="shared" si="16"/>
        <v/>
      </c>
      <c r="N83" s="29" t="str">
        <f t="shared" si="17"/>
        <v/>
      </c>
      <c r="O83" s="138"/>
    </row>
    <row r="84" spans="1:15" x14ac:dyDescent="0.2">
      <c r="A84" s="28"/>
      <c r="B84" s="140"/>
      <c r="C84" s="29" t="str">
        <f t="shared" si="10"/>
        <v/>
      </c>
      <c r="D84" s="140"/>
      <c r="E84" s="29" t="str">
        <f t="shared" si="11"/>
        <v/>
      </c>
      <c r="F84" s="29" t="str">
        <f t="shared" si="12"/>
        <v/>
      </c>
      <c r="G84" s="139" t="str">
        <f t="shared" si="18"/>
        <v/>
      </c>
      <c r="H84" s="29" t="str">
        <f t="shared" si="13"/>
        <v/>
      </c>
      <c r="I84" s="140"/>
      <c r="J84" s="29" t="str">
        <f t="shared" si="14"/>
        <v/>
      </c>
      <c r="K84" s="29" t="str">
        <f t="shared" si="15"/>
        <v/>
      </c>
      <c r="L84" s="139" t="str">
        <f t="shared" si="19"/>
        <v/>
      </c>
      <c r="M84" s="29" t="str">
        <f t="shared" si="16"/>
        <v/>
      </c>
      <c r="N84" s="29" t="str">
        <f t="shared" si="17"/>
        <v/>
      </c>
      <c r="O84" s="138"/>
    </row>
    <row r="85" spans="1:15" x14ac:dyDescent="0.2">
      <c r="A85" s="28"/>
      <c r="B85" s="140"/>
      <c r="C85" s="29" t="str">
        <f t="shared" si="10"/>
        <v/>
      </c>
      <c r="D85" s="140"/>
      <c r="E85" s="29" t="str">
        <f t="shared" si="11"/>
        <v/>
      </c>
      <c r="F85" s="29" t="str">
        <f t="shared" si="12"/>
        <v/>
      </c>
      <c r="G85" s="139" t="str">
        <f t="shared" si="18"/>
        <v/>
      </c>
      <c r="H85" s="29" t="str">
        <f t="shared" si="13"/>
        <v/>
      </c>
      <c r="I85" s="140"/>
      <c r="J85" s="29" t="str">
        <f t="shared" si="14"/>
        <v/>
      </c>
      <c r="K85" s="29" t="str">
        <f t="shared" si="15"/>
        <v/>
      </c>
      <c r="L85" s="139" t="str">
        <f t="shared" si="19"/>
        <v/>
      </c>
      <c r="M85" s="29" t="str">
        <f t="shared" si="16"/>
        <v/>
      </c>
      <c r="N85" s="29" t="str">
        <f t="shared" si="17"/>
        <v/>
      </c>
      <c r="O85" s="138"/>
    </row>
    <row r="86" spans="1:15" x14ac:dyDescent="0.2">
      <c r="A86" s="28"/>
      <c r="B86" s="140"/>
      <c r="C86" s="29" t="str">
        <f t="shared" si="10"/>
        <v/>
      </c>
      <c r="D86" s="140"/>
      <c r="E86" s="29" t="str">
        <f t="shared" si="11"/>
        <v/>
      </c>
      <c r="F86" s="29" t="str">
        <f t="shared" si="12"/>
        <v/>
      </c>
      <c r="G86" s="139" t="str">
        <f t="shared" si="18"/>
        <v/>
      </c>
      <c r="H86" s="29" t="str">
        <f t="shared" si="13"/>
        <v/>
      </c>
      <c r="I86" s="140"/>
      <c r="J86" s="29" t="str">
        <f t="shared" si="14"/>
        <v/>
      </c>
      <c r="K86" s="29" t="str">
        <f t="shared" si="15"/>
        <v/>
      </c>
      <c r="L86" s="139" t="str">
        <f t="shared" si="19"/>
        <v/>
      </c>
      <c r="M86" s="29" t="str">
        <f t="shared" si="16"/>
        <v/>
      </c>
      <c r="N86" s="29" t="str">
        <f t="shared" si="17"/>
        <v/>
      </c>
      <c r="O86" s="138"/>
    </row>
    <row r="87" spans="1:15" x14ac:dyDescent="0.2">
      <c r="A87" s="28"/>
      <c r="B87" s="140"/>
      <c r="C87" s="29" t="str">
        <f t="shared" si="10"/>
        <v/>
      </c>
      <c r="D87" s="140"/>
      <c r="E87" s="29" t="str">
        <f t="shared" si="11"/>
        <v/>
      </c>
      <c r="F87" s="29" t="str">
        <f t="shared" si="12"/>
        <v/>
      </c>
      <c r="G87" s="139" t="str">
        <f t="shared" si="18"/>
        <v/>
      </c>
      <c r="H87" s="29" t="str">
        <f t="shared" si="13"/>
        <v/>
      </c>
      <c r="I87" s="140"/>
      <c r="J87" s="29" t="str">
        <f t="shared" si="14"/>
        <v/>
      </c>
      <c r="K87" s="29" t="str">
        <f t="shared" si="15"/>
        <v/>
      </c>
      <c r="L87" s="139" t="str">
        <f t="shared" si="19"/>
        <v/>
      </c>
      <c r="M87" s="29" t="str">
        <f t="shared" si="16"/>
        <v/>
      </c>
      <c r="N87" s="29" t="str">
        <f t="shared" si="17"/>
        <v/>
      </c>
      <c r="O87" s="138"/>
    </row>
    <row r="88" spans="1:15" x14ac:dyDescent="0.2">
      <c r="A88" s="28"/>
      <c r="B88" s="140"/>
      <c r="C88" s="29" t="str">
        <f t="shared" si="10"/>
        <v/>
      </c>
      <c r="D88" s="140"/>
      <c r="E88" s="29" t="str">
        <f t="shared" si="11"/>
        <v/>
      </c>
      <c r="F88" s="29" t="str">
        <f t="shared" si="12"/>
        <v/>
      </c>
      <c r="G88" s="139" t="str">
        <f t="shared" si="18"/>
        <v/>
      </c>
      <c r="H88" s="29" t="str">
        <f t="shared" si="13"/>
        <v/>
      </c>
      <c r="I88" s="140"/>
      <c r="J88" s="29" t="str">
        <f t="shared" si="14"/>
        <v/>
      </c>
      <c r="K88" s="29" t="str">
        <f t="shared" si="15"/>
        <v/>
      </c>
      <c r="L88" s="139" t="str">
        <f t="shared" si="19"/>
        <v/>
      </c>
      <c r="M88" s="29" t="str">
        <f t="shared" si="16"/>
        <v/>
      </c>
      <c r="N88" s="29" t="str">
        <f t="shared" si="17"/>
        <v/>
      </c>
      <c r="O88" s="138"/>
    </row>
    <row r="89" spans="1:15" x14ac:dyDescent="0.2">
      <c r="A89" s="28"/>
      <c r="B89" s="140"/>
      <c r="C89" s="29" t="str">
        <f t="shared" si="10"/>
        <v/>
      </c>
      <c r="D89" s="140"/>
      <c r="E89" s="29" t="str">
        <f t="shared" si="11"/>
        <v/>
      </c>
      <c r="F89" s="29" t="str">
        <f t="shared" si="12"/>
        <v/>
      </c>
      <c r="G89" s="139" t="str">
        <f t="shared" si="18"/>
        <v/>
      </c>
      <c r="H89" s="29" t="str">
        <f t="shared" si="13"/>
        <v/>
      </c>
      <c r="I89" s="140"/>
      <c r="J89" s="29" t="str">
        <f t="shared" si="14"/>
        <v/>
      </c>
      <c r="K89" s="29" t="str">
        <f t="shared" si="15"/>
        <v/>
      </c>
      <c r="L89" s="139" t="str">
        <f t="shared" si="19"/>
        <v/>
      </c>
      <c r="M89" s="29" t="str">
        <f t="shared" si="16"/>
        <v/>
      </c>
      <c r="N89" s="29" t="str">
        <f t="shared" si="17"/>
        <v/>
      </c>
      <c r="O89" s="138"/>
    </row>
    <row r="90" spans="1:15" x14ac:dyDescent="0.2">
      <c r="A90" s="28"/>
      <c r="B90" s="140"/>
      <c r="C90" s="29" t="str">
        <f t="shared" si="10"/>
        <v/>
      </c>
      <c r="D90" s="140"/>
      <c r="E90" s="29" t="str">
        <f t="shared" si="11"/>
        <v/>
      </c>
      <c r="F90" s="29" t="str">
        <f t="shared" si="12"/>
        <v/>
      </c>
      <c r="G90" s="139" t="str">
        <f t="shared" si="18"/>
        <v/>
      </c>
      <c r="H90" s="29" t="str">
        <f t="shared" si="13"/>
        <v/>
      </c>
      <c r="I90" s="140"/>
      <c r="J90" s="29" t="str">
        <f t="shared" si="14"/>
        <v/>
      </c>
      <c r="K90" s="29" t="str">
        <f t="shared" si="15"/>
        <v/>
      </c>
      <c r="L90" s="139" t="str">
        <f t="shared" si="19"/>
        <v/>
      </c>
      <c r="M90" s="29" t="str">
        <f t="shared" si="16"/>
        <v/>
      </c>
      <c r="N90" s="29" t="str">
        <f t="shared" si="17"/>
        <v/>
      </c>
      <c r="O90" s="138"/>
    </row>
    <row r="91" spans="1:15" x14ac:dyDescent="0.2">
      <c r="A91" s="28"/>
      <c r="B91" s="140"/>
      <c r="C91" s="29" t="str">
        <f t="shared" si="10"/>
        <v/>
      </c>
      <c r="D91" s="140"/>
      <c r="E91" s="29" t="str">
        <f t="shared" si="11"/>
        <v/>
      </c>
      <c r="F91" s="29" t="str">
        <f t="shared" si="12"/>
        <v/>
      </c>
      <c r="G91" s="139" t="str">
        <f t="shared" si="18"/>
        <v/>
      </c>
      <c r="H91" s="29" t="str">
        <f t="shared" si="13"/>
        <v/>
      </c>
      <c r="I91" s="140"/>
      <c r="J91" s="29" t="str">
        <f t="shared" si="14"/>
        <v/>
      </c>
      <c r="K91" s="29" t="str">
        <f t="shared" si="15"/>
        <v/>
      </c>
      <c r="L91" s="139" t="str">
        <f t="shared" si="19"/>
        <v/>
      </c>
      <c r="M91" s="29" t="str">
        <f t="shared" si="16"/>
        <v/>
      </c>
      <c r="N91" s="29" t="str">
        <f t="shared" si="17"/>
        <v/>
      </c>
      <c r="O91" s="138"/>
    </row>
    <row r="92" spans="1:15" x14ac:dyDescent="0.2">
      <c r="A92" s="28"/>
      <c r="B92" s="140"/>
      <c r="C92" s="29" t="str">
        <f t="shared" si="10"/>
        <v/>
      </c>
      <c r="D92" s="140"/>
      <c r="E92" s="29" t="str">
        <f t="shared" si="11"/>
        <v/>
      </c>
      <c r="F92" s="29" t="str">
        <f t="shared" si="12"/>
        <v/>
      </c>
      <c r="G92" s="139" t="str">
        <f t="shared" si="18"/>
        <v/>
      </c>
      <c r="H92" s="29" t="str">
        <f t="shared" si="13"/>
        <v/>
      </c>
      <c r="I92" s="140"/>
      <c r="J92" s="29" t="str">
        <f t="shared" si="14"/>
        <v/>
      </c>
      <c r="K92" s="29" t="str">
        <f t="shared" si="15"/>
        <v/>
      </c>
      <c r="L92" s="139" t="str">
        <f t="shared" si="19"/>
        <v/>
      </c>
      <c r="M92" s="29" t="str">
        <f t="shared" si="16"/>
        <v/>
      </c>
      <c r="N92" s="29" t="str">
        <f t="shared" si="17"/>
        <v/>
      </c>
      <c r="O92" s="138"/>
    </row>
    <row r="93" spans="1:15" x14ac:dyDescent="0.2">
      <c r="A93" s="28"/>
      <c r="B93" s="140"/>
      <c r="C93" s="29" t="str">
        <f t="shared" si="10"/>
        <v/>
      </c>
      <c r="D93" s="140"/>
      <c r="E93" s="29" t="str">
        <f t="shared" si="11"/>
        <v/>
      </c>
      <c r="F93" s="29" t="str">
        <f t="shared" si="12"/>
        <v/>
      </c>
      <c r="G93" s="139" t="str">
        <f t="shared" si="18"/>
        <v/>
      </c>
      <c r="H93" s="29" t="str">
        <f t="shared" si="13"/>
        <v/>
      </c>
      <c r="I93" s="140"/>
      <c r="J93" s="29" t="str">
        <f t="shared" si="14"/>
        <v/>
      </c>
      <c r="K93" s="29" t="str">
        <f t="shared" si="15"/>
        <v/>
      </c>
      <c r="L93" s="139" t="str">
        <f t="shared" si="19"/>
        <v/>
      </c>
      <c r="M93" s="29" t="str">
        <f t="shared" si="16"/>
        <v/>
      </c>
      <c r="N93" s="29" t="str">
        <f t="shared" si="17"/>
        <v/>
      </c>
      <c r="O93" s="138"/>
    </row>
    <row r="94" spans="1:15" x14ac:dyDescent="0.2">
      <c r="A94" s="28"/>
      <c r="B94" s="140"/>
      <c r="C94" s="29" t="str">
        <f t="shared" si="10"/>
        <v/>
      </c>
      <c r="D94" s="140"/>
      <c r="E94" s="29" t="str">
        <f t="shared" si="11"/>
        <v/>
      </c>
      <c r="F94" s="29" t="str">
        <f t="shared" si="12"/>
        <v/>
      </c>
      <c r="G94" s="139" t="str">
        <f t="shared" si="18"/>
        <v/>
      </c>
      <c r="H94" s="29" t="str">
        <f t="shared" si="13"/>
        <v/>
      </c>
      <c r="I94" s="140"/>
      <c r="J94" s="29" t="str">
        <f t="shared" si="14"/>
        <v/>
      </c>
      <c r="K94" s="29" t="str">
        <f t="shared" si="15"/>
        <v/>
      </c>
      <c r="L94" s="139" t="str">
        <f t="shared" si="19"/>
        <v/>
      </c>
      <c r="M94" s="29" t="str">
        <f t="shared" si="16"/>
        <v/>
      </c>
      <c r="N94" s="29" t="str">
        <f t="shared" si="17"/>
        <v/>
      </c>
      <c r="O94" s="138"/>
    </row>
    <row r="95" spans="1:15" x14ac:dyDescent="0.2">
      <c r="A95" s="28"/>
      <c r="B95" s="140"/>
      <c r="C95" s="29" t="str">
        <f t="shared" si="10"/>
        <v/>
      </c>
      <c r="D95" s="140"/>
      <c r="E95" s="29" t="str">
        <f t="shared" si="11"/>
        <v/>
      </c>
      <c r="F95" s="29" t="str">
        <f t="shared" si="12"/>
        <v/>
      </c>
      <c r="G95" s="139" t="str">
        <f t="shared" si="18"/>
        <v/>
      </c>
      <c r="H95" s="29" t="str">
        <f t="shared" si="13"/>
        <v/>
      </c>
      <c r="I95" s="140"/>
      <c r="J95" s="29" t="str">
        <f t="shared" si="14"/>
        <v/>
      </c>
      <c r="K95" s="29" t="str">
        <f t="shared" si="15"/>
        <v/>
      </c>
      <c r="L95" s="139" t="str">
        <f t="shared" si="19"/>
        <v/>
      </c>
      <c r="M95" s="29" t="str">
        <f t="shared" si="16"/>
        <v/>
      </c>
      <c r="N95" s="29" t="str">
        <f t="shared" si="17"/>
        <v/>
      </c>
      <c r="O95" s="138"/>
    </row>
    <row r="96" spans="1:15" x14ac:dyDescent="0.2">
      <c r="A96" s="28"/>
      <c r="B96" s="140"/>
      <c r="C96" s="29" t="str">
        <f t="shared" si="10"/>
        <v/>
      </c>
      <c r="D96" s="140"/>
      <c r="E96" s="29" t="str">
        <f t="shared" si="11"/>
        <v/>
      </c>
      <c r="F96" s="29" t="str">
        <f t="shared" si="12"/>
        <v/>
      </c>
      <c r="G96" s="139" t="str">
        <f t="shared" si="18"/>
        <v/>
      </c>
      <c r="H96" s="29" t="str">
        <f t="shared" si="13"/>
        <v/>
      </c>
      <c r="I96" s="140"/>
      <c r="J96" s="29" t="str">
        <f t="shared" si="14"/>
        <v/>
      </c>
      <c r="K96" s="29" t="str">
        <f t="shared" si="15"/>
        <v/>
      </c>
      <c r="L96" s="139" t="str">
        <f t="shared" si="19"/>
        <v/>
      </c>
      <c r="M96" s="29" t="str">
        <f t="shared" si="16"/>
        <v/>
      </c>
      <c r="N96" s="29" t="str">
        <f t="shared" si="17"/>
        <v/>
      </c>
      <c r="O96" s="138"/>
    </row>
    <row r="97" spans="1:15" x14ac:dyDescent="0.2">
      <c r="A97" s="28"/>
      <c r="B97" s="140"/>
      <c r="C97" s="29" t="str">
        <f t="shared" si="10"/>
        <v/>
      </c>
      <c r="D97" s="140"/>
      <c r="E97" s="29" t="str">
        <f t="shared" si="11"/>
        <v/>
      </c>
      <c r="F97" s="29" t="str">
        <f t="shared" si="12"/>
        <v/>
      </c>
      <c r="G97" s="139" t="str">
        <f t="shared" si="18"/>
        <v/>
      </c>
      <c r="H97" s="29" t="str">
        <f t="shared" si="13"/>
        <v/>
      </c>
      <c r="I97" s="140"/>
      <c r="J97" s="29" t="str">
        <f t="shared" si="14"/>
        <v/>
      </c>
      <c r="K97" s="29" t="str">
        <f t="shared" si="15"/>
        <v/>
      </c>
      <c r="L97" s="139" t="str">
        <f t="shared" si="19"/>
        <v/>
      </c>
      <c r="M97" s="29" t="str">
        <f t="shared" si="16"/>
        <v/>
      </c>
      <c r="N97" s="29" t="str">
        <f t="shared" si="17"/>
        <v/>
      </c>
      <c r="O97" s="138"/>
    </row>
    <row r="98" spans="1:15" x14ac:dyDescent="0.2">
      <c r="A98" s="28"/>
      <c r="B98" s="140"/>
      <c r="C98" s="29" t="str">
        <f t="shared" si="10"/>
        <v/>
      </c>
      <c r="D98" s="140"/>
      <c r="E98" s="29" t="str">
        <f t="shared" si="11"/>
        <v/>
      </c>
      <c r="F98" s="29" t="str">
        <f t="shared" si="12"/>
        <v/>
      </c>
      <c r="G98" s="139" t="str">
        <f t="shared" si="18"/>
        <v/>
      </c>
      <c r="H98" s="29" t="str">
        <f t="shared" si="13"/>
        <v/>
      </c>
      <c r="I98" s="140"/>
      <c r="J98" s="29" t="str">
        <f t="shared" si="14"/>
        <v/>
      </c>
      <c r="K98" s="29" t="str">
        <f t="shared" si="15"/>
        <v/>
      </c>
      <c r="L98" s="139" t="str">
        <f t="shared" si="19"/>
        <v/>
      </c>
      <c r="M98" s="29" t="str">
        <f t="shared" si="16"/>
        <v/>
      </c>
      <c r="N98" s="29" t="str">
        <f t="shared" si="17"/>
        <v/>
      </c>
      <c r="O98" s="138"/>
    </row>
    <row r="99" spans="1:15" x14ac:dyDescent="0.2">
      <c r="A99" s="28"/>
      <c r="B99" s="140"/>
      <c r="C99" s="29" t="str">
        <f t="shared" si="10"/>
        <v/>
      </c>
      <c r="D99" s="140"/>
      <c r="E99" s="29" t="str">
        <f t="shared" si="11"/>
        <v/>
      </c>
      <c r="F99" s="29" t="str">
        <f t="shared" si="12"/>
        <v/>
      </c>
      <c r="G99" s="139" t="str">
        <f t="shared" si="18"/>
        <v/>
      </c>
      <c r="H99" s="29" t="str">
        <f t="shared" si="13"/>
        <v/>
      </c>
      <c r="I99" s="140"/>
      <c r="J99" s="29" t="str">
        <f t="shared" si="14"/>
        <v/>
      </c>
      <c r="K99" s="29" t="str">
        <f t="shared" si="15"/>
        <v/>
      </c>
      <c r="L99" s="139" t="str">
        <f t="shared" si="19"/>
        <v/>
      </c>
      <c r="M99" s="29" t="str">
        <f t="shared" si="16"/>
        <v/>
      </c>
      <c r="N99" s="29" t="str">
        <f t="shared" si="17"/>
        <v/>
      </c>
      <c r="O99" s="138"/>
    </row>
    <row r="100" spans="1:15" x14ac:dyDescent="0.2">
      <c r="A100" s="28"/>
      <c r="B100" s="140"/>
      <c r="C100" s="29" t="str">
        <f t="shared" si="10"/>
        <v/>
      </c>
      <c r="D100" s="140"/>
      <c r="E100" s="29" t="str">
        <f t="shared" si="11"/>
        <v/>
      </c>
      <c r="F100" s="29" t="str">
        <f t="shared" si="12"/>
        <v/>
      </c>
      <c r="G100" s="139" t="str">
        <f t="shared" si="18"/>
        <v/>
      </c>
      <c r="H100" s="29" t="str">
        <f t="shared" si="13"/>
        <v/>
      </c>
      <c r="I100" s="140"/>
      <c r="J100" s="29" t="str">
        <f t="shared" si="14"/>
        <v/>
      </c>
      <c r="K100" s="29" t="str">
        <f t="shared" si="15"/>
        <v/>
      </c>
      <c r="L100" s="139" t="str">
        <f t="shared" si="19"/>
        <v/>
      </c>
      <c r="M100" s="29" t="str">
        <f t="shared" si="16"/>
        <v/>
      </c>
      <c r="N100" s="29" t="str">
        <f t="shared" si="17"/>
        <v/>
      </c>
      <c r="O100" s="138"/>
    </row>
    <row r="101" spans="1:15" x14ac:dyDescent="0.2">
      <c r="A101" s="28"/>
      <c r="B101" s="140"/>
      <c r="C101" s="29" t="str">
        <f t="shared" si="10"/>
        <v/>
      </c>
      <c r="D101" s="140"/>
      <c r="E101" s="29" t="str">
        <f t="shared" si="11"/>
        <v/>
      </c>
      <c r="F101" s="29" t="str">
        <f t="shared" si="12"/>
        <v/>
      </c>
      <c r="G101" s="139" t="str">
        <f t="shared" si="18"/>
        <v/>
      </c>
      <c r="H101" s="29" t="str">
        <f t="shared" si="13"/>
        <v/>
      </c>
      <c r="I101" s="140"/>
      <c r="J101" s="29" t="str">
        <f t="shared" si="14"/>
        <v/>
      </c>
      <c r="K101" s="29" t="str">
        <f t="shared" si="15"/>
        <v/>
      </c>
      <c r="L101" s="139" t="str">
        <f t="shared" si="19"/>
        <v/>
      </c>
      <c r="M101" s="29" t="str">
        <f t="shared" si="16"/>
        <v/>
      </c>
      <c r="N101" s="29" t="str">
        <f t="shared" si="17"/>
        <v/>
      </c>
      <c r="O101" s="138"/>
    </row>
    <row r="102" spans="1:15" ht="13.5" thickBot="1" x14ac:dyDescent="0.25">
      <c r="A102" s="137"/>
      <c r="B102" s="136"/>
      <c r="C102" s="134" t="str">
        <f t="shared" si="10"/>
        <v/>
      </c>
      <c r="D102" s="136"/>
      <c r="E102" s="134" t="str">
        <f t="shared" si="11"/>
        <v/>
      </c>
      <c r="F102" s="134" t="str">
        <f t="shared" si="12"/>
        <v/>
      </c>
      <c r="G102" s="135" t="str">
        <f t="shared" si="18"/>
        <v/>
      </c>
      <c r="H102" s="134" t="str">
        <f t="shared" si="13"/>
        <v/>
      </c>
      <c r="I102" s="136"/>
      <c r="J102" s="134" t="str">
        <f t="shared" si="14"/>
        <v/>
      </c>
      <c r="K102" s="134" t="str">
        <f t="shared" si="15"/>
        <v/>
      </c>
      <c r="L102" s="135" t="str">
        <f t="shared" si="19"/>
        <v/>
      </c>
      <c r="M102" s="134" t="str">
        <f t="shared" si="16"/>
        <v/>
      </c>
      <c r="N102" s="134" t="str">
        <f t="shared" si="17"/>
        <v/>
      </c>
      <c r="O102" s="251"/>
    </row>
  </sheetData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S13" sqref="S13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343" t="s">
        <v>37</v>
      </c>
      <c r="B1" s="345" t="s">
        <v>111</v>
      </c>
      <c r="C1" s="345" t="s">
        <v>0</v>
      </c>
      <c r="D1" s="345" t="s">
        <v>122</v>
      </c>
      <c r="E1" s="345" t="s">
        <v>0</v>
      </c>
      <c r="F1" s="347" t="s">
        <v>121</v>
      </c>
      <c r="G1" s="345" t="s">
        <v>0</v>
      </c>
      <c r="H1" s="345" t="s">
        <v>122</v>
      </c>
      <c r="I1" s="345" t="s">
        <v>0</v>
      </c>
      <c r="J1" s="345" t="s">
        <v>122</v>
      </c>
      <c r="K1" s="347" t="s">
        <v>218</v>
      </c>
      <c r="L1" s="347" t="s">
        <v>217</v>
      </c>
      <c r="M1" s="346" t="s">
        <v>108</v>
      </c>
    </row>
    <row r="2" spans="1:19" x14ac:dyDescent="0.2">
      <c r="A2" s="153">
        <f>IF(MRes!A2="","",MRes!A2)</f>
        <v>42720</v>
      </c>
      <c r="B2" s="158"/>
      <c r="C2" s="155">
        <v>0</v>
      </c>
      <c r="D2" s="155">
        <v>1</v>
      </c>
      <c r="E2" s="155">
        <v>0</v>
      </c>
      <c r="F2" s="158"/>
      <c r="G2" s="342"/>
      <c r="H2" s="342"/>
      <c r="I2" s="342"/>
      <c r="J2" s="342"/>
      <c r="K2" s="342"/>
      <c r="L2" s="342"/>
      <c r="M2" s="138"/>
    </row>
    <row r="3" spans="1:19" ht="13.5" thickBot="1" x14ac:dyDescent="0.25">
      <c r="A3" s="153">
        <f>IF(MRes!A3="","",MRes!A3)</f>
        <v>42735</v>
      </c>
      <c r="B3" s="139">
        <f>MRes!L3</f>
        <v>6.748658895135919</v>
      </c>
      <c r="C3" s="4">
        <f t="shared" ref="C3:C34" si="0">IF(B3="","",C2+1)</f>
        <v>1</v>
      </c>
      <c r="D3" s="152">
        <f t="shared" ref="D3:D66" si="1">IF(B3="","",D2*(1+B3/100))</f>
        <v>1.0674865889513592</v>
      </c>
      <c r="E3" s="4">
        <f t="shared" ref="E3:E34" si="2">IF(D3="","",E2+1)</f>
        <v>1</v>
      </c>
      <c r="F3" s="29">
        <f t="shared" ref="F3:F34" si="3">IF(B3="","",100*(D3^(1/C3)-1))</f>
        <v>6.7486588951359172</v>
      </c>
      <c r="G3" s="156"/>
      <c r="H3" s="156"/>
      <c r="I3" s="156"/>
      <c r="J3" s="156"/>
      <c r="K3" s="156"/>
      <c r="L3" s="156"/>
      <c r="M3" s="138"/>
      <c r="N3" s="347" t="s">
        <v>121</v>
      </c>
    </row>
    <row r="4" spans="1:19" x14ac:dyDescent="0.2">
      <c r="A4" s="153" t="str">
        <f>IF(MRes!A4="","",MRes!A4)</f>
        <v/>
      </c>
      <c r="B4" s="139" t="str">
        <f>MRes!L4</f>
        <v/>
      </c>
      <c r="C4" s="4" t="str">
        <f t="shared" si="0"/>
        <v/>
      </c>
      <c r="D4" s="152" t="str">
        <f t="shared" si="1"/>
        <v/>
      </c>
      <c r="E4" s="4" t="str">
        <f t="shared" si="2"/>
        <v/>
      </c>
      <c r="F4" s="29" t="str">
        <f t="shared" si="3"/>
        <v/>
      </c>
      <c r="G4" s="156"/>
      <c r="H4" s="156"/>
      <c r="I4" s="156"/>
      <c r="J4" s="156"/>
      <c r="K4" s="156"/>
      <c r="L4" s="156"/>
      <c r="M4" s="141"/>
      <c r="N4" s="340">
        <f>IF(F3="","",VLOOKUP(MAX(E3:E102),E3:F102,2,FALSE))</f>
        <v>6.7486588951359172</v>
      </c>
      <c r="P4" s="440" t="s">
        <v>249</v>
      </c>
      <c r="Q4" s="441"/>
      <c r="R4" s="441"/>
      <c r="S4" s="442"/>
    </row>
    <row r="5" spans="1:19" ht="13.5" thickBot="1" x14ac:dyDescent="0.25">
      <c r="A5" s="153" t="str">
        <f>IF(MRes!A5="","",MRes!A5)</f>
        <v/>
      </c>
      <c r="B5" s="139" t="str">
        <f>MRes!L5</f>
        <v/>
      </c>
      <c r="C5" s="4" t="str">
        <f t="shared" si="0"/>
        <v/>
      </c>
      <c r="D5" s="152" t="str">
        <f t="shared" si="1"/>
        <v/>
      </c>
      <c r="E5" s="4" t="str">
        <f t="shared" si="2"/>
        <v/>
      </c>
      <c r="F5" s="29" t="str">
        <f t="shared" si="3"/>
        <v/>
      </c>
      <c r="G5" s="156"/>
      <c r="H5" s="156"/>
      <c r="I5" s="156"/>
      <c r="J5" s="156"/>
      <c r="K5" s="156"/>
      <c r="L5" s="156"/>
      <c r="M5" s="141"/>
      <c r="P5" s="443"/>
      <c r="Q5" s="444"/>
      <c r="R5" s="444"/>
      <c r="S5" s="445"/>
    </row>
    <row r="6" spans="1:19" ht="13.5" thickBot="1" x14ac:dyDescent="0.25">
      <c r="A6" s="153" t="str">
        <f>IF(MRes!A6="","",MRes!A6)</f>
        <v/>
      </c>
      <c r="B6" s="139" t="str">
        <f>MRes!L6</f>
        <v/>
      </c>
      <c r="C6" s="4" t="str">
        <f t="shared" si="0"/>
        <v/>
      </c>
      <c r="D6" s="152" t="str">
        <f t="shared" si="1"/>
        <v/>
      </c>
      <c r="E6" s="4" t="str">
        <f t="shared" si="2"/>
        <v/>
      </c>
      <c r="F6" s="29" t="str">
        <f t="shared" si="3"/>
        <v/>
      </c>
      <c r="G6" s="155">
        <v>0</v>
      </c>
      <c r="H6" s="155">
        <v>1</v>
      </c>
      <c r="I6" s="156"/>
      <c r="J6" s="156"/>
      <c r="K6" s="156"/>
      <c r="L6" s="156"/>
      <c r="M6" s="138"/>
      <c r="P6" s="446" t="s">
        <v>246</v>
      </c>
      <c r="Q6" s="447"/>
      <c r="R6" s="365" t="e">
        <f>_xlfn.T.TEST(MRes!I2:I3,MRes!I4:I5,2,3)</f>
        <v>#DIV/0!</v>
      </c>
      <c r="S6" s="366" t="e">
        <f>1-R6</f>
        <v>#DIV/0!</v>
      </c>
    </row>
    <row r="7" spans="1:19" ht="13.5" thickBot="1" x14ac:dyDescent="0.25">
      <c r="A7" s="153" t="str">
        <f>IF(MRes!A7="","",MRes!A7)</f>
        <v/>
      </c>
      <c r="B7" s="139" t="str">
        <f>MRes!L7</f>
        <v/>
      </c>
      <c r="C7" s="4" t="str">
        <f t="shared" si="0"/>
        <v/>
      </c>
      <c r="D7" s="152" t="str">
        <f t="shared" si="1"/>
        <v/>
      </c>
      <c r="E7" s="4" t="str">
        <f t="shared" si="2"/>
        <v/>
      </c>
      <c r="F7" s="29" t="str">
        <f t="shared" si="3"/>
        <v/>
      </c>
      <c r="G7" s="4" t="str">
        <f t="shared" ref="G7:G38" si="4">IF(D7="","",G6+1)</f>
        <v/>
      </c>
      <c r="H7" s="152" t="str">
        <f>IF(B7="","",H6*(1+B7/100))</f>
        <v/>
      </c>
      <c r="I7" s="155">
        <v>0</v>
      </c>
      <c r="J7" s="155">
        <v>1</v>
      </c>
      <c r="K7" s="289" t="str">
        <f>IF(B7="","",100*(H7^(1/G7)-1))</f>
        <v/>
      </c>
      <c r="L7" s="156"/>
      <c r="M7" s="138"/>
    </row>
    <row r="8" spans="1:19" x14ac:dyDescent="0.2">
      <c r="A8" s="153" t="str">
        <f>IF(MRes!A8="","",MRes!A8)</f>
        <v/>
      </c>
      <c r="B8" s="139" t="str">
        <f>MRes!L8</f>
        <v/>
      </c>
      <c r="C8" s="4" t="str">
        <f t="shared" si="0"/>
        <v/>
      </c>
      <c r="D8" s="152" t="str">
        <f t="shared" si="1"/>
        <v/>
      </c>
      <c r="E8" s="4" t="str">
        <f t="shared" si="2"/>
        <v/>
      </c>
      <c r="F8" s="29" t="str">
        <f t="shared" si="3"/>
        <v/>
      </c>
      <c r="G8" s="4" t="str">
        <f t="shared" si="4"/>
        <v/>
      </c>
      <c r="H8" s="152" t="str">
        <f>IF(B8="","",H7*(1+B8/100))</f>
        <v/>
      </c>
      <c r="I8" s="4" t="str">
        <f t="shared" ref="I8:I39" si="5">IF(H8="","",I7+1)</f>
        <v/>
      </c>
      <c r="J8" s="152" t="str">
        <f t="shared" ref="J8:J71" si="6">IF(B8="","",J7*(1+B8/100))</f>
        <v/>
      </c>
      <c r="K8" s="289" t="str">
        <f>IF(B8="","",100*(H8^(1/G8)-1))</f>
        <v/>
      </c>
      <c r="L8" s="29" t="str">
        <f t="shared" ref="L8:L71" si="7">IF(B8="","",100*(J8^(1/I8)-1))</f>
        <v/>
      </c>
      <c r="M8" s="138"/>
      <c r="P8" s="440" t="s">
        <v>247</v>
      </c>
      <c r="Q8" s="441"/>
      <c r="R8" s="441"/>
      <c r="S8" s="442"/>
    </row>
    <row r="9" spans="1:19" ht="13.5" thickBot="1" x14ac:dyDescent="0.25">
      <c r="A9" s="153" t="str">
        <f>IF(MRes!A9="","",MRes!A9)</f>
        <v/>
      </c>
      <c r="B9" s="139" t="str">
        <f>MRes!L9</f>
        <v/>
      </c>
      <c r="C9" s="4" t="str">
        <f t="shared" si="0"/>
        <v/>
      </c>
      <c r="D9" s="152" t="str">
        <f t="shared" si="1"/>
        <v/>
      </c>
      <c r="E9" s="4" t="str">
        <f t="shared" si="2"/>
        <v/>
      </c>
      <c r="F9" s="29" t="str">
        <f t="shared" si="3"/>
        <v/>
      </c>
      <c r="G9" s="4" t="str">
        <f t="shared" si="4"/>
        <v/>
      </c>
      <c r="H9" s="152" t="str">
        <f t="shared" ref="H9:H72" si="8">IF(B9="","",H8*(1+B9/100))</f>
        <v/>
      </c>
      <c r="I9" s="4" t="str">
        <f t="shared" si="5"/>
        <v/>
      </c>
      <c r="J9" s="152" t="str">
        <f t="shared" si="6"/>
        <v/>
      </c>
      <c r="K9" s="289" t="str">
        <f>IF(B9="","",100*(H9^(1/G9)-1))</f>
        <v/>
      </c>
      <c r="L9" s="29" t="str">
        <f t="shared" si="7"/>
        <v/>
      </c>
      <c r="M9" s="138"/>
      <c r="P9" s="443"/>
      <c r="Q9" s="444"/>
      <c r="R9" s="444"/>
      <c r="S9" s="445"/>
    </row>
    <row r="10" spans="1:19" ht="13.5" thickBot="1" x14ac:dyDescent="0.25">
      <c r="A10" s="153" t="str">
        <f>IF(MRes!A10="","",MRes!A10)</f>
        <v/>
      </c>
      <c r="B10" s="139" t="str">
        <f>MRes!L10</f>
        <v/>
      </c>
      <c r="C10" s="4" t="str">
        <f t="shared" si="0"/>
        <v/>
      </c>
      <c r="D10" s="152" t="str">
        <f t="shared" si="1"/>
        <v/>
      </c>
      <c r="E10" s="4" t="str">
        <f t="shared" si="2"/>
        <v/>
      </c>
      <c r="F10" s="29" t="str">
        <f t="shared" si="3"/>
        <v/>
      </c>
      <c r="G10" s="4" t="str">
        <f t="shared" si="4"/>
        <v/>
      </c>
      <c r="H10" s="152" t="str">
        <f t="shared" si="8"/>
        <v/>
      </c>
      <c r="I10" s="4" t="str">
        <f t="shared" si="5"/>
        <v/>
      </c>
      <c r="J10" s="152" t="str">
        <f t="shared" si="6"/>
        <v/>
      </c>
      <c r="K10" s="289" t="str">
        <f>IF(B10="","",100*(H10^(1/G10)-1))</f>
        <v/>
      </c>
      <c r="L10" s="29" t="str">
        <f t="shared" si="7"/>
        <v/>
      </c>
      <c r="M10" s="138"/>
      <c r="P10" s="446" t="s">
        <v>248</v>
      </c>
      <c r="Q10" s="447"/>
      <c r="R10" s="365" t="e">
        <f>_xlfn.T.TEST(B3:B4,B5:B6,2,3)</f>
        <v>#DIV/0!</v>
      </c>
      <c r="S10" s="366" t="e">
        <f>1-R10</f>
        <v>#DIV/0!</v>
      </c>
    </row>
    <row r="11" spans="1:19" x14ac:dyDescent="0.2">
      <c r="A11" s="153" t="str">
        <f>IF(MRes!A11="","",MRes!A11)</f>
        <v/>
      </c>
      <c r="B11" s="139" t="str">
        <f>MRes!L11</f>
        <v/>
      </c>
      <c r="C11" s="4" t="str">
        <f t="shared" si="0"/>
        <v/>
      </c>
      <c r="D11" s="152" t="str">
        <f t="shared" si="1"/>
        <v/>
      </c>
      <c r="E11" s="4" t="str">
        <f t="shared" si="2"/>
        <v/>
      </c>
      <c r="F11" s="29" t="str">
        <f t="shared" si="3"/>
        <v/>
      </c>
      <c r="G11" s="4" t="str">
        <f t="shared" si="4"/>
        <v/>
      </c>
      <c r="H11" s="152" t="str">
        <f t="shared" si="8"/>
        <v/>
      </c>
      <c r="I11" s="4" t="str">
        <f t="shared" si="5"/>
        <v/>
      </c>
      <c r="J11" s="152" t="str">
        <f t="shared" si="6"/>
        <v/>
      </c>
      <c r="K11" s="289" t="str">
        <f t="shared" ref="K11:K74" si="9">IF(B11="","",100*(H11^(1/G11)-1))</f>
        <v/>
      </c>
      <c r="L11" s="29" t="str">
        <f t="shared" si="7"/>
        <v/>
      </c>
      <c r="M11" s="138"/>
    </row>
    <row r="12" spans="1:19" x14ac:dyDescent="0.2">
      <c r="A12" s="153" t="str">
        <f>IF(MRes!A12="","",MRes!A12)</f>
        <v/>
      </c>
      <c r="B12" s="139" t="str">
        <f>MRes!L12</f>
        <v/>
      </c>
      <c r="C12" s="4" t="str">
        <f t="shared" si="0"/>
        <v/>
      </c>
      <c r="D12" s="152" t="str">
        <f t="shared" si="1"/>
        <v/>
      </c>
      <c r="E12" s="4" t="str">
        <f t="shared" si="2"/>
        <v/>
      </c>
      <c r="F12" s="29" t="str">
        <f t="shared" si="3"/>
        <v/>
      </c>
      <c r="G12" s="4" t="str">
        <f t="shared" si="4"/>
        <v/>
      </c>
      <c r="H12" s="152" t="str">
        <f t="shared" si="8"/>
        <v/>
      </c>
      <c r="I12" s="4" t="str">
        <f t="shared" si="5"/>
        <v/>
      </c>
      <c r="J12" s="152" t="str">
        <f t="shared" si="6"/>
        <v/>
      </c>
      <c r="K12" s="289" t="str">
        <f t="shared" si="9"/>
        <v/>
      </c>
      <c r="L12" s="29" t="str">
        <f t="shared" si="7"/>
        <v/>
      </c>
      <c r="M12" s="138"/>
    </row>
    <row r="13" spans="1:19" x14ac:dyDescent="0.2">
      <c r="A13" s="153" t="str">
        <f>IF(MRes!A13="","",MRes!A13)</f>
        <v/>
      </c>
      <c r="B13" s="139" t="str">
        <f>MRes!L13</f>
        <v/>
      </c>
      <c r="C13" s="4" t="str">
        <f t="shared" si="0"/>
        <v/>
      </c>
      <c r="D13" s="152" t="str">
        <f t="shared" si="1"/>
        <v/>
      </c>
      <c r="E13" s="4" t="str">
        <f t="shared" si="2"/>
        <v/>
      </c>
      <c r="F13" s="29" t="str">
        <f t="shared" si="3"/>
        <v/>
      </c>
      <c r="G13" s="4" t="str">
        <f t="shared" si="4"/>
        <v/>
      </c>
      <c r="H13" s="152" t="str">
        <f t="shared" si="8"/>
        <v/>
      </c>
      <c r="I13" s="4" t="str">
        <f t="shared" si="5"/>
        <v/>
      </c>
      <c r="J13" s="152" t="str">
        <f t="shared" si="6"/>
        <v/>
      </c>
      <c r="K13" s="289" t="str">
        <f t="shared" si="9"/>
        <v/>
      </c>
      <c r="L13" s="29" t="str">
        <f t="shared" si="7"/>
        <v/>
      </c>
      <c r="M13" s="138"/>
    </row>
    <row r="14" spans="1:19" x14ac:dyDescent="0.2">
      <c r="A14" s="153" t="str">
        <f>IF(MRes!A14="","",MRes!A14)</f>
        <v/>
      </c>
      <c r="B14" s="139" t="str">
        <f>MRes!L14</f>
        <v/>
      </c>
      <c r="C14" s="4" t="str">
        <f t="shared" si="0"/>
        <v/>
      </c>
      <c r="D14" s="152" t="str">
        <f t="shared" si="1"/>
        <v/>
      </c>
      <c r="E14" s="4" t="str">
        <f t="shared" si="2"/>
        <v/>
      </c>
      <c r="F14" s="29" t="str">
        <f t="shared" si="3"/>
        <v/>
      </c>
      <c r="G14" s="4" t="str">
        <f t="shared" si="4"/>
        <v/>
      </c>
      <c r="H14" s="152" t="str">
        <f t="shared" si="8"/>
        <v/>
      </c>
      <c r="I14" s="4" t="str">
        <f t="shared" si="5"/>
        <v/>
      </c>
      <c r="J14" s="152" t="str">
        <f t="shared" si="6"/>
        <v/>
      </c>
      <c r="K14" s="289" t="str">
        <f t="shared" si="9"/>
        <v/>
      </c>
      <c r="L14" s="29" t="str">
        <f t="shared" si="7"/>
        <v/>
      </c>
      <c r="M14" s="138"/>
    </row>
    <row r="15" spans="1:19" x14ac:dyDescent="0.2">
      <c r="A15" s="153" t="str">
        <f>IF(MRes!A15="","",MRes!A15)</f>
        <v/>
      </c>
      <c r="B15" s="139" t="str">
        <f>MRes!L15</f>
        <v/>
      </c>
      <c r="C15" s="4" t="str">
        <f t="shared" si="0"/>
        <v/>
      </c>
      <c r="D15" s="152" t="str">
        <f t="shared" si="1"/>
        <v/>
      </c>
      <c r="E15" s="4" t="str">
        <f t="shared" si="2"/>
        <v/>
      </c>
      <c r="F15" s="29" t="str">
        <f t="shared" si="3"/>
        <v/>
      </c>
      <c r="G15" s="4" t="str">
        <f t="shared" si="4"/>
        <v/>
      </c>
      <c r="H15" s="152" t="str">
        <f t="shared" si="8"/>
        <v/>
      </c>
      <c r="I15" s="4" t="str">
        <f t="shared" si="5"/>
        <v/>
      </c>
      <c r="J15" s="152" t="str">
        <f t="shared" si="6"/>
        <v/>
      </c>
      <c r="K15" s="289" t="str">
        <f t="shared" si="9"/>
        <v/>
      </c>
      <c r="L15" s="29" t="str">
        <f t="shared" si="7"/>
        <v/>
      </c>
      <c r="M15" s="138"/>
    </row>
    <row r="16" spans="1:19" x14ac:dyDescent="0.2">
      <c r="A16" s="153" t="str">
        <f>IF(MRes!A16="","",MRes!A16)</f>
        <v/>
      </c>
      <c r="B16" s="139" t="str">
        <f>MRes!L16</f>
        <v/>
      </c>
      <c r="C16" s="4" t="str">
        <f t="shared" si="0"/>
        <v/>
      </c>
      <c r="D16" s="152" t="str">
        <f t="shared" si="1"/>
        <v/>
      </c>
      <c r="E16" s="4" t="str">
        <f t="shared" si="2"/>
        <v/>
      </c>
      <c r="F16" s="29" t="str">
        <f t="shared" si="3"/>
        <v/>
      </c>
      <c r="G16" s="4" t="str">
        <f t="shared" si="4"/>
        <v/>
      </c>
      <c r="H16" s="152" t="str">
        <f t="shared" si="8"/>
        <v/>
      </c>
      <c r="I16" s="4" t="str">
        <f t="shared" si="5"/>
        <v/>
      </c>
      <c r="J16" s="152" t="str">
        <f t="shared" si="6"/>
        <v/>
      </c>
      <c r="K16" s="289" t="str">
        <f t="shared" si="9"/>
        <v/>
      </c>
      <c r="L16" s="29" t="str">
        <f t="shared" si="7"/>
        <v/>
      </c>
      <c r="M16" s="138"/>
    </row>
    <row r="17" spans="1:13" x14ac:dyDescent="0.2">
      <c r="A17" s="157" t="str">
        <f>IF(MRes!A17="","",MRes!A17)</f>
        <v/>
      </c>
      <c r="B17" s="139" t="str">
        <f>MRes!L17</f>
        <v/>
      </c>
      <c r="C17" s="4" t="str">
        <f t="shared" si="0"/>
        <v/>
      </c>
      <c r="D17" s="152" t="str">
        <f t="shared" si="1"/>
        <v/>
      </c>
      <c r="E17" s="4" t="str">
        <f t="shared" si="2"/>
        <v/>
      </c>
      <c r="F17" s="29" t="str">
        <f t="shared" si="3"/>
        <v/>
      </c>
      <c r="G17" s="4" t="str">
        <f t="shared" si="4"/>
        <v/>
      </c>
      <c r="H17" s="152" t="str">
        <f t="shared" si="8"/>
        <v/>
      </c>
      <c r="I17" s="4" t="str">
        <f t="shared" si="5"/>
        <v/>
      </c>
      <c r="J17" s="152" t="str">
        <f t="shared" si="6"/>
        <v/>
      </c>
      <c r="K17" s="289" t="str">
        <f t="shared" si="9"/>
        <v/>
      </c>
      <c r="L17" s="29" t="str">
        <f t="shared" si="7"/>
        <v/>
      </c>
      <c r="M17" s="138"/>
    </row>
    <row r="18" spans="1:13" x14ac:dyDescent="0.2">
      <c r="A18" s="154" t="str">
        <f>IF(MRes!A18="","",MRes!A18)</f>
        <v/>
      </c>
      <c r="B18" s="139" t="str">
        <f>MRes!L18</f>
        <v/>
      </c>
      <c r="C18" s="4" t="str">
        <f t="shared" si="0"/>
        <v/>
      </c>
      <c r="D18" s="152" t="str">
        <f t="shared" si="1"/>
        <v/>
      </c>
      <c r="E18" s="4" t="str">
        <f t="shared" si="2"/>
        <v/>
      </c>
      <c r="F18" s="29" t="str">
        <f t="shared" si="3"/>
        <v/>
      </c>
      <c r="G18" s="4" t="str">
        <f t="shared" si="4"/>
        <v/>
      </c>
      <c r="H18" s="152" t="str">
        <f t="shared" si="8"/>
        <v/>
      </c>
      <c r="I18" s="4" t="str">
        <f t="shared" si="5"/>
        <v/>
      </c>
      <c r="J18" s="152" t="str">
        <f t="shared" si="6"/>
        <v/>
      </c>
      <c r="K18" s="289" t="str">
        <f t="shared" si="9"/>
        <v/>
      </c>
      <c r="L18" s="29" t="str">
        <f t="shared" si="7"/>
        <v/>
      </c>
      <c r="M18" s="138"/>
    </row>
    <row r="19" spans="1:13" x14ac:dyDescent="0.2">
      <c r="A19" s="154" t="str">
        <f>IF(MRes!A19="","",MRes!A19)</f>
        <v/>
      </c>
      <c r="B19" s="139" t="str">
        <f>MRes!L19</f>
        <v/>
      </c>
      <c r="C19" s="4" t="str">
        <f t="shared" si="0"/>
        <v/>
      </c>
      <c r="D19" s="152" t="str">
        <f t="shared" si="1"/>
        <v/>
      </c>
      <c r="E19" s="4" t="str">
        <f t="shared" si="2"/>
        <v/>
      </c>
      <c r="F19" s="29" t="str">
        <f t="shared" si="3"/>
        <v/>
      </c>
      <c r="G19" s="4" t="str">
        <f t="shared" si="4"/>
        <v/>
      </c>
      <c r="H19" s="152" t="str">
        <f t="shared" si="8"/>
        <v/>
      </c>
      <c r="I19" s="4" t="str">
        <f t="shared" si="5"/>
        <v/>
      </c>
      <c r="J19" s="152" t="str">
        <f t="shared" si="6"/>
        <v/>
      </c>
      <c r="K19" s="289" t="str">
        <f t="shared" si="9"/>
        <v/>
      </c>
      <c r="L19" s="29" t="str">
        <f t="shared" si="7"/>
        <v/>
      </c>
      <c r="M19" s="138"/>
    </row>
    <row r="20" spans="1:13" x14ac:dyDescent="0.2">
      <c r="A20" s="154" t="str">
        <f>IF(MRes!A20="","",MRes!A20)</f>
        <v/>
      </c>
      <c r="B20" s="139" t="str">
        <f>MRes!L20</f>
        <v/>
      </c>
      <c r="C20" s="4" t="str">
        <f t="shared" si="0"/>
        <v/>
      </c>
      <c r="D20" s="152" t="str">
        <f t="shared" si="1"/>
        <v/>
      </c>
      <c r="E20" s="4" t="str">
        <f t="shared" si="2"/>
        <v/>
      </c>
      <c r="F20" s="29" t="str">
        <f t="shared" si="3"/>
        <v/>
      </c>
      <c r="G20" s="4" t="str">
        <f t="shared" si="4"/>
        <v/>
      </c>
      <c r="H20" s="152" t="str">
        <f t="shared" si="8"/>
        <v/>
      </c>
      <c r="I20" s="4" t="str">
        <f t="shared" si="5"/>
        <v/>
      </c>
      <c r="J20" s="152" t="str">
        <f t="shared" si="6"/>
        <v/>
      </c>
      <c r="K20" s="289" t="str">
        <f t="shared" si="9"/>
        <v/>
      </c>
      <c r="L20" s="29" t="str">
        <f t="shared" si="7"/>
        <v/>
      </c>
      <c r="M20" s="138"/>
    </row>
    <row r="21" spans="1:13" x14ac:dyDescent="0.2">
      <c r="A21" s="154" t="str">
        <f>IF(MRes!A21="","",MRes!A21)</f>
        <v/>
      </c>
      <c r="B21" s="139" t="str">
        <f>MRes!L21</f>
        <v/>
      </c>
      <c r="C21" s="4" t="str">
        <f t="shared" si="0"/>
        <v/>
      </c>
      <c r="D21" s="152" t="str">
        <f t="shared" si="1"/>
        <v/>
      </c>
      <c r="E21" s="4" t="str">
        <f t="shared" si="2"/>
        <v/>
      </c>
      <c r="F21" s="29" t="str">
        <f t="shared" si="3"/>
        <v/>
      </c>
      <c r="G21" s="4" t="str">
        <f t="shared" si="4"/>
        <v/>
      </c>
      <c r="H21" s="152" t="str">
        <f t="shared" si="8"/>
        <v/>
      </c>
      <c r="I21" s="4" t="str">
        <f t="shared" si="5"/>
        <v/>
      </c>
      <c r="J21" s="152" t="str">
        <f t="shared" si="6"/>
        <v/>
      </c>
      <c r="K21" s="289" t="str">
        <f t="shared" si="9"/>
        <v/>
      </c>
      <c r="L21" s="29" t="str">
        <f t="shared" si="7"/>
        <v/>
      </c>
      <c r="M21" s="138"/>
    </row>
    <row r="22" spans="1:13" x14ac:dyDescent="0.2">
      <c r="A22" s="154" t="str">
        <f>IF(MRes!A22="","",MRes!A22)</f>
        <v/>
      </c>
      <c r="B22" s="139" t="str">
        <f>MRes!L22</f>
        <v/>
      </c>
      <c r="C22" s="4" t="str">
        <f t="shared" si="0"/>
        <v/>
      </c>
      <c r="D22" s="152" t="str">
        <f t="shared" si="1"/>
        <v/>
      </c>
      <c r="E22" s="4" t="str">
        <f t="shared" si="2"/>
        <v/>
      </c>
      <c r="F22" s="29" t="str">
        <f t="shared" si="3"/>
        <v/>
      </c>
      <c r="G22" s="4" t="str">
        <f t="shared" si="4"/>
        <v/>
      </c>
      <c r="H22" s="152" t="str">
        <f t="shared" si="8"/>
        <v/>
      </c>
      <c r="I22" s="4" t="str">
        <f t="shared" si="5"/>
        <v/>
      </c>
      <c r="J22" s="152" t="str">
        <f t="shared" si="6"/>
        <v/>
      </c>
      <c r="K22" s="289" t="str">
        <f t="shared" si="9"/>
        <v/>
      </c>
      <c r="L22" s="29" t="str">
        <f t="shared" si="7"/>
        <v/>
      </c>
      <c r="M22" s="138"/>
    </row>
    <row r="23" spans="1:13" x14ac:dyDescent="0.2">
      <c r="A23" s="154" t="str">
        <f>IF(MRes!A23="","",MRes!A23)</f>
        <v/>
      </c>
      <c r="B23" s="139" t="str">
        <f>MRes!L23</f>
        <v/>
      </c>
      <c r="C23" s="4" t="str">
        <f t="shared" si="0"/>
        <v/>
      </c>
      <c r="D23" s="152" t="str">
        <f t="shared" si="1"/>
        <v/>
      </c>
      <c r="E23" s="4" t="str">
        <f t="shared" si="2"/>
        <v/>
      </c>
      <c r="F23" s="29" t="str">
        <f t="shared" si="3"/>
        <v/>
      </c>
      <c r="G23" s="4" t="str">
        <f t="shared" si="4"/>
        <v/>
      </c>
      <c r="H23" s="152" t="str">
        <f t="shared" si="8"/>
        <v/>
      </c>
      <c r="I23" s="4" t="str">
        <f t="shared" si="5"/>
        <v/>
      </c>
      <c r="J23" s="152" t="str">
        <f t="shared" si="6"/>
        <v/>
      </c>
      <c r="K23" s="289" t="str">
        <f t="shared" si="9"/>
        <v/>
      </c>
      <c r="L23" s="29" t="str">
        <f t="shared" si="7"/>
        <v/>
      </c>
      <c r="M23" s="138"/>
    </row>
    <row r="24" spans="1:13" x14ac:dyDescent="0.2">
      <c r="A24" s="154" t="str">
        <f>IF(MRes!A24="","",MRes!A24)</f>
        <v/>
      </c>
      <c r="B24" s="139" t="str">
        <f>MRes!L24</f>
        <v/>
      </c>
      <c r="C24" s="4" t="str">
        <f t="shared" si="0"/>
        <v/>
      </c>
      <c r="D24" s="152" t="str">
        <f t="shared" si="1"/>
        <v/>
      </c>
      <c r="E24" s="4" t="str">
        <f t="shared" si="2"/>
        <v/>
      </c>
      <c r="F24" s="29" t="str">
        <f t="shared" si="3"/>
        <v/>
      </c>
      <c r="G24" s="4" t="str">
        <f t="shared" si="4"/>
        <v/>
      </c>
      <c r="H24" s="152" t="str">
        <f t="shared" si="8"/>
        <v/>
      </c>
      <c r="I24" s="4" t="str">
        <f t="shared" si="5"/>
        <v/>
      </c>
      <c r="J24" s="152" t="str">
        <f t="shared" si="6"/>
        <v/>
      </c>
      <c r="K24" s="289" t="str">
        <f t="shared" si="9"/>
        <v/>
      </c>
      <c r="L24" s="29" t="str">
        <f t="shared" si="7"/>
        <v/>
      </c>
      <c r="M24" s="138"/>
    </row>
    <row r="25" spans="1:13" x14ac:dyDescent="0.2">
      <c r="A25" s="154" t="str">
        <f>IF(MRes!A25="","",MRes!A25)</f>
        <v/>
      </c>
      <c r="B25" s="139" t="str">
        <f>MRes!L25</f>
        <v/>
      </c>
      <c r="C25" s="4" t="str">
        <f t="shared" si="0"/>
        <v/>
      </c>
      <c r="D25" s="152" t="str">
        <f t="shared" si="1"/>
        <v/>
      </c>
      <c r="E25" s="4" t="str">
        <f t="shared" si="2"/>
        <v/>
      </c>
      <c r="F25" s="29" t="str">
        <f t="shared" si="3"/>
        <v/>
      </c>
      <c r="G25" s="4" t="str">
        <f t="shared" si="4"/>
        <v/>
      </c>
      <c r="H25" s="152" t="str">
        <f t="shared" si="8"/>
        <v/>
      </c>
      <c r="I25" s="4" t="str">
        <f t="shared" si="5"/>
        <v/>
      </c>
      <c r="J25" s="152" t="str">
        <f t="shared" si="6"/>
        <v/>
      </c>
      <c r="K25" s="289" t="str">
        <f t="shared" si="9"/>
        <v/>
      </c>
      <c r="L25" s="29" t="str">
        <f t="shared" si="7"/>
        <v/>
      </c>
      <c r="M25" s="138"/>
    </row>
    <row r="26" spans="1:13" x14ac:dyDescent="0.2">
      <c r="A26" s="154" t="str">
        <f>IF(MRes!A26="","",MRes!A26)</f>
        <v/>
      </c>
      <c r="B26" s="139" t="str">
        <f>MRes!L26</f>
        <v/>
      </c>
      <c r="C26" s="4" t="str">
        <f t="shared" si="0"/>
        <v/>
      </c>
      <c r="D26" s="152" t="str">
        <f t="shared" si="1"/>
        <v/>
      </c>
      <c r="E26" s="4" t="str">
        <f t="shared" si="2"/>
        <v/>
      </c>
      <c r="F26" s="29" t="str">
        <f t="shared" si="3"/>
        <v/>
      </c>
      <c r="G26" s="4" t="str">
        <f t="shared" si="4"/>
        <v/>
      </c>
      <c r="H26" s="152" t="str">
        <f t="shared" si="8"/>
        <v/>
      </c>
      <c r="I26" s="4" t="str">
        <f t="shared" si="5"/>
        <v/>
      </c>
      <c r="J26" s="152" t="str">
        <f t="shared" si="6"/>
        <v/>
      </c>
      <c r="K26" s="289" t="str">
        <f t="shared" si="9"/>
        <v/>
      </c>
      <c r="L26" s="29" t="str">
        <f t="shared" si="7"/>
        <v/>
      </c>
      <c r="M26" s="138"/>
    </row>
    <row r="27" spans="1:13" x14ac:dyDescent="0.2">
      <c r="A27" s="154" t="str">
        <f>IF(MRes!A27="","",MRes!A27)</f>
        <v/>
      </c>
      <c r="B27" s="139" t="str">
        <f>MRes!L27</f>
        <v/>
      </c>
      <c r="C27" s="4" t="str">
        <f t="shared" si="0"/>
        <v/>
      </c>
      <c r="D27" s="152" t="str">
        <f t="shared" si="1"/>
        <v/>
      </c>
      <c r="E27" s="4" t="str">
        <f t="shared" si="2"/>
        <v/>
      </c>
      <c r="F27" s="29" t="str">
        <f t="shared" si="3"/>
        <v/>
      </c>
      <c r="G27" s="4" t="str">
        <f t="shared" si="4"/>
        <v/>
      </c>
      <c r="H27" s="152" t="str">
        <f t="shared" si="8"/>
        <v/>
      </c>
      <c r="I27" s="4" t="str">
        <f t="shared" si="5"/>
        <v/>
      </c>
      <c r="J27" s="152" t="str">
        <f t="shared" si="6"/>
        <v/>
      </c>
      <c r="K27" s="289" t="str">
        <f t="shared" si="9"/>
        <v/>
      </c>
      <c r="L27" s="29" t="str">
        <f t="shared" si="7"/>
        <v/>
      </c>
      <c r="M27" s="138"/>
    </row>
    <row r="28" spans="1:13" x14ac:dyDescent="0.2">
      <c r="A28" s="154" t="str">
        <f>IF(MRes!A28="","",MRes!A28)</f>
        <v/>
      </c>
      <c r="B28" s="139" t="str">
        <f>MRes!L28</f>
        <v/>
      </c>
      <c r="C28" s="4" t="str">
        <f t="shared" si="0"/>
        <v/>
      </c>
      <c r="D28" s="152" t="str">
        <f t="shared" si="1"/>
        <v/>
      </c>
      <c r="E28" s="4" t="str">
        <f t="shared" si="2"/>
        <v/>
      </c>
      <c r="F28" s="29" t="str">
        <f t="shared" si="3"/>
        <v/>
      </c>
      <c r="G28" s="4" t="str">
        <f t="shared" si="4"/>
        <v/>
      </c>
      <c r="H28" s="152" t="str">
        <f t="shared" si="8"/>
        <v/>
      </c>
      <c r="I28" s="4" t="str">
        <f t="shared" si="5"/>
        <v/>
      </c>
      <c r="J28" s="152" t="str">
        <f t="shared" si="6"/>
        <v/>
      </c>
      <c r="K28" s="289" t="str">
        <f t="shared" si="9"/>
        <v/>
      </c>
      <c r="L28" s="29" t="str">
        <f t="shared" si="7"/>
        <v/>
      </c>
      <c r="M28" s="138"/>
    </row>
    <row r="29" spans="1:13" x14ac:dyDescent="0.2">
      <c r="A29" s="154" t="str">
        <f>IF(MRes!A29="","",MRes!A29)</f>
        <v/>
      </c>
      <c r="B29" s="139" t="str">
        <f>MRes!L29</f>
        <v/>
      </c>
      <c r="C29" s="4" t="str">
        <f t="shared" si="0"/>
        <v/>
      </c>
      <c r="D29" s="152" t="str">
        <f t="shared" si="1"/>
        <v/>
      </c>
      <c r="E29" s="4" t="str">
        <f t="shared" si="2"/>
        <v/>
      </c>
      <c r="F29" s="29" t="str">
        <f t="shared" si="3"/>
        <v/>
      </c>
      <c r="G29" s="4" t="str">
        <f t="shared" si="4"/>
        <v/>
      </c>
      <c r="H29" s="152" t="str">
        <f t="shared" si="8"/>
        <v/>
      </c>
      <c r="I29" s="4" t="str">
        <f t="shared" si="5"/>
        <v/>
      </c>
      <c r="J29" s="152" t="str">
        <f t="shared" si="6"/>
        <v/>
      </c>
      <c r="K29" s="289" t="str">
        <f t="shared" si="9"/>
        <v/>
      </c>
      <c r="L29" s="29" t="str">
        <f t="shared" si="7"/>
        <v/>
      </c>
      <c r="M29" s="138"/>
    </row>
    <row r="30" spans="1:13" x14ac:dyDescent="0.2">
      <c r="A30" s="153" t="str">
        <f>IF(MRes!A30="","",MRes!A30)</f>
        <v/>
      </c>
      <c r="B30" s="139" t="str">
        <f>MRes!L30</f>
        <v/>
      </c>
      <c r="C30" s="4" t="str">
        <f t="shared" si="0"/>
        <v/>
      </c>
      <c r="D30" s="152" t="str">
        <f t="shared" si="1"/>
        <v/>
      </c>
      <c r="E30" s="4" t="str">
        <f t="shared" si="2"/>
        <v/>
      </c>
      <c r="F30" s="29" t="str">
        <f t="shared" si="3"/>
        <v/>
      </c>
      <c r="G30" s="4" t="str">
        <f t="shared" si="4"/>
        <v/>
      </c>
      <c r="H30" s="152" t="str">
        <f t="shared" si="8"/>
        <v/>
      </c>
      <c r="I30" s="4" t="str">
        <f t="shared" si="5"/>
        <v/>
      </c>
      <c r="J30" s="152" t="str">
        <f t="shared" si="6"/>
        <v/>
      </c>
      <c r="K30" s="289" t="str">
        <f t="shared" si="9"/>
        <v/>
      </c>
      <c r="L30" s="29" t="str">
        <f t="shared" si="7"/>
        <v/>
      </c>
      <c r="M30" s="138"/>
    </row>
    <row r="31" spans="1:13" x14ac:dyDescent="0.2">
      <c r="A31" s="153" t="str">
        <f>IF(MRes!A31="","",MRes!A31)</f>
        <v/>
      </c>
      <c r="B31" s="139" t="str">
        <f>MRes!L31</f>
        <v/>
      </c>
      <c r="C31" s="4" t="str">
        <f t="shared" si="0"/>
        <v/>
      </c>
      <c r="D31" s="152" t="str">
        <f t="shared" si="1"/>
        <v/>
      </c>
      <c r="E31" s="4" t="str">
        <f t="shared" si="2"/>
        <v/>
      </c>
      <c r="F31" s="29" t="str">
        <f t="shared" si="3"/>
        <v/>
      </c>
      <c r="G31" s="4" t="str">
        <f t="shared" si="4"/>
        <v/>
      </c>
      <c r="H31" s="152" t="str">
        <f t="shared" si="8"/>
        <v/>
      </c>
      <c r="I31" s="4" t="str">
        <f t="shared" si="5"/>
        <v/>
      </c>
      <c r="J31" s="152" t="str">
        <f t="shared" si="6"/>
        <v/>
      </c>
      <c r="K31" s="289" t="str">
        <f t="shared" si="9"/>
        <v/>
      </c>
      <c r="L31" s="29" t="str">
        <f t="shared" si="7"/>
        <v/>
      </c>
      <c r="M31" s="138"/>
    </row>
    <row r="32" spans="1:13" x14ac:dyDescent="0.2">
      <c r="A32" s="153" t="str">
        <f>IF(MRes!A32="","",MRes!A32)</f>
        <v/>
      </c>
      <c r="B32" s="139" t="str">
        <f>MRes!L32</f>
        <v/>
      </c>
      <c r="C32" s="4" t="str">
        <f t="shared" si="0"/>
        <v/>
      </c>
      <c r="D32" s="152" t="str">
        <f t="shared" si="1"/>
        <v/>
      </c>
      <c r="E32" s="4" t="str">
        <f t="shared" si="2"/>
        <v/>
      </c>
      <c r="F32" s="29" t="str">
        <f t="shared" si="3"/>
        <v/>
      </c>
      <c r="G32" s="4" t="str">
        <f t="shared" si="4"/>
        <v/>
      </c>
      <c r="H32" s="152" t="str">
        <f t="shared" si="8"/>
        <v/>
      </c>
      <c r="I32" s="4" t="str">
        <f t="shared" si="5"/>
        <v/>
      </c>
      <c r="J32" s="152" t="str">
        <f t="shared" si="6"/>
        <v/>
      </c>
      <c r="K32" s="289" t="str">
        <f t="shared" si="9"/>
        <v/>
      </c>
      <c r="L32" s="29" t="str">
        <f t="shared" si="7"/>
        <v/>
      </c>
      <c r="M32" s="138"/>
    </row>
    <row r="33" spans="1:13" x14ac:dyDescent="0.2">
      <c r="A33" s="153" t="str">
        <f>IF(MRes!A33="","",MRes!A33)</f>
        <v/>
      </c>
      <c r="B33" s="139" t="str">
        <f>MRes!L33</f>
        <v/>
      </c>
      <c r="C33" s="4" t="str">
        <f t="shared" si="0"/>
        <v/>
      </c>
      <c r="D33" s="152" t="str">
        <f t="shared" si="1"/>
        <v/>
      </c>
      <c r="E33" s="4" t="str">
        <f t="shared" si="2"/>
        <v/>
      </c>
      <c r="F33" s="29" t="str">
        <f t="shared" si="3"/>
        <v/>
      </c>
      <c r="G33" s="4" t="str">
        <f t="shared" si="4"/>
        <v/>
      </c>
      <c r="H33" s="152" t="str">
        <f t="shared" si="8"/>
        <v/>
      </c>
      <c r="I33" s="4" t="str">
        <f t="shared" si="5"/>
        <v/>
      </c>
      <c r="J33" s="152" t="str">
        <f t="shared" si="6"/>
        <v/>
      </c>
      <c r="K33" s="289" t="str">
        <f t="shared" si="9"/>
        <v/>
      </c>
      <c r="L33" s="29" t="str">
        <f t="shared" si="7"/>
        <v/>
      </c>
      <c r="M33" s="138"/>
    </row>
    <row r="34" spans="1:13" x14ac:dyDescent="0.2">
      <c r="A34" s="153" t="str">
        <f>IF(MRes!A34="","",MRes!A34)</f>
        <v/>
      </c>
      <c r="B34" s="139" t="str">
        <f>MRes!L34</f>
        <v/>
      </c>
      <c r="C34" s="4" t="str">
        <f t="shared" si="0"/>
        <v/>
      </c>
      <c r="D34" s="152" t="str">
        <f t="shared" si="1"/>
        <v/>
      </c>
      <c r="E34" s="4" t="str">
        <f t="shared" si="2"/>
        <v/>
      </c>
      <c r="F34" s="29" t="str">
        <f t="shared" si="3"/>
        <v/>
      </c>
      <c r="G34" s="4" t="str">
        <f t="shared" si="4"/>
        <v/>
      </c>
      <c r="H34" s="152" t="str">
        <f t="shared" si="8"/>
        <v/>
      </c>
      <c r="I34" s="4" t="str">
        <f t="shared" si="5"/>
        <v/>
      </c>
      <c r="J34" s="152" t="str">
        <f t="shared" si="6"/>
        <v/>
      </c>
      <c r="K34" s="289" t="str">
        <f t="shared" si="9"/>
        <v/>
      </c>
      <c r="L34" s="29" t="str">
        <f t="shared" si="7"/>
        <v/>
      </c>
      <c r="M34" s="138"/>
    </row>
    <row r="35" spans="1:13" x14ac:dyDescent="0.2">
      <c r="A35" s="154" t="str">
        <f>IF(MRes!A35="","",MRes!A35)</f>
        <v/>
      </c>
      <c r="B35" s="139" t="str">
        <f>MRes!L35</f>
        <v/>
      </c>
      <c r="C35" s="4" t="str">
        <f t="shared" ref="C35:C66" si="10">IF(B35="","",C34+1)</f>
        <v/>
      </c>
      <c r="D35" s="152" t="str">
        <f t="shared" si="1"/>
        <v/>
      </c>
      <c r="E35" s="4" t="str">
        <f t="shared" ref="E35:E66" si="11">IF(D35="","",E34+1)</f>
        <v/>
      </c>
      <c r="F35" s="29" t="str">
        <f t="shared" ref="F35:F66" si="12">IF(B35="","",100*(D35^(1/C35)-1))</f>
        <v/>
      </c>
      <c r="G35" s="4" t="str">
        <f t="shared" si="4"/>
        <v/>
      </c>
      <c r="H35" s="152" t="str">
        <f t="shared" si="8"/>
        <v/>
      </c>
      <c r="I35" s="4" t="str">
        <f t="shared" si="5"/>
        <v/>
      </c>
      <c r="J35" s="152" t="str">
        <f t="shared" si="6"/>
        <v/>
      </c>
      <c r="K35" s="289" t="str">
        <f t="shared" si="9"/>
        <v/>
      </c>
      <c r="L35" s="29" t="str">
        <f t="shared" si="7"/>
        <v/>
      </c>
      <c r="M35" s="138"/>
    </row>
    <row r="36" spans="1:13" x14ac:dyDescent="0.2">
      <c r="A36" s="154" t="str">
        <f>IF(MRes!A36="","",MRes!A36)</f>
        <v/>
      </c>
      <c r="B36" s="139" t="str">
        <f>MRes!L36</f>
        <v/>
      </c>
      <c r="C36" s="4" t="str">
        <f t="shared" si="10"/>
        <v/>
      </c>
      <c r="D36" s="152" t="str">
        <f t="shared" si="1"/>
        <v/>
      </c>
      <c r="E36" s="4" t="str">
        <f t="shared" si="11"/>
        <v/>
      </c>
      <c r="F36" s="29" t="str">
        <f t="shared" si="12"/>
        <v/>
      </c>
      <c r="G36" s="4" t="str">
        <f t="shared" si="4"/>
        <v/>
      </c>
      <c r="H36" s="152" t="str">
        <f t="shared" si="8"/>
        <v/>
      </c>
      <c r="I36" s="4" t="str">
        <f t="shared" si="5"/>
        <v/>
      </c>
      <c r="J36" s="152" t="str">
        <f t="shared" si="6"/>
        <v/>
      </c>
      <c r="K36" s="289" t="str">
        <f t="shared" si="9"/>
        <v/>
      </c>
      <c r="L36" s="29" t="str">
        <f t="shared" si="7"/>
        <v/>
      </c>
      <c r="M36" s="138"/>
    </row>
    <row r="37" spans="1:13" x14ac:dyDescent="0.2">
      <c r="A37" s="153" t="str">
        <f>IF(MRes!A37="","",MRes!A37)</f>
        <v/>
      </c>
      <c r="B37" s="139" t="str">
        <f>MRes!L37</f>
        <v/>
      </c>
      <c r="C37" s="4" t="str">
        <f t="shared" si="10"/>
        <v/>
      </c>
      <c r="D37" s="152" t="str">
        <f t="shared" si="1"/>
        <v/>
      </c>
      <c r="E37" s="4" t="str">
        <f t="shared" si="11"/>
        <v/>
      </c>
      <c r="F37" s="29" t="str">
        <f t="shared" si="12"/>
        <v/>
      </c>
      <c r="G37" s="4" t="str">
        <f t="shared" si="4"/>
        <v/>
      </c>
      <c r="H37" s="152" t="str">
        <f t="shared" si="8"/>
        <v/>
      </c>
      <c r="I37" s="4" t="str">
        <f t="shared" si="5"/>
        <v/>
      </c>
      <c r="J37" s="152" t="str">
        <f t="shared" si="6"/>
        <v/>
      </c>
      <c r="K37" s="289" t="str">
        <f t="shared" si="9"/>
        <v/>
      </c>
      <c r="L37" s="29" t="str">
        <f t="shared" si="7"/>
        <v/>
      </c>
      <c r="M37" s="138"/>
    </row>
    <row r="38" spans="1:13" x14ac:dyDescent="0.2">
      <c r="A38" s="153" t="str">
        <f>IF(MRes!A38="","",MRes!A38)</f>
        <v/>
      </c>
      <c r="B38" s="139" t="str">
        <f>MRes!L38</f>
        <v/>
      </c>
      <c r="C38" s="4" t="str">
        <f t="shared" si="10"/>
        <v/>
      </c>
      <c r="D38" s="152" t="str">
        <f t="shared" si="1"/>
        <v/>
      </c>
      <c r="E38" s="4" t="str">
        <f t="shared" si="11"/>
        <v/>
      </c>
      <c r="F38" s="29" t="str">
        <f t="shared" si="12"/>
        <v/>
      </c>
      <c r="G38" s="4" t="str">
        <f t="shared" si="4"/>
        <v/>
      </c>
      <c r="H38" s="152" t="str">
        <f t="shared" si="8"/>
        <v/>
      </c>
      <c r="I38" s="4" t="str">
        <f t="shared" si="5"/>
        <v/>
      </c>
      <c r="J38" s="152" t="str">
        <f t="shared" si="6"/>
        <v/>
      </c>
      <c r="K38" s="289" t="str">
        <f t="shared" si="9"/>
        <v/>
      </c>
      <c r="L38" s="29" t="str">
        <f t="shared" si="7"/>
        <v/>
      </c>
      <c r="M38" s="138"/>
    </row>
    <row r="39" spans="1:13" x14ac:dyDescent="0.2">
      <c r="A39" s="153" t="str">
        <f>IF(MRes!A39="","",MRes!A39)</f>
        <v/>
      </c>
      <c r="B39" s="139" t="str">
        <f>MRes!L39</f>
        <v/>
      </c>
      <c r="C39" s="4" t="str">
        <f t="shared" si="10"/>
        <v/>
      </c>
      <c r="D39" s="152" t="str">
        <f t="shared" si="1"/>
        <v/>
      </c>
      <c r="E39" s="4" t="str">
        <f t="shared" si="11"/>
        <v/>
      </c>
      <c r="F39" s="29" t="str">
        <f t="shared" si="12"/>
        <v/>
      </c>
      <c r="G39" s="4" t="str">
        <f t="shared" ref="G39:G67" si="13">IF(D39="","",G38+1)</f>
        <v/>
      </c>
      <c r="H39" s="152" t="str">
        <f t="shared" si="8"/>
        <v/>
      </c>
      <c r="I39" s="4" t="str">
        <f t="shared" si="5"/>
        <v/>
      </c>
      <c r="J39" s="152" t="str">
        <f t="shared" si="6"/>
        <v/>
      </c>
      <c r="K39" s="289" t="str">
        <f t="shared" si="9"/>
        <v/>
      </c>
      <c r="L39" s="29" t="str">
        <f t="shared" si="7"/>
        <v/>
      </c>
      <c r="M39" s="138"/>
    </row>
    <row r="40" spans="1:13" x14ac:dyDescent="0.2">
      <c r="A40" s="153" t="str">
        <f>IF(MRes!A40="","",MRes!A40)</f>
        <v/>
      </c>
      <c r="B40" s="139" t="str">
        <f>MRes!L40</f>
        <v/>
      </c>
      <c r="C40" s="4" t="str">
        <f t="shared" si="10"/>
        <v/>
      </c>
      <c r="D40" s="152" t="str">
        <f t="shared" si="1"/>
        <v/>
      </c>
      <c r="E40" s="4" t="str">
        <f t="shared" si="11"/>
        <v/>
      </c>
      <c r="F40" s="29" t="str">
        <f t="shared" si="12"/>
        <v/>
      </c>
      <c r="G40" s="4" t="str">
        <f t="shared" si="13"/>
        <v/>
      </c>
      <c r="H40" s="152" t="str">
        <f t="shared" si="8"/>
        <v/>
      </c>
      <c r="I40" s="4" t="str">
        <f t="shared" ref="I40:I67" si="14">IF(H40="","",I39+1)</f>
        <v/>
      </c>
      <c r="J40" s="152" t="str">
        <f t="shared" si="6"/>
        <v/>
      </c>
      <c r="K40" s="289" t="str">
        <f t="shared" si="9"/>
        <v/>
      </c>
      <c r="L40" s="29" t="str">
        <f t="shared" si="7"/>
        <v/>
      </c>
      <c r="M40" s="138"/>
    </row>
    <row r="41" spans="1:13" x14ac:dyDescent="0.2">
      <c r="A41" s="153" t="str">
        <f>IF(MRes!A41="","",MRes!A41)</f>
        <v/>
      </c>
      <c r="B41" s="139" t="str">
        <f>MRes!L41</f>
        <v/>
      </c>
      <c r="C41" s="4" t="str">
        <f t="shared" si="10"/>
        <v/>
      </c>
      <c r="D41" s="152" t="str">
        <f t="shared" si="1"/>
        <v/>
      </c>
      <c r="E41" s="4" t="str">
        <f t="shared" si="11"/>
        <v/>
      </c>
      <c r="F41" s="29" t="str">
        <f t="shared" si="12"/>
        <v/>
      </c>
      <c r="G41" s="4" t="str">
        <f t="shared" si="13"/>
        <v/>
      </c>
      <c r="H41" s="152" t="str">
        <f t="shared" si="8"/>
        <v/>
      </c>
      <c r="I41" s="4" t="str">
        <f t="shared" si="14"/>
        <v/>
      </c>
      <c r="J41" s="152" t="str">
        <f t="shared" si="6"/>
        <v/>
      </c>
      <c r="K41" s="289" t="str">
        <f t="shared" si="9"/>
        <v/>
      </c>
      <c r="L41" s="29" t="str">
        <f t="shared" si="7"/>
        <v/>
      </c>
      <c r="M41" s="138"/>
    </row>
    <row r="42" spans="1:13" x14ac:dyDescent="0.2">
      <c r="A42" s="153" t="str">
        <f>IF(MRes!A42="","",MRes!A42)</f>
        <v/>
      </c>
      <c r="B42" s="139" t="str">
        <f>MRes!L42</f>
        <v/>
      </c>
      <c r="C42" s="4" t="str">
        <f t="shared" si="10"/>
        <v/>
      </c>
      <c r="D42" s="152" t="str">
        <f t="shared" si="1"/>
        <v/>
      </c>
      <c r="E42" s="4" t="str">
        <f t="shared" si="11"/>
        <v/>
      </c>
      <c r="F42" s="29" t="str">
        <f t="shared" si="12"/>
        <v/>
      </c>
      <c r="G42" s="4" t="str">
        <f t="shared" si="13"/>
        <v/>
      </c>
      <c r="H42" s="152" t="str">
        <f t="shared" si="8"/>
        <v/>
      </c>
      <c r="I42" s="4" t="str">
        <f t="shared" si="14"/>
        <v/>
      </c>
      <c r="J42" s="152" t="str">
        <f t="shared" si="6"/>
        <v/>
      </c>
      <c r="K42" s="289" t="str">
        <f t="shared" si="9"/>
        <v/>
      </c>
      <c r="L42" s="29" t="str">
        <f t="shared" si="7"/>
        <v/>
      </c>
      <c r="M42" s="138"/>
    </row>
    <row r="43" spans="1:13" x14ac:dyDescent="0.2">
      <c r="A43" s="153" t="str">
        <f>IF(MRes!A43="","",MRes!A43)</f>
        <v/>
      </c>
      <c r="B43" s="139" t="str">
        <f>MRes!L43</f>
        <v/>
      </c>
      <c r="C43" s="4" t="str">
        <f t="shared" si="10"/>
        <v/>
      </c>
      <c r="D43" s="152" t="str">
        <f t="shared" si="1"/>
        <v/>
      </c>
      <c r="E43" s="4" t="str">
        <f t="shared" si="11"/>
        <v/>
      </c>
      <c r="F43" s="29" t="str">
        <f t="shared" si="12"/>
        <v/>
      </c>
      <c r="G43" s="4" t="str">
        <f t="shared" si="13"/>
        <v/>
      </c>
      <c r="H43" s="152" t="str">
        <f t="shared" si="8"/>
        <v/>
      </c>
      <c r="I43" s="4" t="str">
        <f t="shared" si="14"/>
        <v/>
      </c>
      <c r="J43" s="152" t="str">
        <f t="shared" si="6"/>
        <v/>
      </c>
      <c r="K43" s="289" t="str">
        <f t="shared" si="9"/>
        <v/>
      </c>
      <c r="L43" s="29" t="str">
        <f t="shared" si="7"/>
        <v/>
      </c>
      <c r="M43" s="138"/>
    </row>
    <row r="44" spans="1:13" x14ac:dyDescent="0.2">
      <c r="A44" s="153" t="str">
        <f>IF(MRes!A44="","",MRes!A44)</f>
        <v/>
      </c>
      <c r="B44" s="139" t="str">
        <f>MRes!L44</f>
        <v/>
      </c>
      <c r="C44" s="4" t="str">
        <f t="shared" si="10"/>
        <v/>
      </c>
      <c r="D44" s="152" t="str">
        <f t="shared" si="1"/>
        <v/>
      </c>
      <c r="E44" s="4" t="str">
        <f t="shared" si="11"/>
        <v/>
      </c>
      <c r="F44" s="29" t="str">
        <f t="shared" si="12"/>
        <v/>
      </c>
      <c r="G44" s="4" t="str">
        <f t="shared" si="13"/>
        <v/>
      </c>
      <c r="H44" s="152" t="str">
        <f t="shared" si="8"/>
        <v/>
      </c>
      <c r="I44" s="4" t="str">
        <f t="shared" si="14"/>
        <v/>
      </c>
      <c r="J44" s="152" t="str">
        <f t="shared" si="6"/>
        <v/>
      </c>
      <c r="K44" s="289" t="str">
        <f t="shared" si="9"/>
        <v/>
      </c>
      <c r="L44" s="29" t="str">
        <f t="shared" si="7"/>
        <v/>
      </c>
      <c r="M44" s="138"/>
    </row>
    <row r="45" spans="1:13" x14ac:dyDescent="0.2">
      <c r="A45" s="153" t="str">
        <f>IF(MRes!A45="","",MRes!A45)</f>
        <v/>
      </c>
      <c r="B45" s="139" t="str">
        <f>MRes!L45</f>
        <v/>
      </c>
      <c r="C45" s="4" t="str">
        <f t="shared" si="10"/>
        <v/>
      </c>
      <c r="D45" s="152" t="str">
        <f t="shared" si="1"/>
        <v/>
      </c>
      <c r="E45" s="4" t="str">
        <f t="shared" si="11"/>
        <v/>
      </c>
      <c r="F45" s="29" t="str">
        <f t="shared" si="12"/>
        <v/>
      </c>
      <c r="G45" s="4" t="str">
        <f t="shared" si="13"/>
        <v/>
      </c>
      <c r="H45" s="152" t="str">
        <f t="shared" si="8"/>
        <v/>
      </c>
      <c r="I45" s="4" t="str">
        <f t="shared" si="14"/>
        <v/>
      </c>
      <c r="J45" s="152" t="str">
        <f t="shared" si="6"/>
        <v/>
      </c>
      <c r="K45" s="289" t="str">
        <f t="shared" si="9"/>
        <v/>
      </c>
      <c r="L45" s="29" t="str">
        <f t="shared" si="7"/>
        <v/>
      </c>
      <c r="M45" s="138"/>
    </row>
    <row r="46" spans="1:13" x14ac:dyDescent="0.2">
      <c r="A46" s="154" t="str">
        <f>IF(MRes!A46="","",MRes!A46)</f>
        <v/>
      </c>
      <c r="B46" s="139" t="str">
        <f>MRes!L46</f>
        <v/>
      </c>
      <c r="C46" s="4" t="str">
        <f t="shared" si="10"/>
        <v/>
      </c>
      <c r="D46" s="152" t="str">
        <f t="shared" si="1"/>
        <v/>
      </c>
      <c r="E46" s="4" t="str">
        <f t="shared" si="11"/>
        <v/>
      </c>
      <c r="F46" s="29" t="str">
        <f t="shared" si="12"/>
        <v/>
      </c>
      <c r="G46" s="4" t="str">
        <f t="shared" si="13"/>
        <v/>
      </c>
      <c r="H46" s="152" t="str">
        <f t="shared" si="8"/>
        <v/>
      </c>
      <c r="I46" s="4" t="str">
        <f t="shared" si="14"/>
        <v/>
      </c>
      <c r="J46" s="152" t="str">
        <f t="shared" si="6"/>
        <v/>
      </c>
      <c r="K46" s="289" t="str">
        <f t="shared" si="9"/>
        <v/>
      </c>
      <c r="L46" s="29" t="str">
        <f t="shared" si="7"/>
        <v/>
      </c>
      <c r="M46" s="138"/>
    </row>
    <row r="47" spans="1:13" x14ac:dyDescent="0.2">
      <c r="A47" s="154" t="str">
        <f>IF(MRes!A47="","",MRes!A47)</f>
        <v/>
      </c>
      <c r="B47" s="139" t="str">
        <f>MRes!L47</f>
        <v/>
      </c>
      <c r="C47" s="4" t="str">
        <f t="shared" si="10"/>
        <v/>
      </c>
      <c r="D47" s="152" t="str">
        <f t="shared" si="1"/>
        <v/>
      </c>
      <c r="E47" s="4" t="str">
        <f t="shared" si="11"/>
        <v/>
      </c>
      <c r="F47" s="29" t="str">
        <f t="shared" si="12"/>
        <v/>
      </c>
      <c r="G47" s="4" t="str">
        <f t="shared" si="13"/>
        <v/>
      </c>
      <c r="H47" s="152" t="str">
        <f t="shared" si="8"/>
        <v/>
      </c>
      <c r="I47" s="4" t="str">
        <f t="shared" si="14"/>
        <v/>
      </c>
      <c r="J47" s="152" t="str">
        <f t="shared" si="6"/>
        <v/>
      </c>
      <c r="K47" s="289" t="str">
        <f t="shared" si="9"/>
        <v/>
      </c>
      <c r="L47" s="29" t="str">
        <f t="shared" si="7"/>
        <v/>
      </c>
      <c r="M47" s="138"/>
    </row>
    <row r="48" spans="1:13" x14ac:dyDescent="0.2">
      <c r="A48" s="153" t="str">
        <f>IF(MRes!A48="","",MRes!A48)</f>
        <v/>
      </c>
      <c r="B48" s="139" t="str">
        <f>MRes!L48</f>
        <v/>
      </c>
      <c r="C48" s="4" t="str">
        <f t="shared" si="10"/>
        <v/>
      </c>
      <c r="D48" s="152" t="str">
        <f t="shared" si="1"/>
        <v/>
      </c>
      <c r="E48" s="4" t="str">
        <f t="shared" si="11"/>
        <v/>
      </c>
      <c r="F48" s="29" t="str">
        <f t="shared" si="12"/>
        <v/>
      </c>
      <c r="G48" s="4" t="str">
        <f t="shared" si="13"/>
        <v/>
      </c>
      <c r="H48" s="152" t="str">
        <f t="shared" si="8"/>
        <v/>
      </c>
      <c r="I48" s="4" t="str">
        <f t="shared" si="14"/>
        <v/>
      </c>
      <c r="J48" s="152" t="str">
        <f t="shared" si="6"/>
        <v/>
      </c>
      <c r="K48" s="289" t="str">
        <f t="shared" si="9"/>
        <v/>
      </c>
      <c r="L48" s="29" t="str">
        <f t="shared" si="7"/>
        <v/>
      </c>
      <c r="M48" s="138"/>
    </row>
    <row r="49" spans="1:13" x14ac:dyDescent="0.2">
      <c r="A49" s="153" t="str">
        <f>IF(MRes!A49="","",MRes!A49)</f>
        <v/>
      </c>
      <c r="B49" s="139" t="str">
        <f>MRes!L49</f>
        <v/>
      </c>
      <c r="C49" s="4" t="str">
        <f t="shared" si="10"/>
        <v/>
      </c>
      <c r="D49" s="152" t="str">
        <f t="shared" si="1"/>
        <v/>
      </c>
      <c r="E49" s="4" t="str">
        <f t="shared" si="11"/>
        <v/>
      </c>
      <c r="F49" s="29" t="str">
        <f t="shared" si="12"/>
        <v/>
      </c>
      <c r="G49" s="4" t="str">
        <f t="shared" si="13"/>
        <v/>
      </c>
      <c r="H49" s="152" t="str">
        <f t="shared" si="8"/>
        <v/>
      </c>
      <c r="I49" s="4" t="str">
        <f t="shared" si="14"/>
        <v/>
      </c>
      <c r="J49" s="152" t="str">
        <f t="shared" si="6"/>
        <v/>
      </c>
      <c r="K49" s="289" t="str">
        <f t="shared" si="9"/>
        <v/>
      </c>
      <c r="L49" s="29" t="str">
        <f t="shared" si="7"/>
        <v/>
      </c>
      <c r="M49" s="138"/>
    </row>
    <row r="50" spans="1:13" x14ac:dyDescent="0.2">
      <c r="A50" s="153" t="str">
        <f>IF(MRes!A50="","",MRes!A50)</f>
        <v/>
      </c>
      <c r="B50" s="139" t="str">
        <f>MRes!L50</f>
        <v/>
      </c>
      <c r="C50" s="4" t="str">
        <f t="shared" si="10"/>
        <v/>
      </c>
      <c r="D50" s="152" t="str">
        <f t="shared" si="1"/>
        <v/>
      </c>
      <c r="E50" s="4" t="str">
        <f t="shared" si="11"/>
        <v/>
      </c>
      <c r="F50" s="29" t="str">
        <f t="shared" si="12"/>
        <v/>
      </c>
      <c r="G50" s="4" t="str">
        <f t="shared" si="13"/>
        <v/>
      </c>
      <c r="H50" s="152" t="str">
        <f t="shared" si="8"/>
        <v/>
      </c>
      <c r="I50" s="4" t="str">
        <f t="shared" si="14"/>
        <v/>
      </c>
      <c r="J50" s="152" t="str">
        <f t="shared" si="6"/>
        <v/>
      </c>
      <c r="K50" s="289" t="str">
        <f t="shared" si="9"/>
        <v/>
      </c>
      <c r="L50" s="29" t="str">
        <f t="shared" si="7"/>
        <v/>
      </c>
      <c r="M50" s="138"/>
    </row>
    <row r="51" spans="1:13" x14ac:dyDescent="0.2">
      <c r="A51" s="153" t="str">
        <f>IF(MRes!A51="","",MRes!A51)</f>
        <v/>
      </c>
      <c r="B51" s="139" t="str">
        <f>MRes!L51</f>
        <v/>
      </c>
      <c r="C51" s="4" t="str">
        <f t="shared" si="10"/>
        <v/>
      </c>
      <c r="D51" s="152" t="str">
        <f t="shared" si="1"/>
        <v/>
      </c>
      <c r="E51" s="4" t="str">
        <f t="shared" si="11"/>
        <v/>
      </c>
      <c r="F51" s="29" t="str">
        <f t="shared" si="12"/>
        <v/>
      </c>
      <c r="G51" s="4" t="str">
        <f t="shared" si="13"/>
        <v/>
      </c>
      <c r="H51" s="152" t="str">
        <f t="shared" si="8"/>
        <v/>
      </c>
      <c r="I51" s="4" t="str">
        <f t="shared" si="14"/>
        <v/>
      </c>
      <c r="J51" s="152" t="str">
        <f t="shared" si="6"/>
        <v/>
      </c>
      <c r="K51" s="289" t="str">
        <f t="shared" si="9"/>
        <v/>
      </c>
      <c r="L51" s="29" t="str">
        <f t="shared" si="7"/>
        <v/>
      </c>
      <c r="M51" s="138"/>
    </row>
    <row r="52" spans="1:13" x14ac:dyDescent="0.2">
      <c r="A52" s="153" t="str">
        <f>IF(MRes!A52="","",MRes!A52)</f>
        <v/>
      </c>
      <c r="B52" s="139" t="str">
        <f>MRes!L52</f>
        <v/>
      </c>
      <c r="C52" s="4" t="str">
        <f t="shared" si="10"/>
        <v/>
      </c>
      <c r="D52" s="152" t="str">
        <f t="shared" si="1"/>
        <v/>
      </c>
      <c r="E52" s="4" t="str">
        <f t="shared" si="11"/>
        <v/>
      </c>
      <c r="F52" s="29" t="str">
        <f t="shared" si="12"/>
        <v/>
      </c>
      <c r="G52" s="4" t="str">
        <f t="shared" si="13"/>
        <v/>
      </c>
      <c r="H52" s="152" t="str">
        <f t="shared" si="8"/>
        <v/>
      </c>
      <c r="I52" s="4" t="str">
        <f t="shared" si="14"/>
        <v/>
      </c>
      <c r="J52" s="152" t="str">
        <f t="shared" si="6"/>
        <v/>
      </c>
      <c r="K52" s="289" t="str">
        <f t="shared" si="9"/>
        <v/>
      </c>
      <c r="L52" s="29" t="str">
        <f t="shared" si="7"/>
        <v/>
      </c>
      <c r="M52" s="138"/>
    </row>
    <row r="53" spans="1:13" x14ac:dyDescent="0.2">
      <c r="A53" s="153" t="str">
        <f>IF(MRes!A53="","",MRes!A53)</f>
        <v/>
      </c>
      <c r="B53" s="139" t="str">
        <f>MRes!L53</f>
        <v/>
      </c>
      <c r="C53" s="4" t="str">
        <f t="shared" si="10"/>
        <v/>
      </c>
      <c r="D53" s="152" t="str">
        <f t="shared" si="1"/>
        <v/>
      </c>
      <c r="E53" s="4" t="str">
        <f t="shared" si="11"/>
        <v/>
      </c>
      <c r="F53" s="29" t="str">
        <f t="shared" si="12"/>
        <v/>
      </c>
      <c r="G53" s="4" t="str">
        <f t="shared" si="13"/>
        <v/>
      </c>
      <c r="H53" s="152" t="str">
        <f t="shared" si="8"/>
        <v/>
      </c>
      <c r="I53" s="4" t="str">
        <f t="shared" si="14"/>
        <v/>
      </c>
      <c r="J53" s="152" t="str">
        <f t="shared" si="6"/>
        <v/>
      </c>
      <c r="K53" s="289" t="str">
        <f t="shared" si="9"/>
        <v/>
      </c>
      <c r="L53" s="29" t="str">
        <f t="shared" si="7"/>
        <v/>
      </c>
      <c r="M53" s="138"/>
    </row>
    <row r="54" spans="1:13" x14ac:dyDescent="0.2">
      <c r="A54" s="153" t="str">
        <f>IF(MRes!A54="","",MRes!A54)</f>
        <v/>
      </c>
      <c r="B54" s="139" t="str">
        <f>MRes!L54</f>
        <v/>
      </c>
      <c r="C54" s="4" t="str">
        <f t="shared" si="10"/>
        <v/>
      </c>
      <c r="D54" s="152" t="str">
        <f t="shared" si="1"/>
        <v/>
      </c>
      <c r="E54" s="4" t="str">
        <f t="shared" si="11"/>
        <v/>
      </c>
      <c r="F54" s="29" t="str">
        <f t="shared" si="12"/>
        <v/>
      </c>
      <c r="G54" s="4" t="str">
        <f t="shared" si="13"/>
        <v/>
      </c>
      <c r="H54" s="152" t="str">
        <f t="shared" si="8"/>
        <v/>
      </c>
      <c r="I54" s="4" t="str">
        <f t="shared" si="14"/>
        <v/>
      </c>
      <c r="J54" s="152" t="str">
        <f t="shared" si="6"/>
        <v/>
      </c>
      <c r="K54" s="289" t="str">
        <f t="shared" si="9"/>
        <v/>
      </c>
      <c r="L54" s="29" t="str">
        <f t="shared" si="7"/>
        <v/>
      </c>
      <c r="M54" s="138"/>
    </row>
    <row r="55" spans="1:13" x14ac:dyDescent="0.2">
      <c r="A55" s="153" t="str">
        <f>IF(MRes!A55="","",MRes!A55)</f>
        <v/>
      </c>
      <c r="B55" s="139" t="str">
        <f>MRes!L55</f>
        <v/>
      </c>
      <c r="C55" s="4" t="str">
        <f t="shared" si="10"/>
        <v/>
      </c>
      <c r="D55" s="152" t="str">
        <f t="shared" si="1"/>
        <v/>
      </c>
      <c r="E55" s="4" t="str">
        <f t="shared" si="11"/>
        <v/>
      </c>
      <c r="F55" s="29" t="str">
        <f t="shared" si="12"/>
        <v/>
      </c>
      <c r="G55" s="4" t="str">
        <f t="shared" si="13"/>
        <v/>
      </c>
      <c r="H55" s="152" t="str">
        <f t="shared" si="8"/>
        <v/>
      </c>
      <c r="I55" s="4" t="str">
        <f t="shared" si="14"/>
        <v/>
      </c>
      <c r="J55" s="152" t="str">
        <f t="shared" si="6"/>
        <v/>
      </c>
      <c r="K55" s="289" t="str">
        <f t="shared" si="9"/>
        <v/>
      </c>
      <c r="L55" s="29" t="str">
        <f t="shared" si="7"/>
        <v/>
      </c>
      <c r="M55" s="138"/>
    </row>
    <row r="56" spans="1:13" x14ac:dyDescent="0.2">
      <c r="A56" s="153" t="str">
        <f>IF(MRes!A56="","",MRes!A56)</f>
        <v/>
      </c>
      <c r="B56" s="139" t="str">
        <f>MRes!L56</f>
        <v/>
      </c>
      <c r="C56" s="4" t="str">
        <f t="shared" si="10"/>
        <v/>
      </c>
      <c r="D56" s="152" t="str">
        <f t="shared" si="1"/>
        <v/>
      </c>
      <c r="E56" s="4" t="str">
        <f t="shared" si="11"/>
        <v/>
      </c>
      <c r="F56" s="29" t="str">
        <f t="shared" si="12"/>
        <v/>
      </c>
      <c r="G56" s="4" t="str">
        <f t="shared" si="13"/>
        <v/>
      </c>
      <c r="H56" s="152" t="str">
        <f t="shared" si="8"/>
        <v/>
      </c>
      <c r="I56" s="4" t="str">
        <f t="shared" si="14"/>
        <v/>
      </c>
      <c r="J56" s="152" t="str">
        <f t="shared" si="6"/>
        <v/>
      </c>
      <c r="K56" s="289" t="str">
        <f t="shared" si="9"/>
        <v/>
      </c>
      <c r="L56" s="29" t="str">
        <f t="shared" si="7"/>
        <v/>
      </c>
      <c r="M56" s="138"/>
    </row>
    <row r="57" spans="1:13" x14ac:dyDescent="0.2">
      <c r="A57" s="153" t="str">
        <f>IF(MRes!A57="","",MRes!A57)</f>
        <v/>
      </c>
      <c r="B57" s="139" t="str">
        <f>MRes!L57</f>
        <v/>
      </c>
      <c r="C57" s="4" t="str">
        <f t="shared" si="10"/>
        <v/>
      </c>
      <c r="D57" s="152" t="str">
        <f t="shared" si="1"/>
        <v/>
      </c>
      <c r="E57" s="4" t="str">
        <f t="shared" si="11"/>
        <v/>
      </c>
      <c r="F57" s="29" t="str">
        <f t="shared" si="12"/>
        <v/>
      </c>
      <c r="G57" s="4" t="str">
        <f t="shared" si="13"/>
        <v/>
      </c>
      <c r="H57" s="152" t="str">
        <f t="shared" si="8"/>
        <v/>
      </c>
      <c r="I57" s="4" t="str">
        <f t="shared" si="14"/>
        <v/>
      </c>
      <c r="J57" s="152" t="str">
        <f t="shared" si="6"/>
        <v/>
      </c>
      <c r="K57" s="289" t="str">
        <f t="shared" si="9"/>
        <v/>
      </c>
      <c r="L57" s="29" t="str">
        <f t="shared" si="7"/>
        <v/>
      </c>
      <c r="M57" s="138"/>
    </row>
    <row r="58" spans="1:13" x14ac:dyDescent="0.2">
      <c r="A58" s="153" t="str">
        <f>IF(MRes!A58="","",MRes!A58)</f>
        <v/>
      </c>
      <c r="B58" s="139" t="str">
        <f>MRes!L58</f>
        <v/>
      </c>
      <c r="C58" s="4" t="str">
        <f t="shared" si="10"/>
        <v/>
      </c>
      <c r="D58" s="152" t="str">
        <f t="shared" si="1"/>
        <v/>
      </c>
      <c r="E58" s="4" t="str">
        <f t="shared" si="11"/>
        <v/>
      </c>
      <c r="F58" s="29" t="str">
        <f t="shared" si="12"/>
        <v/>
      </c>
      <c r="G58" s="4" t="str">
        <f t="shared" si="13"/>
        <v/>
      </c>
      <c r="H58" s="152" t="str">
        <f t="shared" si="8"/>
        <v/>
      </c>
      <c r="I58" s="4" t="str">
        <f t="shared" si="14"/>
        <v/>
      </c>
      <c r="J58" s="152" t="str">
        <f t="shared" si="6"/>
        <v/>
      </c>
      <c r="K58" s="289" t="str">
        <f t="shared" si="9"/>
        <v/>
      </c>
      <c r="L58" s="29" t="str">
        <f t="shared" si="7"/>
        <v/>
      </c>
      <c r="M58" s="138"/>
    </row>
    <row r="59" spans="1:13" x14ac:dyDescent="0.2">
      <c r="A59" s="153" t="str">
        <f>IF(MRes!A59="","",MRes!A59)</f>
        <v/>
      </c>
      <c r="B59" s="139" t="str">
        <f>MRes!L59</f>
        <v/>
      </c>
      <c r="C59" s="4" t="str">
        <f t="shared" si="10"/>
        <v/>
      </c>
      <c r="D59" s="152" t="str">
        <f t="shared" si="1"/>
        <v/>
      </c>
      <c r="E59" s="4" t="str">
        <f t="shared" si="11"/>
        <v/>
      </c>
      <c r="F59" s="29" t="str">
        <f t="shared" si="12"/>
        <v/>
      </c>
      <c r="G59" s="4" t="str">
        <f t="shared" si="13"/>
        <v/>
      </c>
      <c r="H59" s="152" t="str">
        <f t="shared" si="8"/>
        <v/>
      </c>
      <c r="I59" s="4" t="str">
        <f t="shared" si="14"/>
        <v/>
      </c>
      <c r="J59" s="152" t="str">
        <f t="shared" si="6"/>
        <v/>
      </c>
      <c r="K59" s="289" t="str">
        <f t="shared" si="9"/>
        <v/>
      </c>
      <c r="L59" s="29" t="str">
        <f t="shared" si="7"/>
        <v/>
      </c>
      <c r="M59" s="138"/>
    </row>
    <row r="60" spans="1:13" x14ac:dyDescent="0.2">
      <c r="A60" s="153" t="str">
        <f>IF(MRes!A60="","",MRes!A60)</f>
        <v/>
      </c>
      <c r="B60" s="139" t="str">
        <f>MRes!L60</f>
        <v/>
      </c>
      <c r="C60" s="4" t="str">
        <f t="shared" si="10"/>
        <v/>
      </c>
      <c r="D60" s="152" t="str">
        <f t="shared" si="1"/>
        <v/>
      </c>
      <c r="E60" s="4" t="str">
        <f t="shared" si="11"/>
        <v/>
      </c>
      <c r="F60" s="29" t="str">
        <f t="shared" si="12"/>
        <v/>
      </c>
      <c r="G60" s="4" t="str">
        <f t="shared" si="13"/>
        <v/>
      </c>
      <c r="H60" s="152" t="str">
        <f t="shared" si="8"/>
        <v/>
      </c>
      <c r="I60" s="4" t="str">
        <f t="shared" si="14"/>
        <v/>
      </c>
      <c r="J60" s="152" t="str">
        <f t="shared" si="6"/>
        <v/>
      </c>
      <c r="K60" s="289" t="str">
        <f t="shared" si="9"/>
        <v/>
      </c>
      <c r="L60" s="29" t="str">
        <f t="shared" si="7"/>
        <v/>
      </c>
      <c r="M60" s="138"/>
    </row>
    <row r="61" spans="1:13" x14ac:dyDescent="0.2">
      <c r="A61" s="153" t="str">
        <f>IF(MRes!A61="","",MRes!A61)</f>
        <v/>
      </c>
      <c r="B61" s="139" t="str">
        <f>MRes!L61</f>
        <v/>
      </c>
      <c r="C61" s="4" t="str">
        <f t="shared" si="10"/>
        <v/>
      </c>
      <c r="D61" s="152" t="str">
        <f t="shared" si="1"/>
        <v/>
      </c>
      <c r="E61" s="4" t="str">
        <f t="shared" si="11"/>
        <v/>
      </c>
      <c r="F61" s="29" t="str">
        <f t="shared" si="12"/>
        <v/>
      </c>
      <c r="G61" s="4" t="str">
        <f t="shared" si="13"/>
        <v/>
      </c>
      <c r="H61" s="152" t="str">
        <f t="shared" si="8"/>
        <v/>
      </c>
      <c r="I61" s="4" t="str">
        <f t="shared" si="14"/>
        <v/>
      </c>
      <c r="J61" s="152" t="str">
        <f t="shared" si="6"/>
        <v/>
      </c>
      <c r="K61" s="289" t="str">
        <f t="shared" si="9"/>
        <v/>
      </c>
      <c r="L61" s="29" t="str">
        <f t="shared" si="7"/>
        <v/>
      </c>
      <c r="M61" s="138"/>
    </row>
    <row r="62" spans="1:13" x14ac:dyDescent="0.2">
      <c r="A62" s="153" t="str">
        <f>IF(MRes!A62="","",MRes!A62)</f>
        <v/>
      </c>
      <c r="B62" s="139" t="str">
        <f>MRes!L62</f>
        <v/>
      </c>
      <c r="C62" s="4" t="str">
        <f t="shared" si="10"/>
        <v/>
      </c>
      <c r="D62" s="152" t="str">
        <f t="shared" si="1"/>
        <v/>
      </c>
      <c r="E62" s="4" t="str">
        <f t="shared" si="11"/>
        <v/>
      </c>
      <c r="F62" s="29" t="str">
        <f t="shared" si="12"/>
        <v/>
      </c>
      <c r="G62" s="4" t="str">
        <f t="shared" si="13"/>
        <v/>
      </c>
      <c r="H62" s="152" t="str">
        <f t="shared" si="8"/>
        <v/>
      </c>
      <c r="I62" s="4" t="str">
        <f t="shared" si="14"/>
        <v/>
      </c>
      <c r="J62" s="152" t="str">
        <f t="shared" si="6"/>
        <v/>
      </c>
      <c r="K62" s="289" t="str">
        <f t="shared" si="9"/>
        <v/>
      </c>
      <c r="L62" s="29" t="str">
        <f t="shared" si="7"/>
        <v/>
      </c>
      <c r="M62" s="138"/>
    </row>
    <row r="63" spans="1:13" x14ac:dyDescent="0.2">
      <c r="A63" s="153" t="str">
        <f>IF(MRes!A63="","",MRes!A63)</f>
        <v/>
      </c>
      <c r="B63" s="139" t="str">
        <f>MRes!L63</f>
        <v/>
      </c>
      <c r="C63" s="4" t="str">
        <f t="shared" si="10"/>
        <v/>
      </c>
      <c r="D63" s="152" t="str">
        <f t="shared" si="1"/>
        <v/>
      </c>
      <c r="E63" s="4" t="str">
        <f t="shared" si="11"/>
        <v/>
      </c>
      <c r="F63" s="29" t="str">
        <f t="shared" si="12"/>
        <v/>
      </c>
      <c r="G63" s="4" t="str">
        <f t="shared" si="13"/>
        <v/>
      </c>
      <c r="H63" s="152" t="str">
        <f t="shared" si="8"/>
        <v/>
      </c>
      <c r="I63" s="4" t="str">
        <f t="shared" si="14"/>
        <v/>
      </c>
      <c r="J63" s="152" t="str">
        <f t="shared" si="6"/>
        <v/>
      </c>
      <c r="K63" s="289" t="str">
        <f t="shared" si="9"/>
        <v/>
      </c>
      <c r="L63" s="29" t="str">
        <f t="shared" si="7"/>
        <v/>
      </c>
      <c r="M63" s="138"/>
    </row>
    <row r="64" spans="1:13" x14ac:dyDescent="0.2">
      <c r="A64" s="153" t="str">
        <f>IF(MRes!A64="","",MRes!A64)</f>
        <v/>
      </c>
      <c r="B64" s="139" t="str">
        <f>MRes!L64</f>
        <v/>
      </c>
      <c r="C64" s="4" t="str">
        <f t="shared" si="10"/>
        <v/>
      </c>
      <c r="D64" s="152" t="str">
        <f t="shared" si="1"/>
        <v/>
      </c>
      <c r="E64" s="4" t="str">
        <f t="shared" si="11"/>
        <v/>
      </c>
      <c r="F64" s="29" t="str">
        <f t="shared" si="12"/>
        <v/>
      </c>
      <c r="G64" s="4" t="str">
        <f t="shared" si="13"/>
        <v/>
      </c>
      <c r="H64" s="152" t="str">
        <f t="shared" si="8"/>
        <v/>
      </c>
      <c r="I64" s="4" t="str">
        <f t="shared" si="14"/>
        <v/>
      </c>
      <c r="J64" s="152" t="str">
        <f t="shared" si="6"/>
        <v/>
      </c>
      <c r="K64" s="289" t="str">
        <f t="shared" si="9"/>
        <v/>
      </c>
      <c r="L64" s="29" t="str">
        <f t="shared" si="7"/>
        <v/>
      </c>
      <c r="M64" s="138"/>
    </row>
    <row r="65" spans="1:13" x14ac:dyDescent="0.2">
      <c r="A65" s="153" t="str">
        <f>IF(MRes!A65="","",MRes!A65)</f>
        <v/>
      </c>
      <c r="B65" s="139" t="str">
        <f>MRes!L65</f>
        <v/>
      </c>
      <c r="C65" s="4" t="str">
        <f t="shared" si="10"/>
        <v/>
      </c>
      <c r="D65" s="152" t="str">
        <f t="shared" si="1"/>
        <v/>
      </c>
      <c r="E65" s="4" t="str">
        <f t="shared" si="11"/>
        <v/>
      </c>
      <c r="F65" s="29" t="str">
        <f t="shared" si="12"/>
        <v/>
      </c>
      <c r="G65" s="4" t="str">
        <f t="shared" si="13"/>
        <v/>
      </c>
      <c r="H65" s="152" t="str">
        <f t="shared" si="8"/>
        <v/>
      </c>
      <c r="I65" s="4" t="str">
        <f t="shared" si="14"/>
        <v/>
      </c>
      <c r="J65" s="152" t="str">
        <f t="shared" si="6"/>
        <v/>
      </c>
      <c r="K65" s="289" t="str">
        <f t="shared" si="9"/>
        <v/>
      </c>
      <c r="L65" s="29" t="str">
        <f t="shared" si="7"/>
        <v/>
      </c>
      <c r="M65" s="138"/>
    </row>
    <row r="66" spans="1:13" x14ac:dyDescent="0.2">
      <c r="A66" s="153" t="str">
        <f>IF(MRes!A66="","",MRes!A66)</f>
        <v/>
      </c>
      <c r="B66" s="139" t="str">
        <f>MRes!L66</f>
        <v/>
      </c>
      <c r="C66" s="4" t="str">
        <f t="shared" si="10"/>
        <v/>
      </c>
      <c r="D66" s="152" t="str">
        <f t="shared" si="1"/>
        <v/>
      </c>
      <c r="E66" s="4" t="str">
        <f t="shared" si="11"/>
        <v/>
      </c>
      <c r="F66" s="29" t="str">
        <f t="shared" si="12"/>
        <v/>
      </c>
      <c r="G66" s="4" t="str">
        <f t="shared" si="13"/>
        <v/>
      </c>
      <c r="H66" s="152" t="str">
        <f t="shared" si="8"/>
        <v/>
      </c>
      <c r="I66" s="4" t="str">
        <f t="shared" si="14"/>
        <v/>
      </c>
      <c r="J66" s="152" t="str">
        <f t="shared" si="6"/>
        <v/>
      </c>
      <c r="K66" s="289" t="str">
        <f t="shared" si="9"/>
        <v/>
      </c>
      <c r="L66" s="29" t="str">
        <f t="shared" si="7"/>
        <v/>
      </c>
      <c r="M66" s="138"/>
    </row>
    <row r="67" spans="1:13" x14ac:dyDescent="0.2">
      <c r="A67" s="153" t="str">
        <f>IF(MRes!A67="","",MRes!A67)</f>
        <v/>
      </c>
      <c r="B67" s="139" t="str">
        <f>MRes!L67</f>
        <v/>
      </c>
      <c r="C67" s="4" t="str">
        <f>IF(B67="","",C66+1)</f>
        <v/>
      </c>
      <c r="D67" s="152" t="str">
        <f t="shared" ref="D67:D102" si="15">IF(B67="","",D66*(1+B67/100))</f>
        <v/>
      </c>
      <c r="E67" s="4" t="str">
        <f>IF(D67="","",E66+1)</f>
        <v/>
      </c>
      <c r="F67" s="29" t="str">
        <f t="shared" ref="F67:F102" si="16">IF(B67="","",100*(D67^(1/C67)-1))</f>
        <v/>
      </c>
      <c r="G67" s="4" t="str">
        <f t="shared" si="13"/>
        <v/>
      </c>
      <c r="H67" s="152" t="str">
        <f t="shared" si="8"/>
        <v/>
      </c>
      <c r="I67" s="4" t="str">
        <f t="shared" si="14"/>
        <v/>
      </c>
      <c r="J67" s="152" t="str">
        <f t="shared" si="6"/>
        <v/>
      </c>
      <c r="K67" s="289" t="str">
        <f t="shared" si="9"/>
        <v/>
      </c>
      <c r="L67" s="29" t="str">
        <f t="shared" si="7"/>
        <v/>
      </c>
      <c r="M67" s="138"/>
    </row>
    <row r="68" spans="1:13" x14ac:dyDescent="0.2">
      <c r="A68" s="153" t="str">
        <f>IF(MRes!A68="","",MRes!A68)</f>
        <v/>
      </c>
      <c r="B68" s="139" t="str">
        <f>MRes!L68</f>
        <v/>
      </c>
      <c r="C68" s="4" t="str">
        <f t="shared" ref="C68:E83" si="17">IF(B68="","",C67+1)</f>
        <v/>
      </c>
      <c r="D68" s="152" t="str">
        <f t="shared" si="15"/>
        <v/>
      </c>
      <c r="E68" s="4" t="str">
        <f t="shared" si="17"/>
        <v/>
      </c>
      <c r="F68" s="29" t="str">
        <f t="shared" si="16"/>
        <v/>
      </c>
      <c r="G68" s="4" t="str">
        <f t="shared" ref="G68:G102" si="18">IF(D68="","",G67+1)</f>
        <v/>
      </c>
      <c r="H68" s="152" t="str">
        <f t="shared" si="8"/>
        <v/>
      </c>
      <c r="I68" s="4" t="str">
        <f t="shared" ref="I68:I102" si="19">IF(H68="","",I67+1)</f>
        <v/>
      </c>
      <c r="J68" s="152" t="str">
        <f t="shared" si="6"/>
        <v/>
      </c>
      <c r="K68" s="289" t="str">
        <f t="shared" si="9"/>
        <v/>
      </c>
      <c r="L68" s="29" t="str">
        <f t="shared" si="7"/>
        <v/>
      </c>
      <c r="M68" s="138"/>
    </row>
    <row r="69" spans="1:13" x14ac:dyDescent="0.2">
      <c r="A69" s="153" t="str">
        <f>IF(MRes!A69="","",MRes!A69)</f>
        <v/>
      </c>
      <c r="B69" s="139" t="str">
        <f>MRes!L69</f>
        <v/>
      </c>
      <c r="C69" s="4" t="str">
        <f t="shared" si="17"/>
        <v/>
      </c>
      <c r="D69" s="152" t="str">
        <f t="shared" si="15"/>
        <v/>
      </c>
      <c r="E69" s="4" t="str">
        <f t="shared" si="17"/>
        <v/>
      </c>
      <c r="F69" s="29" t="str">
        <f t="shared" si="16"/>
        <v/>
      </c>
      <c r="G69" s="4" t="str">
        <f t="shared" si="18"/>
        <v/>
      </c>
      <c r="H69" s="152" t="str">
        <f t="shared" si="8"/>
        <v/>
      </c>
      <c r="I69" s="4" t="str">
        <f t="shared" si="19"/>
        <v/>
      </c>
      <c r="J69" s="152" t="str">
        <f t="shared" si="6"/>
        <v/>
      </c>
      <c r="K69" s="289" t="str">
        <f t="shared" si="9"/>
        <v/>
      </c>
      <c r="L69" s="29" t="str">
        <f t="shared" si="7"/>
        <v/>
      </c>
      <c r="M69" s="138"/>
    </row>
    <row r="70" spans="1:13" x14ac:dyDescent="0.2">
      <c r="A70" s="153" t="str">
        <f>IF(MRes!A70="","",MRes!A70)</f>
        <v/>
      </c>
      <c r="B70" s="139" t="str">
        <f>MRes!L70</f>
        <v/>
      </c>
      <c r="C70" s="4" t="str">
        <f t="shared" si="17"/>
        <v/>
      </c>
      <c r="D70" s="152" t="str">
        <f t="shared" si="15"/>
        <v/>
      </c>
      <c r="E70" s="4" t="str">
        <f t="shared" si="17"/>
        <v/>
      </c>
      <c r="F70" s="29" t="str">
        <f t="shared" si="16"/>
        <v/>
      </c>
      <c r="G70" s="4" t="str">
        <f t="shared" si="18"/>
        <v/>
      </c>
      <c r="H70" s="152" t="str">
        <f t="shared" si="8"/>
        <v/>
      </c>
      <c r="I70" s="4" t="str">
        <f t="shared" si="19"/>
        <v/>
      </c>
      <c r="J70" s="152" t="str">
        <f t="shared" si="6"/>
        <v/>
      </c>
      <c r="K70" s="289" t="str">
        <f t="shared" si="9"/>
        <v/>
      </c>
      <c r="L70" s="29" t="str">
        <f t="shared" si="7"/>
        <v/>
      </c>
      <c r="M70" s="138"/>
    </row>
    <row r="71" spans="1:13" x14ac:dyDescent="0.2">
      <c r="A71" s="153" t="str">
        <f>IF(MRes!A71="","",MRes!A71)</f>
        <v/>
      </c>
      <c r="B71" s="139" t="str">
        <f>MRes!L71</f>
        <v/>
      </c>
      <c r="C71" s="4" t="str">
        <f t="shared" si="17"/>
        <v/>
      </c>
      <c r="D71" s="152" t="str">
        <f t="shared" si="15"/>
        <v/>
      </c>
      <c r="E71" s="4" t="str">
        <f t="shared" si="17"/>
        <v/>
      </c>
      <c r="F71" s="29" t="str">
        <f t="shared" si="16"/>
        <v/>
      </c>
      <c r="G71" s="4" t="str">
        <f t="shared" si="18"/>
        <v/>
      </c>
      <c r="H71" s="152" t="str">
        <f t="shared" si="8"/>
        <v/>
      </c>
      <c r="I71" s="4" t="str">
        <f t="shared" si="19"/>
        <v/>
      </c>
      <c r="J71" s="152" t="str">
        <f t="shared" si="6"/>
        <v/>
      </c>
      <c r="K71" s="289" t="str">
        <f t="shared" si="9"/>
        <v/>
      </c>
      <c r="L71" s="29" t="str">
        <f t="shared" si="7"/>
        <v/>
      </c>
      <c r="M71" s="138"/>
    </row>
    <row r="72" spans="1:13" x14ac:dyDescent="0.2">
      <c r="A72" s="153" t="str">
        <f>IF(MRes!A72="","",MRes!A72)</f>
        <v/>
      </c>
      <c r="B72" s="139" t="str">
        <f>MRes!L72</f>
        <v/>
      </c>
      <c r="C72" s="4" t="str">
        <f t="shared" si="17"/>
        <v/>
      </c>
      <c r="D72" s="152" t="str">
        <f t="shared" si="15"/>
        <v/>
      </c>
      <c r="E72" s="4" t="str">
        <f t="shared" si="17"/>
        <v/>
      </c>
      <c r="F72" s="29" t="str">
        <f t="shared" si="16"/>
        <v/>
      </c>
      <c r="G72" s="4" t="str">
        <f t="shared" si="18"/>
        <v/>
      </c>
      <c r="H72" s="152" t="str">
        <f t="shared" si="8"/>
        <v/>
      </c>
      <c r="I72" s="4" t="str">
        <f t="shared" si="19"/>
        <v/>
      </c>
      <c r="J72" s="152" t="str">
        <f t="shared" ref="J72:J102" si="20">IF(B72="","",J71*(1+B72/100))</f>
        <v/>
      </c>
      <c r="K72" s="289" t="str">
        <f t="shared" si="9"/>
        <v/>
      </c>
      <c r="L72" s="29" t="str">
        <f t="shared" ref="L72:L102" si="21">IF(B72="","",100*(J72^(1/I72)-1))</f>
        <v/>
      </c>
      <c r="M72" s="138"/>
    </row>
    <row r="73" spans="1:13" x14ac:dyDescent="0.2">
      <c r="A73" s="153" t="str">
        <f>IF(MRes!A73="","",MRes!A73)</f>
        <v/>
      </c>
      <c r="B73" s="139" t="str">
        <f>MRes!L73</f>
        <v/>
      </c>
      <c r="C73" s="4" t="str">
        <f t="shared" si="17"/>
        <v/>
      </c>
      <c r="D73" s="152" t="str">
        <f t="shared" si="15"/>
        <v/>
      </c>
      <c r="E73" s="4" t="str">
        <f t="shared" si="17"/>
        <v/>
      </c>
      <c r="F73" s="29" t="str">
        <f t="shared" si="16"/>
        <v/>
      </c>
      <c r="G73" s="4" t="str">
        <f t="shared" si="18"/>
        <v/>
      </c>
      <c r="H73" s="152" t="str">
        <f t="shared" ref="H73:H102" si="22">IF(B73="","",H72*(1+B73/100))</f>
        <v/>
      </c>
      <c r="I73" s="4" t="str">
        <f t="shared" si="19"/>
        <v/>
      </c>
      <c r="J73" s="152" t="str">
        <f t="shared" si="20"/>
        <v/>
      </c>
      <c r="K73" s="289" t="str">
        <f t="shared" si="9"/>
        <v/>
      </c>
      <c r="L73" s="29" t="str">
        <f t="shared" si="21"/>
        <v/>
      </c>
      <c r="M73" s="138"/>
    </row>
    <row r="74" spans="1:13" x14ac:dyDescent="0.2">
      <c r="A74" s="153" t="str">
        <f>IF(MRes!A74="","",MRes!A74)</f>
        <v/>
      </c>
      <c r="B74" s="139" t="str">
        <f>MRes!L74</f>
        <v/>
      </c>
      <c r="C74" s="4" t="str">
        <f t="shared" si="17"/>
        <v/>
      </c>
      <c r="D74" s="152" t="str">
        <f t="shared" si="15"/>
        <v/>
      </c>
      <c r="E74" s="4" t="str">
        <f t="shared" si="17"/>
        <v/>
      </c>
      <c r="F74" s="29" t="str">
        <f t="shared" si="16"/>
        <v/>
      </c>
      <c r="G74" s="4" t="str">
        <f t="shared" si="18"/>
        <v/>
      </c>
      <c r="H74" s="152" t="str">
        <f t="shared" si="22"/>
        <v/>
      </c>
      <c r="I74" s="4" t="str">
        <f t="shared" si="19"/>
        <v/>
      </c>
      <c r="J74" s="152" t="str">
        <f t="shared" si="20"/>
        <v/>
      </c>
      <c r="K74" s="289" t="str">
        <f t="shared" si="9"/>
        <v/>
      </c>
      <c r="L74" s="29" t="str">
        <f t="shared" si="21"/>
        <v/>
      </c>
      <c r="M74" s="138"/>
    </row>
    <row r="75" spans="1:13" x14ac:dyDescent="0.2">
      <c r="A75" s="153" t="str">
        <f>IF(MRes!A75="","",MRes!A75)</f>
        <v/>
      </c>
      <c r="B75" s="139" t="str">
        <f>MRes!L75</f>
        <v/>
      </c>
      <c r="C75" s="4" t="str">
        <f t="shared" si="17"/>
        <v/>
      </c>
      <c r="D75" s="152" t="str">
        <f t="shared" si="15"/>
        <v/>
      </c>
      <c r="E75" s="4" t="str">
        <f t="shared" si="17"/>
        <v/>
      </c>
      <c r="F75" s="29" t="str">
        <f t="shared" si="16"/>
        <v/>
      </c>
      <c r="G75" s="4" t="str">
        <f t="shared" si="18"/>
        <v/>
      </c>
      <c r="H75" s="152" t="str">
        <f t="shared" si="22"/>
        <v/>
      </c>
      <c r="I75" s="4" t="str">
        <f t="shared" si="19"/>
        <v/>
      </c>
      <c r="J75" s="152" t="str">
        <f t="shared" si="20"/>
        <v/>
      </c>
      <c r="K75" s="289" t="str">
        <f t="shared" ref="K75:K102" si="23">IF(B75="","",100*(H75^(1/G75)-1))</f>
        <v/>
      </c>
      <c r="L75" s="29" t="str">
        <f t="shared" si="21"/>
        <v/>
      </c>
      <c r="M75" s="138"/>
    </row>
    <row r="76" spans="1:13" x14ac:dyDescent="0.2">
      <c r="A76" s="153" t="str">
        <f>IF(MRes!A76="","",MRes!A76)</f>
        <v/>
      </c>
      <c r="B76" s="139" t="str">
        <f>MRes!L76</f>
        <v/>
      </c>
      <c r="C76" s="4" t="str">
        <f t="shared" si="17"/>
        <v/>
      </c>
      <c r="D76" s="152" t="str">
        <f t="shared" si="15"/>
        <v/>
      </c>
      <c r="E76" s="4" t="str">
        <f t="shared" si="17"/>
        <v/>
      </c>
      <c r="F76" s="29" t="str">
        <f t="shared" si="16"/>
        <v/>
      </c>
      <c r="G76" s="4" t="str">
        <f t="shared" si="18"/>
        <v/>
      </c>
      <c r="H76" s="152" t="str">
        <f t="shared" si="22"/>
        <v/>
      </c>
      <c r="I76" s="4" t="str">
        <f t="shared" si="19"/>
        <v/>
      </c>
      <c r="J76" s="152" t="str">
        <f t="shared" si="20"/>
        <v/>
      </c>
      <c r="K76" s="289" t="str">
        <f t="shared" si="23"/>
        <v/>
      </c>
      <c r="L76" s="29" t="str">
        <f t="shared" si="21"/>
        <v/>
      </c>
      <c r="M76" s="138"/>
    </row>
    <row r="77" spans="1:13" x14ac:dyDescent="0.2">
      <c r="A77" s="153" t="str">
        <f>IF(MRes!A77="","",MRes!A77)</f>
        <v/>
      </c>
      <c r="B77" s="139" t="str">
        <f>MRes!L77</f>
        <v/>
      </c>
      <c r="C77" s="4" t="str">
        <f t="shared" si="17"/>
        <v/>
      </c>
      <c r="D77" s="152" t="str">
        <f t="shared" si="15"/>
        <v/>
      </c>
      <c r="E77" s="4" t="str">
        <f t="shared" si="17"/>
        <v/>
      </c>
      <c r="F77" s="29" t="str">
        <f t="shared" si="16"/>
        <v/>
      </c>
      <c r="G77" s="4" t="str">
        <f t="shared" si="18"/>
        <v/>
      </c>
      <c r="H77" s="152" t="str">
        <f t="shared" si="22"/>
        <v/>
      </c>
      <c r="I77" s="4" t="str">
        <f t="shared" si="19"/>
        <v/>
      </c>
      <c r="J77" s="152" t="str">
        <f t="shared" si="20"/>
        <v/>
      </c>
      <c r="K77" s="289" t="str">
        <f t="shared" si="23"/>
        <v/>
      </c>
      <c r="L77" s="29" t="str">
        <f t="shared" si="21"/>
        <v/>
      </c>
      <c r="M77" s="138"/>
    </row>
    <row r="78" spans="1:13" x14ac:dyDescent="0.2">
      <c r="A78" s="153" t="str">
        <f>IF(MRes!A78="","",MRes!A78)</f>
        <v/>
      </c>
      <c r="B78" s="139" t="str">
        <f>MRes!L78</f>
        <v/>
      </c>
      <c r="C78" s="4" t="str">
        <f t="shared" si="17"/>
        <v/>
      </c>
      <c r="D78" s="152" t="str">
        <f t="shared" si="15"/>
        <v/>
      </c>
      <c r="E78" s="4" t="str">
        <f t="shared" si="17"/>
        <v/>
      </c>
      <c r="F78" s="29" t="str">
        <f t="shared" si="16"/>
        <v/>
      </c>
      <c r="G78" s="4" t="str">
        <f t="shared" si="18"/>
        <v/>
      </c>
      <c r="H78" s="152" t="str">
        <f t="shared" si="22"/>
        <v/>
      </c>
      <c r="I78" s="4" t="str">
        <f t="shared" si="19"/>
        <v/>
      </c>
      <c r="J78" s="152" t="str">
        <f t="shared" si="20"/>
        <v/>
      </c>
      <c r="K78" s="289" t="str">
        <f t="shared" si="23"/>
        <v/>
      </c>
      <c r="L78" s="29" t="str">
        <f t="shared" si="21"/>
        <v/>
      </c>
      <c r="M78" s="138"/>
    </row>
    <row r="79" spans="1:13" x14ac:dyDescent="0.2">
      <c r="A79" s="153" t="str">
        <f>IF(MRes!A79="","",MRes!A79)</f>
        <v/>
      </c>
      <c r="B79" s="139" t="str">
        <f>MRes!L79</f>
        <v/>
      </c>
      <c r="C79" s="4" t="str">
        <f t="shared" si="17"/>
        <v/>
      </c>
      <c r="D79" s="152" t="str">
        <f t="shared" si="15"/>
        <v/>
      </c>
      <c r="E79" s="4" t="str">
        <f t="shared" si="17"/>
        <v/>
      </c>
      <c r="F79" s="29" t="str">
        <f t="shared" si="16"/>
        <v/>
      </c>
      <c r="G79" s="4" t="str">
        <f t="shared" si="18"/>
        <v/>
      </c>
      <c r="H79" s="152" t="str">
        <f t="shared" si="22"/>
        <v/>
      </c>
      <c r="I79" s="4" t="str">
        <f t="shared" si="19"/>
        <v/>
      </c>
      <c r="J79" s="152" t="str">
        <f t="shared" si="20"/>
        <v/>
      </c>
      <c r="K79" s="289" t="str">
        <f t="shared" si="23"/>
        <v/>
      </c>
      <c r="L79" s="29" t="str">
        <f t="shared" si="21"/>
        <v/>
      </c>
      <c r="M79" s="138"/>
    </row>
    <row r="80" spans="1:13" x14ac:dyDescent="0.2">
      <c r="A80" s="153" t="str">
        <f>IF(MRes!A80="","",MRes!A80)</f>
        <v/>
      </c>
      <c r="B80" s="139" t="str">
        <f>MRes!L80</f>
        <v/>
      </c>
      <c r="C80" s="4" t="str">
        <f t="shared" si="17"/>
        <v/>
      </c>
      <c r="D80" s="152" t="str">
        <f t="shared" si="15"/>
        <v/>
      </c>
      <c r="E80" s="4" t="str">
        <f t="shared" si="17"/>
        <v/>
      </c>
      <c r="F80" s="29" t="str">
        <f t="shared" si="16"/>
        <v/>
      </c>
      <c r="G80" s="4" t="str">
        <f t="shared" si="18"/>
        <v/>
      </c>
      <c r="H80" s="152" t="str">
        <f t="shared" si="22"/>
        <v/>
      </c>
      <c r="I80" s="4" t="str">
        <f t="shared" si="19"/>
        <v/>
      </c>
      <c r="J80" s="152" t="str">
        <f t="shared" si="20"/>
        <v/>
      </c>
      <c r="K80" s="289" t="str">
        <f t="shared" si="23"/>
        <v/>
      </c>
      <c r="L80" s="29" t="str">
        <f t="shared" si="21"/>
        <v/>
      </c>
      <c r="M80" s="138"/>
    </row>
    <row r="81" spans="1:13" x14ac:dyDescent="0.2">
      <c r="A81" s="153" t="str">
        <f>IF(MRes!A81="","",MRes!A81)</f>
        <v/>
      </c>
      <c r="B81" s="139" t="str">
        <f>MRes!L81</f>
        <v/>
      </c>
      <c r="C81" s="4" t="str">
        <f t="shared" si="17"/>
        <v/>
      </c>
      <c r="D81" s="152" t="str">
        <f t="shared" si="15"/>
        <v/>
      </c>
      <c r="E81" s="4" t="str">
        <f t="shared" si="17"/>
        <v/>
      </c>
      <c r="F81" s="29" t="str">
        <f t="shared" si="16"/>
        <v/>
      </c>
      <c r="G81" s="4" t="str">
        <f t="shared" si="18"/>
        <v/>
      </c>
      <c r="H81" s="152" t="str">
        <f t="shared" si="22"/>
        <v/>
      </c>
      <c r="I81" s="4" t="str">
        <f t="shared" si="19"/>
        <v/>
      </c>
      <c r="J81" s="152" t="str">
        <f t="shared" si="20"/>
        <v/>
      </c>
      <c r="K81" s="289" t="str">
        <f t="shared" si="23"/>
        <v/>
      </c>
      <c r="L81" s="29" t="str">
        <f t="shared" si="21"/>
        <v/>
      </c>
      <c r="M81" s="138"/>
    </row>
    <row r="82" spans="1:13" x14ac:dyDescent="0.2">
      <c r="A82" s="153" t="str">
        <f>IF(MRes!A82="","",MRes!A82)</f>
        <v/>
      </c>
      <c r="B82" s="139" t="str">
        <f>MRes!L82</f>
        <v/>
      </c>
      <c r="C82" s="4" t="str">
        <f t="shared" si="17"/>
        <v/>
      </c>
      <c r="D82" s="152" t="str">
        <f t="shared" si="15"/>
        <v/>
      </c>
      <c r="E82" s="4" t="str">
        <f t="shared" si="17"/>
        <v/>
      </c>
      <c r="F82" s="29" t="str">
        <f t="shared" si="16"/>
        <v/>
      </c>
      <c r="G82" s="4" t="str">
        <f t="shared" si="18"/>
        <v/>
      </c>
      <c r="H82" s="152" t="str">
        <f t="shared" si="22"/>
        <v/>
      </c>
      <c r="I82" s="4" t="str">
        <f t="shared" si="19"/>
        <v/>
      </c>
      <c r="J82" s="152" t="str">
        <f t="shared" si="20"/>
        <v/>
      </c>
      <c r="K82" s="289" t="str">
        <f t="shared" si="23"/>
        <v/>
      </c>
      <c r="L82" s="29" t="str">
        <f t="shared" si="21"/>
        <v/>
      </c>
      <c r="M82" s="138"/>
    </row>
    <row r="83" spans="1:13" x14ac:dyDescent="0.2">
      <c r="A83" s="153" t="str">
        <f>IF(MRes!A83="","",MRes!A83)</f>
        <v/>
      </c>
      <c r="B83" s="139" t="str">
        <f>MRes!L83</f>
        <v/>
      </c>
      <c r="C83" s="4" t="str">
        <f t="shared" si="17"/>
        <v/>
      </c>
      <c r="D83" s="152" t="str">
        <f t="shared" si="15"/>
        <v/>
      </c>
      <c r="E83" s="4" t="str">
        <f t="shared" si="17"/>
        <v/>
      </c>
      <c r="F83" s="29" t="str">
        <f t="shared" si="16"/>
        <v/>
      </c>
      <c r="G83" s="4" t="str">
        <f t="shared" si="18"/>
        <v/>
      </c>
      <c r="H83" s="152" t="str">
        <f t="shared" si="22"/>
        <v/>
      </c>
      <c r="I83" s="4" t="str">
        <f t="shared" si="19"/>
        <v/>
      </c>
      <c r="J83" s="152" t="str">
        <f t="shared" si="20"/>
        <v/>
      </c>
      <c r="K83" s="289" t="str">
        <f t="shared" si="23"/>
        <v/>
      </c>
      <c r="L83" s="29" t="str">
        <f t="shared" si="21"/>
        <v/>
      </c>
      <c r="M83" s="138"/>
    </row>
    <row r="84" spans="1:13" x14ac:dyDescent="0.2">
      <c r="A84" s="153" t="str">
        <f>IF(MRes!A84="","",MRes!A84)</f>
        <v/>
      </c>
      <c r="B84" s="139" t="str">
        <f>MRes!L84</f>
        <v/>
      </c>
      <c r="C84" s="4" t="str">
        <f t="shared" ref="C84:E99" si="24">IF(B84="","",C83+1)</f>
        <v/>
      </c>
      <c r="D84" s="152" t="str">
        <f t="shared" si="15"/>
        <v/>
      </c>
      <c r="E84" s="4" t="str">
        <f t="shared" si="24"/>
        <v/>
      </c>
      <c r="F84" s="29" t="str">
        <f t="shared" si="16"/>
        <v/>
      </c>
      <c r="G84" s="4" t="str">
        <f t="shared" si="18"/>
        <v/>
      </c>
      <c r="H84" s="152" t="str">
        <f t="shared" si="22"/>
        <v/>
      </c>
      <c r="I84" s="4" t="str">
        <f t="shared" si="19"/>
        <v/>
      </c>
      <c r="J84" s="152" t="str">
        <f t="shared" si="20"/>
        <v/>
      </c>
      <c r="K84" s="289" t="str">
        <f t="shared" si="23"/>
        <v/>
      </c>
      <c r="L84" s="29" t="str">
        <f t="shared" si="21"/>
        <v/>
      </c>
      <c r="M84" s="138"/>
    </row>
    <row r="85" spans="1:13" x14ac:dyDescent="0.2">
      <c r="A85" s="153" t="str">
        <f>IF(MRes!A85="","",MRes!A85)</f>
        <v/>
      </c>
      <c r="B85" s="139" t="str">
        <f>MRes!L85</f>
        <v/>
      </c>
      <c r="C85" s="4" t="str">
        <f t="shared" si="24"/>
        <v/>
      </c>
      <c r="D85" s="152" t="str">
        <f t="shared" si="15"/>
        <v/>
      </c>
      <c r="E85" s="4" t="str">
        <f t="shared" si="24"/>
        <v/>
      </c>
      <c r="F85" s="29" t="str">
        <f t="shared" si="16"/>
        <v/>
      </c>
      <c r="G85" s="4" t="str">
        <f t="shared" si="18"/>
        <v/>
      </c>
      <c r="H85" s="152" t="str">
        <f t="shared" si="22"/>
        <v/>
      </c>
      <c r="I85" s="4" t="str">
        <f t="shared" si="19"/>
        <v/>
      </c>
      <c r="J85" s="152" t="str">
        <f t="shared" si="20"/>
        <v/>
      </c>
      <c r="K85" s="289" t="str">
        <f t="shared" si="23"/>
        <v/>
      </c>
      <c r="L85" s="29" t="str">
        <f t="shared" si="21"/>
        <v/>
      </c>
      <c r="M85" s="138"/>
    </row>
    <row r="86" spans="1:13" x14ac:dyDescent="0.2">
      <c r="A86" s="153" t="str">
        <f>IF(MRes!A86="","",MRes!A86)</f>
        <v/>
      </c>
      <c r="B86" s="139" t="str">
        <f>MRes!L86</f>
        <v/>
      </c>
      <c r="C86" s="4" t="str">
        <f t="shared" si="24"/>
        <v/>
      </c>
      <c r="D86" s="152" t="str">
        <f t="shared" si="15"/>
        <v/>
      </c>
      <c r="E86" s="4" t="str">
        <f t="shared" si="24"/>
        <v/>
      </c>
      <c r="F86" s="29" t="str">
        <f t="shared" si="16"/>
        <v/>
      </c>
      <c r="G86" s="4" t="str">
        <f t="shared" si="18"/>
        <v/>
      </c>
      <c r="H86" s="152" t="str">
        <f t="shared" si="22"/>
        <v/>
      </c>
      <c r="I86" s="4" t="str">
        <f t="shared" si="19"/>
        <v/>
      </c>
      <c r="J86" s="152" t="str">
        <f t="shared" si="20"/>
        <v/>
      </c>
      <c r="K86" s="289" t="str">
        <f t="shared" si="23"/>
        <v/>
      </c>
      <c r="L86" s="29" t="str">
        <f t="shared" si="21"/>
        <v/>
      </c>
      <c r="M86" s="138"/>
    </row>
    <row r="87" spans="1:13" x14ac:dyDescent="0.2">
      <c r="A87" s="153" t="str">
        <f>IF(MRes!A87="","",MRes!A87)</f>
        <v/>
      </c>
      <c r="B87" s="139" t="str">
        <f>MRes!L87</f>
        <v/>
      </c>
      <c r="C87" s="4" t="str">
        <f t="shared" si="24"/>
        <v/>
      </c>
      <c r="D87" s="152" t="str">
        <f t="shared" si="15"/>
        <v/>
      </c>
      <c r="E87" s="4" t="str">
        <f t="shared" si="24"/>
        <v/>
      </c>
      <c r="F87" s="29" t="str">
        <f t="shared" si="16"/>
        <v/>
      </c>
      <c r="G87" s="4" t="str">
        <f t="shared" si="18"/>
        <v/>
      </c>
      <c r="H87" s="152" t="str">
        <f t="shared" si="22"/>
        <v/>
      </c>
      <c r="I87" s="4" t="str">
        <f t="shared" si="19"/>
        <v/>
      </c>
      <c r="J87" s="152" t="str">
        <f t="shared" si="20"/>
        <v/>
      </c>
      <c r="K87" s="289" t="str">
        <f t="shared" si="23"/>
        <v/>
      </c>
      <c r="L87" s="29" t="str">
        <f t="shared" si="21"/>
        <v/>
      </c>
      <c r="M87" s="138"/>
    </row>
    <row r="88" spans="1:13" x14ac:dyDescent="0.2">
      <c r="A88" s="153" t="str">
        <f>IF(MRes!A88="","",MRes!A88)</f>
        <v/>
      </c>
      <c r="B88" s="139" t="str">
        <f>MRes!L88</f>
        <v/>
      </c>
      <c r="C88" s="4" t="str">
        <f t="shared" si="24"/>
        <v/>
      </c>
      <c r="D88" s="152" t="str">
        <f t="shared" si="15"/>
        <v/>
      </c>
      <c r="E88" s="4" t="str">
        <f t="shared" si="24"/>
        <v/>
      </c>
      <c r="F88" s="29" t="str">
        <f t="shared" si="16"/>
        <v/>
      </c>
      <c r="G88" s="4" t="str">
        <f t="shared" si="18"/>
        <v/>
      </c>
      <c r="H88" s="152" t="str">
        <f t="shared" si="22"/>
        <v/>
      </c>
      <c r="I88" s="4" t="str">
        <f t="shared" si="19"/>
        <v/>
      </c>
      <c r="J88" s="152" t="str">
        <f t="shared" si="20"/>
        <v/>
      </c>
      <c r="K88" s="289" t="str">
        <f t="shared" si="23"/>
        <v/>
      </c>
      <c r="L88" s="29" t="str">
        <f t="shared" si="21"/>
        <v/>
      </c>
      <c r="M88" s="138"/>
    </row>
    <row r="89" spans="1:13" x14ac:dyDescent="0.2">
      <c r="A89" s="153" t="str">
        <f>IF(MRes!A89="","",MRes!A89)</f>
        <v/>
      </c>
      <c r="B89" s="139" t="str">
        <f>MRes!L89</f>
        <v/>
      </c>
      <c r="C89" s="4" t="str">
        <f t="shared" si="24"/>
        <v/>
      </c>
      <c r="D89" s="152" t="str">
        <f t="shared" si="15"/>
        <v/>
      </c>
      <c r="E89" s="4" t="str">
        <f t="shared" si="24"/>
        <v/>
      </c>
      <c r="F89" s="29" t="str">
        <f t="shared" si="16"/>
        <v/>
      </c>
      <c r="G89" s="4" t="str">
        <f t="shared" si="18"/>
        <v/>
      </c>
      <c r="H89" s="152" t="str">
        <f t="shared" si="22"/>
        <v/>
      </c>
      <c r="I89" s="4" t="str">
        <f t="shared" si="19"/>
        <v/>
      </c>
      <c r="J89" s="152" t="str">
        <f t="shared" si="20"/>
        <v/>
      </c>
      <c r="K89" s="289" t="str">
        <f t="shared" si="23"/>
        <v/>
      </c>
      <c r="L89" s="29" t="str">
        <f t="shared" si="21"/>
        <v/>
      </c>
      <c r="M89" s="138"/>
    </row>
    <row r="90" spans="1:13" x14ac:dyDescent="0.2">
      <c r="A90" s="153" t="str">
        <f>IF(MRes!A90="","",MRes!A90)</f>
        <v/>
      </c>
      <c r="B90" s="139" t="str">
        <f>MRes!L90</f>
        <v/>
      </c>
      <c r="C90" s="4" t="str">
        <f t="shared" si="24"/>
        <v/>
      </c>
      <c r="D90" s="152" t="str">
        <f t="shared" si="15"/>
        <v/>
      </c>
      <c r="E90" s="4" t="str">
        <f t="shared" si="24"/>
        <v/>
      </c>
      <c r="F90" s="29" t="str">
        <f t="shared" si="16"/>
        <v/>
      </c>
      <c r="G90" s="4" t="str">
        <f t="shared" si="18"/>
        <v/>
      </c>
      <c r="H90" s="152" t="str">
        <f t="shared" si="22"/>
        <v/>
      </c>
      <c r="I90" s="4" t="str">
        <f t="shared" si="19"/>
        <v/>
      </c>
      <c r="J90" s="152" t="str">
        <f t="shared" si="20"/>
        <v/>
      </c>
      <c r="K90" s="289" t="str">
        <f t="shared" si="23"/>
        <v/>
      </c>
      <c r="L90" s="29" t="str">
        <f t="shared" si="21"/>
        <v/>
      </c>
      <c r="M90" s="138"/>
    </row>
    <row r="91" spans="1:13" x14ac:dyDescent="0.2">
      <c r="A91" s="153" t="str">
        <f>IF(MRes!A91="","",MRes!A91)</f>
        <v/>
      </c>
      <c r="B91" s="139" t="str">
        <f>MRes!L91</f>
        <v/>
      </c>
      <c r="C91" s="4" t="str">
        <f t="shared" si="24"/>
        <v/>
      </c>
      <c r="D91" s="152" t="str">
        <f t="shared" si="15"/>
        <v/>
      </c>
      <c r="E91" s="4" t="str">
        <f t="shared" si="24"/>
        <v/>
      </c>
      <c r="F91" s="29" t="str">
        <f t="shared" si="16"/>
        <v/>
      </c>
      <c r="G91" s="4" t="str">
        <f t="shared" si="18"/>
        <v/>
      </c>
      <c r="H91" s="152" t="str">
        <f t="shared" si="22"/>
        <v/>
      </c>
      <c r="I91" s="4" t="str">
        <f t="shared" si="19"/>
        <v/>
      </c>
      <c r="J91" s="152" t="str">
        <f t="shared" si="20"/>
        <v/>
      </c>
      <c r="K91" s="289" t="str">
        <f t="shared" si="23"/>
        <v/>
      </c>
      <c r="L91" s="29" t="str">
        <f t="shared" si="21"/>
        <v/>
      </c>
      <c r="M91" s="138"/>
    </row>
    <row r="92" spans="1:13" x14ac:dyDescent="0.2">
      <c r="A92" s="153" t="str">
        <f>IF(MRes!A92="","",MRes!A92)</f>
        <v/>
      </c>
      <c r="B92" s="139" t="str">
        <f>MRes!L92</f>
        <v/>
      </c>
      <c r="C92" s="4" t="str">
        <f t="shared" si="24"/>
        <v/>
      </c>
      <c r="D92" s="152" t="str">
        <f t="shared" si="15"/>
        <v/>
      </c>
      <c r="E92" s="4" t="str">
        <f t="shared" si="24"/>
        <v/>
      </c>
      <c r="F92" s="29" t="str">
        <f t="shared" si="16"/>
        <v/>
      </c>
      <c r="G92" s="4" t="str">
        <f t="shared" si="18"/>
        <v/>
      </c>
      <c r="H92" s="152" t="str">
        <f t="shared" si="22"/>
        <v/>
      </c>
      <c r="I92" s="4" t="str">
        <f t="shared" si="19"/>
        <v/>
      </c>
      <c r="J92" s="152" t="str">
        <f t="shared" si="20"/>
        <v/>
      </c>
      <c r="K92" s="289" t="str">
        <f t="shared" si="23"/>
        <v/>
      </c>
      <c r="L92" s="29" t="str">
        <f t="shared" si="21"/>
        <v/>
      </c>
      <c r="M92" s="138"/>
    </row>
    <row r="93" spans="1:13" x14ac:dyDescent="0.2">
      <c r="A93" s="153" t="str">
        <f>IF(MRes!A93="","",MRes!A93)</f>
        <v/>
      </c>
      <c r="B93" s="139" t="str">
        <f>MRes!L93</f>
        <v/>
      </c>
      <c r="C93" s="4" t="str">
        <f t="shared" si="24"/>
        <v/>
      </c>
      <c r="D93" s="152" t="str">
        <f t="shared" si="15"/>
        <v/>
      </c>
      <c r="E93" s="4" t="str">
        <f t="shared" si="24"/>
        <v/>
      </c>
      <c r="F93" s="29" t="str">
        <f t="shared" si="16"/>
        <v/>
      </c>
      <c r="G93" s="4" t="str">
        <f t="shared" si="18"/>
        <v/>
      </c>
      <c r="H93" s="152" t="str">
        <f t="shared" si="22"/>
        <v/>
      </c>
      <c r="I93" s="4" t="str">
        <f t="shared" si="19"/>
        <v/>
      </c>
      <c r="J93" s="152" t="str">
        <f t="shared" si="20"/>
        <v/>
      </c>
      <c r="K93" s="289" t="str">
        <f t="shared" si="23"/>
        <v/>
      </c>
      <c r="L93" s="29" t="str">
        <f t="shared" si="21"/>
        <v/>
      </c>
      <c r="M93" s="138"/>
    </row>
    <row r="94" spans="1:13" x14ac:dyDescent="0.2">
      <c r="A94" s="153" t="str">
        <f>IF(MRes!A94="","",MRes!A94)</f>
        <v/>
      </c>
      <c r="B94" s="139" t="str">
        <f>MRes!L94</f>
        <v/>
      </c>
      <c r="C94" s="4" t="str">
        <f t="shared" si="24"/>
        <v/>
      </c>
      <c r="D94" s="152" t="str">
        <f t="shared" si="15"/>
        <v/>
      </c>
      <c r="E94" s="4" t="str">
        <f t="shared" si="24"/>
        <v/>
      </c>
      <c r="F94" s="29" t="str">
        <f t="shared" si="16"/>
        <v/>
      </c>
      <c r="G94" s="4" t="str">
        <f t="shared" si="18"/>
        <v/>
      </c>
      <c r="H94" s="152" t="str">
        <f t="shared" si="22"/>
        <v/>
      </c>
      <c r="I94" s="4" t="str">
        <f t="shared" si="19"/>
        <v/>
      </c>
      <c r="J94" s="152" t="str">
        <f t="shared" si="20"/>
        <v/>
      </c>
      <c r="K94" s="289" t="str">
        <f t="shared" si="23"/>
        <v/>
      </c>
      <c r="L94" s="29" t="str">
        <f t="shared" si="21"/>
        <v/>
      </c>
      <c r="M94" s="138"/>
    </row>
    <row r="95" spans="1:13" x14ac:dyDescent="0.2">
      <c r="A95" s="153" t="str">
        <f>IF(MRes!A95="","",MRes!A95)</f>
        <v/>
      </c>
      <c r="B95" s="139" t="str">
        <f>MRes!L95</f>
        <v/>
      </c>
      <c r="C95" s="4" t="str">
        <f t="shared" si="24"/>
        <v/>
      </c>
      <c r="D95" s="152" t="str">
        <f t="shared" si="15"/>
        <v/>
      </c>
      <c r="E95" s="4" t="str">
        <f t="shared" si="24"/>
        <v/>
      </c>
      <c r="F95" s="29" t="str">
        <f t="shared" si="16"/>
        <v/>
      </c>
      <c r="G95" s="4" t="str">
        <f t="shared" si="18"/>
        <v/>
      </c>
      <c r="H95" s="152" t="str">
        <f t="shared" si="22"/>
        <v/>
      </c>
      <c r="I95" s="4" t="str">
        <f t="shared" si="19"/>
        <v/>
      </c>
      <c r="J95" s="152" t="str">
        <f t="shared" si="20"/>
        <v/>
      </c>
      <c r="K95" s="289" t="str">
        <f t="shared" si="23"/>
        <v/>
      </c>
      <c r="L95" s="29" t="str">
        <f t="shared" si="21"/>
        <v/>
      </c>
      <c r="M95" s="138"/>
    </row>
    <row r="96" spans="1:13" x14ac:dyDescent="0.2">
      <c r="A96" s="153" t="str">
        <f>IF(MRes!A96="","",MRes!A96)</f>
        <v/>
      </c>
      <c r="B96" s="139" t="str">
        <f>MRes!L96</f>
        <v/>
      </c>
      <c r="C96" s="4" t="str">
        <f t="shared" si="24"/>
        <v/>
      </c>
      <c r="D96" s="152" t="str">
        <f t="shared" si="15"/>
        <v/>
      </c>
      <c r="E96" s="4" t="str">
        <f t="shared" si="24"/>
        <v/>
      </c>
      <c r="F96" s="29" t="str">
        <f t="shared" si="16"/>
        <v/>
      </c>
      <c r="G96" s="4" t="str">
        <f t="shared" si="18"/>
        <v/>
      </c>
      <c r="H96" s="152" t="str">
        <f t="shared" si="22"/>
        <v/>
      </c>
      <c r="I96" s="4" t="str">
        <f t="shared" si="19"/>
        <v/>
      </c>
      <c r="J96" s="152" t="str">
        <f t="shared" si="20"/>
        <v/>
      </c>
      <c r="K96" s="289" t="str">
        <f t="shared" si="23"/>
        <v/>
      </c>
      <c r="L96" s="29" t="str">
        <f t="shared" si="21"/>
        <v/>
      </c>
      <c r="M96" s="138"/>
    </row>
    <row r="97" spans="1:13" x14ac:dyDescent="0.2">
      <c r="A97" s="153" t="str">
        <f>IF(MRes!A97="","",MRes!A97)</f>
        <v/>
      </c>
      <c r="B97" s="139" t="str">
        <f>MRes!L97</f>
        <v/>
      </c>
      <c r="C97" s="4" t="str">
        <f t="shared" si="24"/>
        <v/>
      </c>
      <c r="D97" s="152" t="str">
        <f t="shared" si="15"/>
        <v/>
      </c>
      <c r="E97" s="4" t="str">
        <f t="shared" si="24"/>
        <v/>
      </c>
      <c r="F97" s="29" t="str">
        <f t="shared" si="16"/>
        <v/>
      </c>
      <c r="G97" s="4" t="str">
        <f t="shared" si="18"/>
        <v/>
      </c>
      <c r="H97" s="152" t="str">
        <f t="shared" si="22"/>
        <v/>
      </c>
      <c r="I97" s="4" t="str">
        <f t="shared" si="19"/>
        <v/>
      </c>
      <c r="J97" s="152" t="str">
        <f t="shared" si="20"/>
        <v/>
      </c>
      <c r="K97" s="289" t="str">
        <f t="shared" si="23"/>
        <v/>
      </c>
      <c r="L97" s="29" t="str">
        <f t="shared" si="21"/>
        <v/>
      </c>
      <c r="M97" s="138"/>
    </row>
    <row r="98" spans="1:13" x14ac:dyDescent="0.2">
      <c r="A98" s="153" t="str">
        <f>IF(MRes!A98="","",MRes!A98)</f>
        <v/>
      </c>
      <c r="B98" s="139" t="str">
        <f>MRes!L98</f>
        <v/>
      </c>
      <c r="C98" s="4" t="str">
        <f t="shared" si="24"/>
        <v/>
      </c>
      <c r="D98" s="152" t="str">
        <f t="shared" si="15"/>
        <v/>
      </c>
      <c r="E98" s="4" t="str">
        <f t="shared" si="24"/>
        <v/>
      </c>
      <c r="F98" s="29" t="str">
        <f t="shared" si="16"/>
        <v/>
      </c>
      <c r="G98" s="4" t="str">
        <f t="shared" si="18"/>
        <v/>
      </c>
      <c r="H98" s="152" t="str">
        <f t="shared" si="22"/>
        <v/>
      </c>
      <c r="I98" s="4" t="str">
        <f t="shared" si="19"/>
        <v/>
      </c>
      <c r="J98" s="152" t="str">
        <f t="shared" si="20"/>
        <v/>
      </c>
      <c r="K98" s="289" t="str">
        <f t="shared" si="23"/>
        <v/>
      </c>
      <c r="L98" s="29" t="str">
        <f t="shared" si="21"/>
        <v/>
      </c>
      <c r="M98" s="138"/>
    </row>
    <row r="99" spans="1:13" x14ac:dyDescent="0.2">
      <c r="A99" s="153" t="str">
        <f>IF(MRes!A99="","",MRes!A99)</f>
        <v/>
      </c>
      <c r="B99" s="139" t="str">
        <f>MRes!L99</f>
        <v/>
      </c>
      <c r="C99" s="4" t="str">
        <f t="shared" si="24"/>
        <v/>
      </c>
      <c r="D99" s="152" t="str">
        <f t="shared" si="15"/>
        <v/>
      </c>
      <c r="E99" s="4" t="str">
        <f t="shared" si="24"/>
        <v/>
      </c>
      <c r="F99" s="29" t="str">
        <f t="shared" si="16"/>
        <v/>
      </c>
      <c r="G99" s="4" t="str">
        <f t="shared" si="18"/>
        <v/>
      </c>
      <c r="H99" s="152" t="str">
        <f t="shared" si="22"/>
        <v/>
      </c>
      <c r="I99" s="4" t="str">
        <f t="shared" si="19"/>
        <v/>
      </c>
      <c r="J99" s="152" t="str">
        <f t="shared" si="20"/>
        <v/>
      </c>
      <c r="K99" s="289" t="str">
        <f t="shared" si="23"/>
        <v/>
      </c>
      <c r="L99" s="29" t="str">
        <f t="shared" si="21"/>
        <v/>
      </c>
      <c r="M99" s="138"/>
    </row>
    <row r="100" spans="1:13" x14ac:dyDescent="0.2">
      <c r="A100" s="153" t="str">
        <f>IF(MRes!A100="","",MRes!A100)</f>
        <v/>
      </c>
      <c r="B100" s="139" t="str">
        <f>MRes!L100</f>
        <v/>
      </c>
      <c r="C100" s="4" t="str">
        <f t="shared" ref="C100:E102" si="25">IF(B100="","",C99+1)</f>
        <v/>
      </c>
      <c r="D100" s="152" t="str">
        <f t="shared" si="15"/>
        <v/>
      </c>
      <c r="E100" s="4" t="str">
        <f t="shared" si="25"/>
        <v/>
      </c>
      <c r="F100" s="29" t="str">
        <f t="shared" si="16"/>
        <v/>
      </c>
      <c r="G100" s="4" t="str">
        <f t="shared" si="18"/>
        <v/>
      </c>
      <c r="H100" s="152" t="str">
        <f t="shared" si="22"/>
        <v/>
      </c>
      <c r="I100" s="4" t="str">
        <f t="shared" si="19"/>
        <v/>
      </c>
      <c r="J100" s="152" t="str">
        <f t="shared" si="20"/>
        <v/>
      </c>
      <c r="K100" s="289" t="str">
        <f t="shared" si="23"/>
        <v/>
      </c>
      <c r="L100" s="29" t="str">
        <f t="shared" si="21"/>
        <v/>
      </c>
      <c r="M100" s="138"/>
    </row>
    <row r="101" spans="1:13" x14ac:dyDescent="0.2">
      <c r="A101" s="153" t="str">
        <f>IF(MRes!A101="","",MRes!A101)</f>
        <v/>
      </c>
      <c r="B101" s="139" t="str">
        <f>MRes!L101</f>
        <v/>
      </c>
      <c r="C101" s="4" t="str">
        <f t="shared" si="25"/>
        <v/>
      </c>
      <c r="D101" s="152" t="str">
        <f t="shared" si="15"/>
        <v/>
      </c>
      <c r="E101" s="4" t="str">
        <f t="shared" si="25"/>
        <v/>
      </c>
      <c r="F101" s="29" t="str">
        <f t="shared" si="16"/>
        <v/>
      </c>
      <c r="G101" s="4" t="str">
        <f t="shared" si="18"/>
        <v/>
      </c>
      <c r="H101" s="152" t="str">
        <f t="shared" si="22"/>
        <v/>
      </c>
      <c r="I101" s="4" t="str">
        <f t="shared" si="19"/>
        <v/>
      </c>
      <c r="J101" s="152" t="str">
        <f t="shared" si="20"/>
        <v/>
      </c>
      <c r="K101" s="289" t="str">
        <f t="shared" si="23"/>
        <v/>
      </c>
      <c r="L101" s="29" t="str">
        <f t="shared" si="21"/>
        <v/>
      </c>
      <c r="M101" s="138"/>
    </row>
    <row r="102" spans="1:13" x14ac:dyDescent="0.2">
      <c r="A102" s="153" t="str">
        <f>IF(MRes!A102="","",MRes!A102)</f>
        <v/>
      </c>
      <c r="B102" s="139" t="str">
        <f>MRes!L102</f>
        <v/>
      </c>
      <c r="C102" s="4" t="str">
        <f t="shared" si="25"/>
        <v/>
      </c>
      <c r="D102" s="152" t="str">
        <f t="shared" si="15"/>
        <v/>
      </c>
      <c r="E102" s="4" t="str">
        <f t="shared" si="25"/>
        <v/>
      </c>
      <c r="F102" s="29" t="str">
        <f t="shared" si="16"/>
        <v/>
      </c>
      <c r="G102" s="4" t="str">
        <f t="shared" si="18"/>
        <v/>
      </c>
      <c r="H102" s="152" t="str">
        <f t="shared" si="22"/>
        <v/>
      </c>
      <c r="I102" s="4" t="str">
        <f t="shared" si="19"/>
        <v/>
      </c>
      <c r="J102" s="152" t="str">
        <f t="shared" si="20"/>
        <v/>
      </c>
      <c r="K102" s="289" t="str">
        <f t="shared" si="23"/>
        <v/>
      </c>
      <c r="L102" s="29" t="str">
        <f t="shared" si="21"/>
        <v/>
      </c>
      <c r="M102" s="138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29" customWidth="1"/>
    <col min="3" max="3" width="13.85546875" style="130" bestFit="1" customWidth="1"/>
    <col min="4" max="4" width="15" style="130" bestFit="1" customWidth="1"/>
    <col min="5" max="5" width="13.42578125" style="130" bestFit="1" customWidth="1"/>
    <col min="6" max="6" width="25.7109375" style="131" bestFit="1" customWidth="1"/>
    <col min="7" max="7" width="9.42578125" style="131" customWidth="1"/>
    <col min="8" max="8" width="5.7109375" customWidth="1"/>
    <col min="9" max="9" width="15.7109375" customWidth="1"/>
    <col min="10" max="10" width="19.140625" bestFit="1" customWidth="1"/>
  </cols>
  <sheetData>
    <row r="1" spans="1:10" s="99" customFormat="1" ht="13.5" thickBot="1" x14ac:dyDescent="0.25">
      <c r="A1" s="488" t="s">
        <v>89</v>
      </c>
      <c r="B1" s="489"/>
      <c r="C1" s="490" t="s">
        <v>90</v>
      </c>
      <c r="D1" s="491"/>
      <c r="E1" s="492"/>
      <c r="G1" s="100"/>
    </row>
    <row r="2" spans="1:10" s="99" customFormat="1" ht="13.5" thickBot="1" x14ac:dyDescent="0.25">
      <c r="A2" s="101" t="s">
        <v>91</v>
      </c>
      <c r="B2" s="98" t="s">
        <v>92</v>
      </c>
      <c r="C2" s="102" t="s">
        <v>39</v>
      </c>
      <c r="D2" s="102" t="s">
        <v>8</v>
      </c>
      <c r="E2" s="103" t="s">
        <v>93</v>
      </c>
    </row>
    <row r="3" spans="1:10" s="99" customFormat="1" ht="13.5" thickBot="1" x14ac:dyDescent="0.25">
      <c r="A3" s="493">
        <v>2016</v>
      </c>
      <c r="B3" s="104">
        <v>40179</v>
      </c>
      <c r="C3" s="105">
        <f>E3</f>
        <v>0</v>
      </c>
      <c r="D3" s="106">
        <f>C3*$G$5</f>
        <v>0</v>
      </c>
      <c r="E3" s="107">
        <v>0</v>
      </c>
    </row>
    <row r="4" spans="1:10" s="99" customFormat="1" ht="13.5" thickBot="1" x14ac:dyDescent="0.25">
      <c r="A4" s="494"/>
      <c r="B4" s="104">
        <f>DATE(YEAR(B3),MONTH(B3)+1,DAY(B3))</f>
        <v>40210</v>
      </c>
      <c r="C4" s="106">
        <f>C3+D3+E4</f>
        <v>0</v>
      </c>
      <c r="D4" s="106">
        <f t="shared" ref="D4:D62" si="0">C4*$G$5</f>
        <v>0</v>
      </c>
      <c r="E4" s="108">
        <v>0</v>
      </c>
      <c r="F4" s="97" t="s">
        <v>94</v>
      </c>
      <c r="G4" s="364">
        <f>WMéd!$N$4</f>
        <v>3.3192425906887424</v>
      </c>
    </row>
    <row r="5" spans="1:10" s="99" customFormat="1" ht="13.5" thickBot="1" x14ac:dyDescent="0.25">
      <c r="A5" s="494"/>
      <c r="B5" s="104">
        <f>DATE(YEAR(B4),MONTH(B4)+1,DAY(B4))</f>
        <v>40238</v>
      </c>
      <c r="C5" s="106">
        <f>C4+D4+E5</f>
        <v>0</v>
      </c>
      <c r="D5" s="106">
        <f t="shared" si="0"/>
        <v>0</v>
      </c>
      <c r="E5" s="108">
        <v>0</v>
      </c>
      <c r="F5" s="97" t="s">
        <v>95</v>
      </c>
      <c r="G5" s="109">
        <f>(1+G4/100)^(30/7)-1</f>
        <v>0.1502086532985154</v>
      </c>
    </row>
    <row r="6" spans="1:10" s="99" customFormat="1" ht="13.5" thickBot="1" x14ac:dyDescent="0.25">
      <c r="A6" s="494"/>
      <c r="B6" s="104">
        <f t="shared" ref="B6:B62" si="1">DATE(YEAR(B5),MONTH(B5)+1,DAY(B5))</f>
        <v>40269</v>
      </c>
      <c r="C6" s="106">
        <f t="shared" ref="C6:C62" si="2">C5+D5+E6</f>
        <v>0</v>
      </c>
      <c r="D6" s="106">
        <f t="shared" si="0"/>
        <v>0</v>
      </c>
      <c r="E6" s="108">
        <v>0</v>
      </c>
      <c r="F6" s="97" t="s">
        <v>96</v>
      </c>
      <c r="G6" s="110">
        <v>3.5</v>
      </c>
    </row>
    <row r="7" spans="1:10" s="99" customFormat="1" ht="13.5" thickBot="1" x14ac:dyDescent="0.25">
      <c r="A7" s="494"/>
      <c r="B7" s="104">
        <f t="shared" si="1"/>
        <v>40299</v>
      </c>
      <c r="C7" s="106">
        <f t="shared" si="2"/>
        <v>0</v>
      </c>
      <c r="D7" s="106">
        <f t="shared" si="0"/>
        <v>0</v>
      </c>
      <c r="E7" s="108">
        <v>0</v>
      </c>
      <c r="F7" s="97" t="s">
        <v>97</v>
      </c>
      <c r="G7" s="111">
        <v>25</v>
      </c>
    </row>
    <row r="8" spans="1:10" s="99" customFormat="1" ht="13.5" thickBot="1" x14ac:dyDescent="0.25">
      <c r="A8" s="494"/>
      <c r="B8" s="104">
        <f t="shared" si="1"/>
        <v>40330</v>
      </c>
      <c r="C8" s="106">
        <f t="shared" si="2"/>
        <v>0</v>
      </c>
      <c r="D8" s="106">
        <f t="shared" si="0"/>
        <v>0</v>
      </c>
      <c r="E8" s="108">
        <v>0</v>
      </c>
      <c r="F8" s="97" t="s">
        <v>98</v>
      </c>
      <c r="G8" s="112">
        <v>0.15</v>
      </c>
    </row>
    <row r="9" spans="1:10" s="99" customFormat="1" x14ac:dyDescent="0.2">
      <c r="A9" s="494"/>
      <c r="B9" s="104">
        <f t="shared" si="1"/>
        <v>40360</v>
      </c>
      <c r="C9" s="106">
        <f t="shared" si="2"/>
        <v>0</v>
      </c>
      <c r="D9" s="106">
        <f t="shared" si="0"/>
        <v>0</v>
      </c>
      <c r="E9" s="108">
        <v>0</v>
      </c>
      <c r="F9" s="100"/>
      <c r="G9" s="100"/>
      <c r="I9" s="113" t="s">
        <v>99</v>
      </c>
      <c r="J9" s="113"/>
    </row>
    <row r="10" spans="1:10" s="99" customFormat="1" x14ac:dyDescent="0.2">
      <c r="A10" s="494"/>
      <c r="B10" s="104">
        <f t="shared" si="1"/>
        <v>40391</v>
      </c>
      <c r="C10" s="106">
        <f t="shared" si="2"/>
        <v>0</v>
      </c>
      <c r="D10" s="106">
        <f t="shared" si="0"/>
        <v>0</v>
      </c>
      <c r="E10" s="108">
        <v>0</v>
      </c>
      <c r="F10" s="100"/>
      <c r="G10" s="100"/>
      <c r="I10" s="113" t="s">
        <v>100</v>
      </c>
      <c r="J10" s="113"/>
    </row>
    <row r="11" spans="1:10" s="99" customFormat="1" x14ac:dyDescent="0.2">
      <c r="A11" s="494"/>
      <c r="B11" s="104">
        <f t="shared" si="1"/>
        <v>40422</v>
      </c>
      <c r="C11" s="106">
        <f t="shared" si="2"/>
        <v>0</v>
      </c>
      <c r="D11" s="106">
        <f t="shared" si="0"/>
        <v>0</v>
      </c>
      <c r="E11" s="108">
        <v>0</v>
      </c>
      <c r="F11" s="100"/>
      <c r="G11" s="100"/>
      <c r="I11" s="113" t="s">
        <v>101</v>
      </c>
      <c r="J11" s="113"/>
    </row>
    <row r="12" spans="1:10" s="99" customFormat="1" ht="13.5" thickBot="1" x14ac:dyDescent="0.25">
      <c r="A12" s="494"/>
      <c r="B12" s="104">
        <f t="shared" si="1"/>
        <v>40452</v>
      </c>
      <c r="C12" s="106">
        <f t="shared" si="2"/>
        <v>0</v>
      </c>
      <c r="D12" s="106">
        <f t="shared" si="0"/>
        <v>0</v>
      </c>
      <c r="E12" s="108">
        <v>0</v>
      </c>
      <c r="F12" s="100"/>
      <c r="G12" s="100"/>
    </row>
    <row r="13" spans="1:10" s="99" customFormat="1" ht="13.5" thickBot="1" x14ac:dyDescent="0.25">
      <c r="A13" s="494"/>
      <c r="B13" s="104">
        <f t="shared" si="1"/>
        <v>40483</v>
      </c>
      <c r="C13" s="106">
        <f t="shared" si="2"/>
        <v>0</v>
      </c>
      <c r="D13" s="106">
        <f t="shared" si="0"/>
        <v>0</v>
      </c>
      <c r="E13" s="108">
        <v>0</v>
      </c>
      <c r="F13" s="496" t="s">
        <v>102</v>
      </c>
      <c r="G13" s="497"/>
    </row>
    <row r="14" spans="1:10" s="99" customFormat="1" ht="12.75" customHeight="1" thickBot="1" x14ac:dyDescent="0.25">
      <c r="A14" s="495"/>
      <c r="B14" s="104">
        <f t="shared" si="1"/>
        <v>40513</v>
      </c>
      <c r="C14" s="106">
        <f t="shared" si="2"/>
        <v>31019.200000000001</v>
      </c>
      <c r="D14" s="106">
        <f t="shared" si="0"/>
        <v>4659.352258397309</v>
      </c>
      <c r="E14" s="114">
        <v>31019.200000000001</v>
      </c>
      <c r="F14" s="115" t="s">
        <v>90</v>
      </c>
      <c r="G14" s="116" t="s">
        <v>103</v>
      </c>
    </row>
    <row r="15" spans="1:10" s="99" customFormat="1" ht="12.75" customHeight="1" x14ac:dyDescent="0.2">
      <c r="A15" s="485">
        <f>A3+1</f>
        <v>2017</v>
      </c>
      <c r="B15" s="117">
        <f t="shared" si="1"/>
        <v>40544</v>
      </c>
      <c r="C15" s="118">
        <f t="shared" si="2"/>
        <v>34513.714193797983</v>
      </c>
      <c r="D15" s="118">
        <f t="shared" si="0"/>
        <v>5184.2585293802513</v>
      </c>
      <c r="E15" s="119">
        <f t="shared" ref="E15:E62" si="3">-D14*$G$7/100</f>
        <v>-1164.8380645993273</v>
      </c>
      <c r="F15" s="120">
        <f>-(E15-$G$8*E15)*$G$6</f>
        <v>3465.3932421829986</v>
      </c>
      <c r="G15" s="121"/>
    </row>
    <row r="16" spans="1:10" s="99" customFormat="1" x14ac:dyDescent="0.2">
      <c r="A16" s="486"/>
      <c r="B16" s="104">
        <f t="shared" si="1"/>
        <v>40575</v>
      </c>
      <c r="C16" s="106">
        <f t="shared" si="2"/>
        <v>38401.908090833167</v>
      </c>
      <c r="D16" s="106">
        <f t="shared" si="0"/>
        <v>5768.2988984174126</v>
      </c>
      <c r="E16" s="122">
        <f t="shared" si="3"/>
        <v>-1296.0646323450628</v>
      </c>
      <c r="F16" s="120">
        <f t="shared" ref="F16:F62" si="4">-(E16-$G$8*E16)*$G$6</f>
        <v>3855.7922812265615</v>
      </c>
      <c r="G16" s="123"/>
    </row>
    <row r="17" spans="1:7" s="99" customFormat="1" x14ac:dyDescent="0.2">
      <c r="A17" s="486"/>
      <c r="B17" s="104">
        <f t="shared" si="1"/>
        <v>40603</v>
      </c>
      <c r="C17" s="106">
        <f t="shared" si="2"/>
        <v>42728.132264646229</v>
      </c>
      <c r="D17" s="106">
        <f t="shared" si="0"/>
        <v>6418.1352054333556</v>
      </c>
      <c r="E17" s="122">
        <f t="shared" si="3"/>
        <v>-1442.0747246043532</v>
      </c>
      <c r="F17" s="120">
        <f t="shared" si="4"/>
        <v>4290.1723056979508</v>
      </c>
      <c r="G17" s="123"/>
    </row>
    <row r="18" spans="1:7" s="99" customFormat="1" x14ac:dyDescent="0.2">
      <c r="A18" s="486"/>
      <c r="B18" s="104">
        <f t="shared" si="1"/>
        <v>40634</v>
      </c>
      <c r="C18" s="106">
        <f t="shared" si="2"/>
        <v>47541.733668721245</v>
      </c>
      <c r="D18" s="106">
        <f t="shared" si="0"/>
        <v>7141.1797898553059</v>
      </c>
      <c r="E18" s="122">
        <f t="shared" si="3"/>
        <v>-1604.5338013583389</v>
      </c>
      <c r="F18" s="120">
        <f t="shared" si="4"/>
        <v>4773.4880590410585</v>
      </c>
      <c r="G18" s="123"/>
    </row>
    <row r="19" spans="1:7" s="99" customFormat="1" x14ac:dyDescent="0.2">
      <c r="A19" s="486"/>
      <c r="B19" s="104">
        <f t="shared" si="1"/>
        <v>40664</v>
      </c>
      <c r="C19" s="106">
        <f t="shared" si="2"/>
        <v>52897.61851111272</v>
      </c>
      <c r="D19" s="106">
        <f t="shared" si="0"/>
        <v>7945.6800392528612</v>
      </c>
      <c r="E19" s="122">
        <f t="shared" si="3"/>
        <v>-1785.2949474638265</v>
      </c>
      <c r="F19" s="120">
        <f t="shared" si="4"/>
        <v>5311.2524687048835</v>
      </c>
      <c r="G19" s="123"/>
    </row>
    <row r="20" spans="1:7" s="99" customFormat="1" x14ac:dyDescent="0.2">
      <c r="A20" s="486"/>
      <c r="B20" s="104">
        <f t="shared" si="1"/>
        <v>40695</v>
      </c>
      <c r="C20" s="106">
        <f t="shared" si="2"/>
        <v>58856.878540552367</v>
      </c>
      <c r="D20" s="106">
        <f t="shared" si="0"/>
        <v>8840.8124629306622</v>
      </c>
      <c r="E20" s="122">
        <f t="shared" si="3"/>
        <v>-1986.4200098132153</v>
      </c>
      <c r="F20" s="120">
        <f t="shared" si="4"/>
        <v>5909.5995291943154</v>
      </c>
      <c r="G20" s="123"/>
    </row>
    <row r="21" spans="1:7" s="99" customFormat="1" x14ac:dyDescent="0.2">
      <c r="A21" s="486"/>
      <c r="B21" s="104">
        <f t="shared" si="1"/>
        <v>40725</v>
      </c>
      <c r="C21" s="106">
        <f t="shared" si="2"/>
        <v>65487.487887750358</v>
      </c>
      <c r="D21" s="106">
        <f t="shared" si="0"/>
        <v>9836.7873635218202</v>
      </c>
      <c r="E21" s="122">
        <f t="shared" si="3"/>
        <v>-2210.2031157326655</v>
      </c>
      <c r="F21" s="120">
        <f t="shared" si="4"/>
        <v>6575.3542693046802</v>
      </c>
      <c r="G21" s="123"/>
    </row>
    <row r="22" spans="1:7" s="99" customFormat="1" x14ac:dyDescent="0.2">
      <c r="A22" s="486"/>
      <c r="B22" s="104">
        <f t="shared" si="1"/>
        <v>40756</v>
      </c>
      <c r="C22" s="106">
        <f t="shared" si="2"/>
        <v>72865.078410391725</v>
      </c>
      <c r="D22" s="106">
        <f t="shared" si="0"/>
        <v>10944.965300515671</v>
      </c>
      <c r="E22" s="122">
        <f t="shared" si="3"/>
        <v>-2459.1968408804551</v>
      </c>
      <c r="F22" s="120">
        <f t="shared" si="4"/>
        <v>7316.1106016193535</v>
      </c>
      <c r="G22" s="123"/>
    </row>
    <row r="23" spans="1:7" s="99" customFormat="1" x14ac:dyDescent="0.2">
      <c r="A23" s="486"/>
      <c r="B23" s="104">
        <f t="shared" si="1"/>
        <v>40787</v>
      </c>
      <c r="C23" s="106">
        <f t="shared" si="2"/>
        <v>81073.802385778486</v>
      </c>
      <c r="D23" s="106">
        <f t="shared" si="0"/>
        <v>12177.986674157752</v>
      </c>
      <c r="E23" s="122">
        <f t="shared" si="3"/>
        <v>-2736.2413251289177</v>
      </c>
      <c r="F23" s="120">
        <f t="shared" si="4"/>
        <v>8140.317942258529</v>
      </c>
      <c r="G23" s="123"/>
    </row>
    <row r="24" spans="1:7" s="99" customFormat="1" x14ac:dyDescent="0.2">
      <c r="A24" s="486"/>
      <c r="B24" s="104">
        <f t="shared" si="1"/>
        <v>40817</v>
      </c>
      <c r="C24" s="106">
        <f t="shared" si="2"/>
        <v>90207.292391396812</v>
      </c>
      <c r="D24" s="106">
        <f t="shared" si="0"/>
        <v>13549.915907817131</v>
      </c>
      <c r="E24" s="122">
        <f t="shared" si="3"/>
        <v>-3044.4966685394379</v>
      </c>
      <c r="F24" s="120">
        <f t="shared" si="4"/>
        <v>9057.3775889048284</v>
      </c>
      <c r="G24" s="123"/>
    </row>
    <row r="25" spans="1:7" s="99" customFormat="1" x14ac:dyDescent="0.2">
      <c r="A25" s="486"/>
      <c r="B25" s="104">
        <f t="shared" si="1"/>
        <v>40848</v>
      </c>
      <c r="C25" s="106">
        <f t="shared" si="2"/>
        <v>100369.72932225966</v>
      </c>
      <c r="D25" s="106">
        <f t="shared" si="0"/>
        <v>15076.401873433137</v>
      </c>
      <c r="E25" s="122">
        <f t="shared" si="3"/>
        <v>-3387.4789769542826</v>
      </c>
      <c r="F25" s="120">
        <f t="shared" si="4"/>
        <v>10077.749956438991</v>
      </c>
      <c r="G25" s="123"/>
    </row>
    <row r="26" spans="1:7" s="99" customFormat="1" ht="12.75" customHeight="1" thickBot="1" x14ac:dyDescent="0.25">
      <c r="A26" s="487"/>
      <c r="B26" s="124">
        <f t="shared" si="1"/>
        <v>40878</v>
      </c>
      <c r="C26" s="125">
        <f t="shared" si="2"/>
        <v>111677.03072733451</v>
      </c>
      <c r="D26" s="125">
        <f t="shared" si="0"/>
        <v>16774.856389929842</v>
      </c>
      <c r="E26" s="126">
        <f t="shared" si="3"/>
        <v>-3769.1004683582842</v>
      </c>
      <c r="F26" s="127">
        <f t="shared" si="4"/>
        <v>11213.073893365896</v>
      </c>
      <c r="G26" s="128"/>
    </row>
    <row r="27" spans="1:7" s="99" customFormat="1" x14ac:dyDescent="0.2">
      <c r="A27" s="485">
        <f>A15+1</f>
        <v>2018</v>
      </c>
      <c r="B27" s="117">
        <f t="shared" si="1"/>
        <v>40909</v>
      </c>
      <c r="C27" s="118">
        <f t="shared" si="2"/>
        <v>124258.1730197819</v>
      </c>
      <c r="D27" s="118">
        <f t="shared" si="0"/>
        <v>18664.652830635361</v>
      </c>
      <c r="E27" s="119">
        <f t="shared" si="3"/>
        <v>-4193.7140974824606</v>
      </c>
      <c r="F27" s="120">
        <f t="shared" si="4"/>
        <v>12476.29944001032</v>
      </c>
      <c r="G27" s="123"/>
    </row>
    <row r="28" spans="1:7" s="99" customFormat="1" x14ac:dyDescent="0.2">
      <c r="A28" s="486"/>
      <c r="B28" s="104">
        <f t="shared" si="1"/>
        <v>40940</v>
      </c>
      <c r="C28" s="106">
        <f t="shared" si="2"/>
        <v>138256.66264275843</v>
      </c>
      <c r="D28" s="106">
        <f t="shared" si="0"/>
        <v>20767.347105115907</v>
      </c>
      <c r="E28" s="122">
        <f t="shared" si="3"/>
        <v>-4666.1632076588403</v>
      </c>
      <c r="F28" s="120">
        <f t="shared" si="4"/>
        <v>13881.835542785049</v>
      </c>
      <c r="G28" s="123"/>
    </row>
    <row r="29" spans="1:7" s="99" customFormat="1" x14ac:dyDescent="0.2">
      <c r="A29" s="486"/>
      <c r="B29" s="104">
        <f t="shared" si="1"/>
        <v>40969</v>
      </c>
      <c r="C29" s="106">
        <f t="shared" si="2"/>
        <v>153832.17297159537</v>
      </c>
      <c r="D29" s="106">
        <f t="shared" si="0"/>
        <v>23106.92353604762</v>
      </c>
      <c r="E29" s="122">
        <f t="shared" si="3"/>
        <v>-5191.8367762789767</v>
      </c>
      <c r="F29" s="120">
        <f t="shared" si="4"/>
        <v>15445.714409429955</v>
      </c>
      <c r="G29" s="123"/>
    </row>
    <row r="30" spans="1:7" s="99" customFormat="1" x14ac:dyDescent="0.2">
      <c r="A30" s="486"/>
      <c r="B30" s="104">
        <f t="shared" si="1"/>
        <v>41000</v>
      </c>
      <c r="C30" s="106">
        <f t="shared" si="2"/>
        <v>171162.36562363111</v>
      </c>
      <c r="D30" s="106">
        <f t="shared" si="0"/>
        <v>25710.068435713736</v>
      </c>
      <c r="E30" s="122">
        <f t="shared" si="3"/>
        <v>-5776.7308840119049</v>
      </c>
      <c r="F30" s="120">
        <f t="shared" si="4"/>
        <v>17185.774379935418</v>
      </c>
      <c r="G30" s="123"/>
    </row>
    <row r="31" spans="1:7" s="99" customFormat="1" x14ac:dyDescent="0.2">
      <c r="A31" s="486"/>
      <c r="B31" s="104">
        <f t="shared" si="1"/>
        <v>41030</v>
      </c>
      <c r="C31" s="106">
        <f t="shared" si="2"/>
        <v>190444.9169504164</v>
      </c>
      <c r="D31" s="106">
        <f t="shared" si="0"/>
        <v>28606.474502669658</v>
      </c>
      <c r="E31" s="122">
        <f t="shared" si="3"/>
        <v>-6427.517108928434</v>
      </c>
      <c r="F31" s="120">
        <f t="shared" si="4"/>
        <v>19121.863399062091</v>
      </c>
      <c r="G31" s="123"/>
    </row>
    <row r="32" spans="1:7" s="99" customFormat="1" x14ac:dyDescent="0.2">
      <c r="A32" s="486"/>
      <c r="B32" s="104">
        <f t="shared" si="1"/>
        <v>41061</v>
      </c>
      <c r="C32" s="106">
        <f t="shared" si="2"/>
        <v>211899.77282741864</v>
      </c>
      <c r="D32" s="106">
        <f t="shared" si="0"/>
        <v>31829.179510667902</v>
      </c>
      <c r="E32" s="122">
        <f t="shared" si="3"/>
        <v>-7151.6186256674146</v>
      </c>
      <c r="F32" s="120">
        <f t="shared" si="4"/>
        <v>21276.065411360556</v>
      </c>
      <c r="G32" s="123"/>
    </row>
    <row r="33" spans="1:7" s="99" customFormat="1" x14ac:dyDescent="0.2">
      <c r="A33" s="486"/>
      <c r="B33" s="104">
        <f t="shared" si="1"/>
        <v>41091</v>
      </c>
      <c r="C33" s="106">
        <f t="shared" si="2"/>
        <v>235771.65746041955</v>
      </c>
      <c r="D33" s="106">
        <f t="shared" si="0"/>
        <v>35414.94315308849</v>
      </c>
      <c r="E33" s="122">
        <f t="shared" si="3"/>
        <v>-7957.2948776669755</v>
      </c>
      <c r="F33" s="120">
        <f t="shared" si="4"/>
        <v>23672.95226105925</v>
      </c>
      <c r="G33" s="123"/>
    </row>
    <row r="34" spans="1:7" s="99" customFormat="1" x14ac:dyDescent="0.2">
      <c r="A34" s="486"/>
      <c r="B34" s="104">
        <f t="shared" si="1"/>
        <v>41122</v>
      </c>
      <c r="C34" s="106">
        <f t="shared" si="2"/>
        <v>262332.86482523591</v>
      </c>
      <c r="D34" s="106">
        <f t="shared" si="0"/>
        <v>39404.666341340169</v>
      </c>
      <c r="E34" s="122">
        <f t="shared" si="3"/>
        <v>-8853.7357882721226</v>
      </c>
      <c r="F34" s="120">
        <f t="shared" si="4"/>
        <v>26339.863970109567</v>
      </c>
      <c r="G34" s="123"/>
    </row>
    <row r="35" spans="1:7" s="99" customFormat="1" x14ac:dyDescent="0.2">
      <c r="A35" s="486"/>
      <c r="B35" s="104">
        <f t="shared" si="1"/>
        <v>41153</v>
      </c>
      <c r="C35" s="106">
        <f t="shared" si="2"/>
        <v>291886.36458124104</v>
      </c>
      <c r="D35" s="106">
        <f t="shared" si="0"/>
        <v>43843.8577399477</v>
      </c>
      <c r="E35" s="122">
        <f t="shared" si="3"/>
        <v>-9851.1665853350423</v>
      </c>
      <c r="F35" s="120">
        <f t="shared" si="4"/>
        <v>29307.220591371755</v>
      </c>
      <c r="G35" s="123"/>
    </row>
    <row r="36" spans="1:7" s="99" customFormat="1" x14ac:dyDescent="0.2">
      <c r="A36" s="486"/>
      <c r="B36" s="104">
        <f t="shared" si="1"/>
        <v>41183</v>
      </c>
      <c r="C36" s="106">
        <f t="shared" si="2"/>
        <v>324769.25788620178</v>
      </c>
      <c r="D36" s="106">
        <f t="shared" si="0"/>
        <v>48783.152859844624</v>
      </c>
      <c r="E36" s="122">
        <f t="shared" si="3"/>
        <v>-10960.964434986925</v>
      </c>
      <c r="F36" s="120">
        <f t="shared" si="4"/>
        <v>32608.869194086103</v>
      </c>
      <c r="G36" s="123"/>
    </row>
    <row r="37" spans="1:7" s="99" customFormat="1" x14ac:dyDescent="0.2">
      <c r="A37" s="486"/>
      <c r="B37" s="104">
        <f t="shared" si="1"/>
        <v>41214</v>
      </c>
      <c r="C37" s="106">
        <f t="shared" si="2"/>
        <v>361356.62253108522</v>
      </c>
      <c r="D37" s="106">
        <f t="shared" si="0"/>
        <v>54278.891630894279</v>
      </c>
      <c r="E37" s="122">
        <f t="shared" si="3"/>
        <v>-12195.788214961156</v>
      </c>
      <c r="F37" s="120">
        <f t="shared" si="4"/>
        <v>36282.469939509443</v>
      </c>
      <c r="G37" s="123"/>
    </row>
    <row r="38" spans="1:7" s="99" customFormat="1" ht="13.5" thickBot="1" x14ac:dyDescent="0.25">
      <c r="A38" s="487"/>
      <c r="B38" s="124">
        <f t="shared" si="1"/>
        <v>41244</v>
      </c>
      <c r="C38" s="125">
        <f t="shared" si="2"/>
        <v>402065.79125425592</v>
      </c>
      <c r="D38" s="125">
        <f t="shared" si="0"/>
        <v>60393.761041703794</v>
      </c>
      <c r="E38" s="126">
        <f t="shared" si="3"/>
        <v>-13569.72290772357</v>
      </c>
      <c r="F38" s="127">
        <f t="shared" si="4"/>
        <v>40369.92565047762</v>
      </c>
      <c r="G38" s="128"/>
    </row>
    <row r="39" spans="1:7" s="99" customFormat="1" x14ac:dyDescent="0.2">
      <c r="A39" s="485">
        <f>A27+1</f>
        <v>2019</v>
      </c>
      <c r="B39" s="104">
        <f t="shared" si="1"/>
        <v>41275</v>
      </c>
      <c r="C39" s="106">
        <f t="shared" si="2"/>
        <v>447361.11203553376</v>
      </c>
      <c r="D39" s="106">
        <f t="shared" si="0"/>
        <v>67197.510176983793</v>
      </c>
      <c r="E39" s="119">
        <f t="shared" si="3"/>
        <v>-15098.440260425949</v>
      </c>
      <c r="F39" s="120">
        <f t="shared" si="4"/>
        <v>44917.859774767196</v>
      </c>
      <c r="G39" s="123"/>
    </row>
    <row r="40" spans="1:7" s="99" customFormat="1" ht="12.75" customHeight="1" x14ac:dyDescent="0.2">
      <c r="A40" s="486"/>
      <c r="B40" s="104">
        <f t="shared" si="1"/>
        <v>41306</v>
      </c>
      <c r="C40" s="106">
        <f t="shared" si="2"/>
        <v>497759.24466827157</v>
      </c>
      <c r="D40" s="106">
        <f t="shared" si="0"/>
        <v>74767.745808507301</v>
      </c>
      <c r="E40" s="122">
        <f t="shared" si="3"/>
        <v>-16799.377544245948</v>
      </c>
      <c r="F40" s="120">
        <f t="shared" si="4"/>
        <v>49978.148194131696</v>
      </c>
      <c r="G40" s="123"/>
    </row>
    <row r="41" spans="1:7" s="99" customFormat="1" x14ac:dyDescent="0.2">
      <c r="A41" s="486"/>
      <c r="B41" s="104">
        <f t="shared" si="1"/>
        <v>41334</v>
      </c>
      <c r="C41" s="106">
        <f t="shared" si="2"/>
        <v>553835.054024652</v>
      </c>
      <c r="D41" s="106">
        <f t="shared" si="0"/>
        <v>83190.817614553496</v>
      </c>
      <c r="E41" s="122">
        <f t="shared" si="3"/>
        <v>-18691.936452126825</v>
      </c>
      <c r="F41" s="120">
        <f t="shared" si="4"/>
        <v>55608.510945077302</v>
      </c>
      <c r="G41" s="123"/>
    </row>
    <row r="42" spans="1:7" s="99" customFormat="1" x14ac:dyDescent="0.2">
      <c r="A42" s="486"/>
      <c r="B42" s="104">
        <f t="shared" si="1"/>
        <v>41365</v>
      </c>
      <c r="C42" s="106">
        <f t="shared" si="2"/>
        <v>616228.16723556712</v>
      </c>
      <c r="D42" s="106">
        <f t="shared" si="0"/>
        <v>92562.803125066872</v>
      </c>
      <c r="E42" s="122">
        <f t="shared" si="3"/>
        <v>-20797.704403638374</v>
      </c>
      <c r="F42" s="120">
        <f t="shared" si="4"/>
        <v>61873.170600824167</v>
      </c>
      <c r="G42" s="123"/>
    </row>
    <row r="43" spans="1:7" s="99" customFormat="1" x14ac:dyDescent="0.2">
      <c r="A43" s="486"/>
      <c r="B43" s="104">
        <f t="shared" si="1"/>
        <v>41395</v>
      </c>
      <c r="C43" s="106">
        <f t="shared" si="2"/>
        <v>685650.26957936736</v>
      </c>
      <c r="D43" s="106">
        <f t="shared" si="0"/>
        <v>102990.60362728081</v>
      </c>
      <c r="E43" s="122">
        <f t="shared" si="3"/>
        <v>-23140.700781266718</v>
      </c>
      <c r="F43" s="120">
        <f t="shared" si="4"/>
        <v>68843.584824268488</v>
      </c>
      <c r="G43" s="123"/>
    </row>
    <row r="44" spans="1:7" s="99" customFormat="1" x14ac:dyDescent="0.2">
      <c r="A44" s="486"/>
      <c r="B44" s="104">
        <f t="shared" si="1"/>
        <v>41426</v>
      </c>
      <c r="C44" s="106">
        <f t="shared" si="2"/>
        <v>762893.22229982796</v>
      </c>
      <c r="D44" s="106">
        <f t="shared" si="0"/>
        <v>114593.1635322221</v>
      </c>
      <c r="E44" s="122">
        <f t="shared" si="3"/>
        <v>-25747.650906820203</v>
      </c>
      <c r="F44" s="120">
        <f t="shared" si="4"/>
        <v>76599.261447790108</v>
      </c>
      <c r="G44" s="123"/>
    </row>
    <row r="45" spans="1:7" s="99" customFormat="1" x14ac:dyDescent="0.2">
      <c r="A45" s="486"/>
      <c r="B45" s="104">
        <f t="shared" si="1"/>
        <v>41456</v>
      </c>
      <c r="C45" s="106">
        <f t="shared" si="2"/>
        <v>848838.09494899458</v>
      </c>
      <c r="D45" s="106">
        <f t="shared" si="0"/>
        <v>127502.82711076582</v>
      </c>
      <c r="E45" s="122">
        <f t="shared" si="3"/>
        <v>-28648.290883055524</v>
      </c>
      <c r="F45" s="120">
        <f t="shared" si="4"/>
        <v>85228.66537709019</v>
      </c>
      <c r="G45" s="123"/>
    </row>
    <row r="46" spans="1:7" s="99" customFormat="1" x14ac:dyDescent="0.2">
      <c r="A46" s="486"/>
      <c r="B46" s="104">
        <f t="shared" si="1"/>
        <v>41487</v>
      </c>
      <c r="C46" s="106">
        <f t="shared" si="2"/>
        <v>944465.21528206894</v>
      </c>
      <c r="D46" s="106">
        <f t="shared" si="0"/>
        <v>141866.84807481201</v>
      </c>
      <c r="E46" s="122">
        <f t="shared" si="3"/>
        <v>-31875.706777691455</v>
      </c>
      <c r="F46" s="120">
        <f t="shared" si="4"/>
        <v>94830.227663632089</v>
      </c>
      <c r="G46" s="123"/>
    </row>
    <row r="47" spans="1:7" s="99" customFormat="1" x14ac:dyDescent="0.2">
      <c r="A47" s="486"/>
      <c r="B47" s="104">
        <f t="shared" si="1"/>
        <v>41518</v>
      </c>
      <c r="C47" s="106">
        <f t="shared" si="2"/>
        <v>1050865.3513381779</v>
      </c>
      <c r="D47" s="106">
        <f t="shared" si="0"/>
        <v>157849.06922257895</v>
      </c>
      <c r="E47" s="122">
        <f t="shared" si="3"/>
        <v>-35466.712018703001</v>
      </c>
      <c r="F47" s="120">
        <f t="shared" si="4"/>
        <v>105513.46825564142</v>
      </c>
      <c r="G47" s="123"/>
    </row>
    <row r="48" spans="1:7" s="99" customFormat="1" x14ac:dyDescent="0.2">
      <c r="A48" s="486"/>
      <c r="B48" s="104">
        <f t="shared" si="1"/>
        <v>41548</v>
      </c>
      <c r="C48" s="106">
        <f t="shared" si="2"/>
        <v>1169252.1532551122</v>
      </c>
      <c r="D48" s="106">
        <f t="shared" si="0"/>
        <v>175631.79130683976</v>
      </c>
      <c r="E48" s="122">
        <f t="shared" si="3"/>
        <v>-39462.267305644738</v>
      </c>
      <c r="F48" s="120">
        <f t="shared" si="4"/>
        <v>117400.24523429311</v>
      </c>
      <c r="G48" s="123"/>
    </row>
    <row r="49" spans="1:7" s="99" customFormat="1" x14ac:dyDescent="0.2">
      <c r="A49" s="486"/>
      <c r="B49" s="104">
        <f t="shared" si="1"/>
        <v>41579</v>
      </c>
      <c r="C49" s="106">
        <f t="shared" si="2"/>
        <v>1300975.9967352422</v>
      </c>
      <c r="D49" s="106">
        <f t="shared" si="0"/>
        <v>195417.85244329451</v>
      </c>
      <c r="E49" s="122">
        <f t="shared" si="3"/>
        <v>-43907.94782670994</v>
      </c>
      <c r="F49" s="120">
        <f t="shared" si="4"/>
        <v>130626.14478446206</v>
      </c>
      <c r="G49" s="123"/>
    </row>
    <row r="50" spans="1:7" s="99" customFormat="1" ht="13.5" thickBot="1" x14ac:dyDescent="0.25">
      <c r="A50" s="487"/>
      <c r="B50" s="104">
        <f t="shared" si="1"/>
        <v>41609</v>
      </c>
      <c r="C50" s="106">
        <f t="shared" si="2"/>
        <v>1447539.3860677131</v>
      </c>
      <c r="D50" s="106">
        <f t="shared" si="0"/>
        <v>217432.94177779095</v>
      </c>
      <c r="E50" s="126">
        <f t="shared" si="3"/>
        <v>-48854.463110823628</v>
      </c>
      <c r="F50" s="127">
        <f t="shared" si="4"/>
        <v>145342.02775470031</v>
      </c>
      <c r="G50" s="128"/>
    </row>
    <row r="51" spans="1:7" s="99" customFormat="1" x14ac:dyDescent="0.2">
      <c r="A51" s="485">
        <f>A39+1</f>
        <v>2020</v>
      </c>
      <c r="B51" s="117">
        <f t="shared" si="1"/>
        <v>41640</v>
      </c>
      <c r="C51" s="118">
        <f t="shared" si="2"/>
        <v>1610614.0924010563</v>
      </c>
      <c r="D51" s="118">
        <f t="shared" si="0"/>
        <v>241928.17380317333</v>
      </c>
      <c r="E51" s="119">
        <f t="shared" si="3"/>
        <v>-54358.235444447746</v>
      </c>
      <c r="F51" s="120">
        <f t="shared" si="4"/>
        <v>161715.75044723204</v>
      </c>
      <c r="G51" s="123"/>
    </row>
    <row r="52" spans="1:7" s="99" customFormat="1" x14ac:dyDescent="0.2">
      <c r="A52" s="486"/>
      <c r="B52" s="104">
        <f t="shared" si="1"/>
        <v>41671</v>
      </c>
      <c r="C52" s="106">
        <f t="shared" si="2"/>
        <v>1792060.2227534363</v>
      </c>
      <c r="D52" s="106">
        <f t="shared" si="0"/>
        <v>269182.9526896312</v>
      </c>
      <c r="E52" s="122">
        <f t="shared" si="3"/>
        <v>-60482.043450793339</v>
      </c>
      <c r="F52" s="120">
        <f t="shared" si="4"/>
        <v>179934.0792661102</v>
      </c>
      <c r="G52" s="123"/>
    </row>
    <row r="53" spans="1:7" s="99" customFormat="1" x14ac:dyDescent="0.2">
      <c r="A53" s="486"/>
      <c r="B53" s="104">
        <f t="shared" si="1"/>
        <v>41699</v>
      </c>
      <c r="C53" s="106">
        <f t="shared" si="2"/>
        <v>1993947.4372706597</v>
      </c>
      <c r="D53" s="106">
        <f t="shared" si="0"/>
        <v>299508.15930045181</v>
      </c>
      <c r="E53" s="122">
        <f t="shared" si="3"/>
        <v>-67295.7381724078</v>
      </c>
      <c r="F53" s="120">
        <f t="shared" si="4"/>
        <v>200204.82106291319</v>
      </c>
      <c r="G53" s="123"/>
    </row>
    <row r="54" spans="1:7" s="99" customFormat="1" x14ac:dyDescent="0.2">
      <c r="A54" s="486"/>
      <c r="B54" s="104">
        <f t="shared" si="1"/>
        <v>41730</v>
      </c>
      <c r="C54" s="106">
        <f t="shared" si="2"/>
        <v>2218578.5567459986</v>
      </c>
      <c r="D54" s="106">
        <f t="shared" si="0"/>
        <v>333249.69724578038</v>
      </c>
      <c r="E54" s="122">
        <f t="shared" si="3"/>
        <v>-74877.039825112952</v>
      </c>
      <c r="F54" s="120">
        <f t="shared" si="4"/>
        <v>222759.19347971104</v>
      </c>
      <c r="G54" s="123"/>
    </row>
    <row r="55" spans="1:7" s="99" customFormat="1" x14ac:dyDescent="0.2">
      <c r="A55" s="486"/>
      <c r="B55" s="104">
        <f t="shared" si="1"/>
        <v>41760</v>
      </c>
      <c r="C55" s="106">
        <f t="shared" si="2"/>
        <v>2468515.8296803338</v>
      </c>
      <c r="D55" s="106">
        <f t="shared" si="0"/>
        <v>370792.43842235039</v>
      </c>
      <c r="E55" s="122">
        <f t="shared" si="3"/>
        <v>-83312.424311445095</v>
      </c>
      <c r="F55" s="120">
        <f t="shared" si="4"/>
        <v>247854.46232654914</v>
      </c>
      <c r="G55" s="123"/>
    </row>
    <row r="56" spans="1:7" s="99" customFormat="1" x14ac:dyDescent="0.2">
      <c r="A56" s="486"/>
      <c r="B56" s="104">
        <f t="shared" si="1"/>
        <v>41791</v>
      </c>
      <c r="C56" s="106">
        <f t="shared" si="2"/>
        <v>2746610.1584970965</v>
      </c>
      <c r="D56" s="106">
        <f t="shared" si="0"/>
        <v>412564.61304387084</v>
      </c>
      <c r="E56" s="122">
        <f t="shared" si="3"/>
        <v>-92698.109605587597</v>
      </c>
      <c r="F56" s="120">
        <f t="shared" si="4"/>
        <v>275776.8760766231</v>
      </c>
      <c r="G56" s="123"/>
    </row>
    <row r="57" spans="1:7" s="99" customFormat="1" x14ac:dyDescent="0.2">
      <c r="A57" s="486"/>
      <c r="B57" s="104">
        <f t="shared" si="1"/>
        <v>41821</v>
      </c>
      <c r="C57" s="106">
        <f t="shared" si="2"/>
        <v>3056033.6182799996</v>
      </c>
      <c r="D57" s="106">
        <f t="shared" si="0"/>
        <v>459042.69423682801</v>
      </c>
      <c r="E57" s="122">
        <f t="shared" si="3"/>
        <v>-103141.15326096771</v>
      </c>
      <c r="F57" s="120">
        <f t="shared" si="4"/>
        <v>306844.93095137895</v>
      </c>
      <c r="G57" s="123"/>
    </row>
    <row r="58" spans="1:7" s="99" customFormat="1" x14ac:dyDescent="0.2">
      <c r="A58" s="486"/>
      <c r="B58" s="104">
        <f t="shared" si="1"/>
        <v>41852</v>
      </c>
      <c r="C58" s="106">
        <f t="shared" si="2"/>
        <v>3400315.6389576206</v>
      </c>
      <c r="D58" s="106">
        <f t="shared" si="0"/>
        <v>510756.83291770512</v>
      </c>
      <c r="E58" s="122">
        <f t="shared" si="3"/>
        <v>-114760.673559207</v>
      </c>
      <c r="F58" s="120">
        <f t="shared" si="4"/>
        <v>341413.00383864087</v>
      </c>
      <c r="G58" s="123"/>
    </row>
    <row r="59" spans="1:7" s="99" customFormat="1" x14ac:dyDescent="0.2">
      <c r="A59" s="486"/>
      <c r="B59" s="104">
        <f t="shared" si="1"/>
        <v>41883</v>
      </c>
      <c r="C59" s="106">
        <f t="shared" si="2"/>
        <v>3783383.2636458995</v>
      </c>
      <c r="D59" s="106">
        <f t="shared" si="0"/>
        <v>568296.90494439262</v>
      </c>
      <c r="E59" s="122">
        <f t="shared" si="3"/>
        <v>-127689.20822942628</v>
      </c>
      <c r="F59" s="120">
        <f t="shared" si="4"/>
        <v>379875.39448254317</v>
      </c>
      <c r="G59" s="123"/>
    </row>
    <row r="60" spans="1:7" s="99" customFormat="1" x14ac:dyDescent="0.2">
      <c r="A60" s="486"/>
      <c r="B60" s="104">
        <f t="shared" si="1"/>
        <v>41913</v>
      </c>
      <c r="C60" s="106">
        <f t="shared" si="2"/>
        <v>4209605.9423541939</v>
      </c>
      <c r="D60" s="106">
        <f t="shared" si="0"/>
        <v>632319.23951845139</v>
      </c>
      <c r="E60" s="122">
        <f t="shared" si="3"/>
        <v>-142074.22623609815</v>
      </c>
      <c r="F60" s="120">
        <f t="shared" si="4"/>
        <v>422670.82305239199</v>
      </c>
      <c r="G60" s="123"/>
    </row>
    <row r="61" spans="1:7" s="99" customFormat="1" x14ac:dyDescent="0.2">
      <c r="A61" s="486"/>
      <c r="B61" s="104">
        <f t="shared" si="1"/>
        <v>41944</v>
      </c>
      <c r="C61" s="106">
        <f t="shared" si="2"/>
        <v>4683845.3719930323</v>
      </c>
      <c r="D61" s="106">
        <f t="shared" si="0"/>
        <v>703554.10558555729</v>
      </c>
      <c r="E61" s="122">
        <f t="shared" si="3"/>
        <v>-158079.80987961285</v>
      </c>
      <c r="F61" s="120">
        <f t="shared" si="4"/>
        <v>470287.43439184822</v>
      </c>
      <c r="G61" s="123"/>
    </row>
    <row r="62" spans="1:7" ht="13.5" thickBot="1" x14ac:dyDescent="0.25">
      <c r="A62" s="487"/>
      <c r="B62" s="124">
        <f t="shared" si="1"/>
        <v>41974</v>
      </c>
      <c r="C62" s="125">
        <f t="shared" si="2"/>
        <v>5211510.9511822006</v>
      </c>
      <c r="D62" s="125">
        <f t="shared" si="0"/>
        <v>782814.0416275434</v>
      </c>
      <c r="E62" s="126">
        <f t="shared" si="3"/>
        <v>-175888.52639638929</v>
      </c>
      <c r="F62" s="127">
        <f t="shared" si="4"/>
        <v>523268.36602925812</v>
      </c>
      <c r="G62" s="128"/>
    </row>
  </sheetData>
  <mergeCells count="8">
    <mergeCell ref="F13:G13"/>
    <mergeCell ref="A15:A26"/>
    <mergeCell ref="A27:A38"/>
    <mergeCell ref="A39:A50"/>
    <mergeCell ref="A51:A62"/>
    <mergeCell ref="A1:B1"/>
    <mergeCell ref="C1:E1"/>
    <mergeCell ref="A3:A14"/>
  </mergeCells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E28" sqref="E28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51" t="s">
        <v>134</v>
      </c>
      <c r="C2" s="479"/>
      <c r="F2" s="482" t="s">
        <v>135</v>
      </c>
      <c r="G2" s="453"/>
      <c r="I2" s="451" t="s">
        <v>136</v>
      </c>
      <c r="J2" s="479"/>
    </row>
    <row r="3" spans="2:10" x14ac:dyDescent="0.2">
      <c r="B3" s="177" t="s">
        <v>74</v>
      </c>
      <c r="C3" s="178">
        <v>50000</v>
      </c>
      <c r="F3" s="16" t="s">
        <v>137</v>
      </c>
      <c r="G3" s="179">
        <v>50000</v>
      </c>
      <c r="I3" s="180" t="s">
        <v>61</v>
      </c>
      <c r="J3" s="181">
        <v>1.06463</v>
      </c>
    </row>
    <row r="4" spans="2:10" x14ac:dyDescent="0.2">
      <c r="B4" s="10" t="s">
        <v>60</v>
      </c>
      <c r="C4" s="54">
        <v>2</v>
      </c>
      <c r="F4" s="182" t="s">
        <v>138</v>
      </c>
      <c r="G4" s="74">
        <v>30102.49</v>
      </c>
      <c r="I4" s="12" t="s">
        <v>139</v>
      </c>
      <c r="J4" s="183">
        <f>G4*G6/J3/G5</f>
        <v>28.275072090773321</v>
      </c>
    </row>
    <row r="5" spans="2:10" x14ac:dyDescent="0.2">
      <c r="B5" s="10" t="s">
        <v>47</v>
      </c>
      <c r="C5" s="184">
        <v>100000</v>
      </c>
      <c r="F5" s="10" t="s">
        <v>47</v>
      </c>
      <c r="G5" s="184">
        <v>100000</v>
      </c>
      <c r="I5" s="12" t="s">
        <v>140</v>
      </c>
      <c r="J5" s="183">
        <f>G4/G5/(G7*J3/100/G6+J12/10000)</f>
        <v>82.943878366388745</v>
      </c>
    </row>
    <row r="6" spans="2:10" ht="13.5" thickBot="1" x14ac:dyDescent="0.25">
      <c r="B6" s="185" t="s">
        <v>141</v>
      </c>
      <c r="C6" s="186">
        <f>IF(C3="","",IF(C4="","",IF(C5="","",C3*C4/C5)))</f>
        <v>1</v>
      </c>
      <c r="F6" s="10" t="s">
        <v>60</v>
      </c>
      <c r="G6" s="54">
        <v>100</v>
      </c>
      <c r="I6" s="12" t="s">
        <v>142</v>
      </c>
      <c r="J6" s="183">
        <f>IF(G13="","",IF(J12="","",G13/J12/10))</f>
        <v>-638.81380068673866</v>
      </c>
    </row>
    <row r="7" spans="2:10" x14ac:dyDescent="0.2">
      <c r="F7" s="10" t="s">
        <v>143</v>
      </c>
      <c r="G7" s="54">
        <v>20</v>
      </c>
      <c r="I7" s="12" t="s">
        <v>144</v>
      </c>
      <c r="J7" s="183">
        <f>IF(J4&lt;J5,IF(J4&lt;J6,J4,J6),IF(J5&lt;J6,J5,J6))</f>
        <v>-638.81380068673866</v>
      </c>
    </row>
    <row r="8" spans="2:10" x14ac:dyDescent="0.2">
      <c r="F8" s="10" t="s">
        <v>145</v>
      </c>
      <c r="G8" s="184">
        <v>0.01</v>
      </c>
      <c r="I8" s="12" t="s">
        <v>146</v>
      </c>
      <c r="J8" s="183" t="str">
        <f>IF(J7=J4,"MaxLev",IF(J7=J5,"Margin","Ideal"))</f>
        <v>Ideal</v>
      </c>
    </row>
    <row r="9" spans="2:10" ht="13.5" thickBot="1" x14ac:dyDescent="0.25">
      <c r="F9" s="11" t="s">
        <v>147</v>
      </c>
      <c r="G9" s="187">
        <f>IF(G8="","",G8*G5*J3/G6)</f>
        <v>10.646299999999998</v>
      </c>
      <c r="I9" s="12" t="s">
        <v>148</v>
      </c>
      <c r="J9" s="188">
        <v>100</v>
      </c>
    </row>
    <row r="10" spans="2:10" ht="13.5" thickBot="1" x14ac:dyDescent="0.25">
      <c r="I10" s="13" t="s">
        <v>149</v>
      </c>
      <c r="J10" s="189">
        <f>IF(J7="","",IF(J9="","",INT(J7*J9)/100))</f>
        <v>-638.82000000000005</v>
      </c>
    </row>
    <row r="11" spans="2:10" ht="13.5" thickBot="1" x14ac:dyDescent="0.25">
      <c r="F11" s="462" t="s">
        <v>13</v>
      </c>
      <c r="G11" s="463"/>
      <c r="I11" s="13" t="s">
        <v>150</v>
      </c>
      <c r="J11" s="190">
        <f>IF(J10="","",INT(G6*J10/J4))</f>
        <v>-2260</v>
      </c>
    </row>
    <row r="12" spans="2:10" x14ac:dyDescent="0.2">
      <c r="F12" s="460" t="s">
        <v>16</v>
      </c>
      <c r="G12" s="191">
        <v>-3.1831941511486526</v>
      </c>
      <c r="I12" s="192" t="s">
        <v>151</v>
      </c>
      <c r="J12" s="193">
        <v>15</v>
      </c>
    </row>
    <row r="13" spans="2:10" x14ac:dyDescent="0.2">
      <c r="F13" s="461"/>
      <c r="G13" s="20">
        <v>-95822.070103010803</v>
      </c>
      <c r="I13" s="12" t="s">
        <v>152</v>
      </c>
      <c r="J13" s="39">
        <f>IF(J12="","",J12*J10*G5/10000)</f>
        <v>-95823.000000000015</v>
      </c>
    </row>
    <row r="14" spans="2:10" x14ac:dyDescent="0.2">
      <c r="F14" s="458" t="s">
        <v>14</v>
      </c>
      <c r="G14" s="19">
        <v>0</v>
      </c>
      <c r="I14" s="12" t="s">
        <v>153</v>
      </c>
      <c r="J14" s="194">
        <f>J13/G4</f>
        <v>-3.1832250421808963</v>
      </c>
    </row>
    <row r="15" spans="2:10" ht="13.5" thickBot="1" x14ac:dyDescent="0.25">
      <c r="F15" s="459"/>
      <c r="G15" s="175">
        <v>0</v>
      </c>
      <c r="I15" s="12" t="s">
        <v>154</v>
      </c>
      <c r="J15" s="194">
        <f>J14/J12</f>
        <v>-0.21221500281205977</v>
      </c>
    </row>
    <row r="16" spans="2:10" ht="13.5" thickBot="1" x14ac:dyDescent="0.25">
      <c r="I16" s="185" t="s">
        <v>155</v>
      </c>
      <c r="J16" s="189">
        <f>(G4-G9)/J13</f>
        <v>-0.31403570854596491</v>
      </c>
    </row>
    <row r="17" spans="9:10" x14ac:dyDescent="0.2">
      <c r="I17" s="55" t="s">
        <v>156</v>
      </c>
      <c r="J17" s="193">
        <v>2</v>
      </c>
    </row>
    <row r="18" spans="9:10" x14ac:dyDescent="0.2">
      <c r="I18" s="12" t="s">
        <v>49</v>
      </c>
      <c r="J18" s="39">
        <f>IF(J17="","",J17*J10*G5/10000)</f>
        <v>-12776.400000000001</v>
      </c>
    </row>
    <row r="19" spans="9:10" x14ac:dyDescent="0.2">
      <c r="I19" s="12" t="s">
        <v>157</v>
      </c>
      <c r="J19" s="194">
        <f>J18/G4</f>
        <v>-0.42443000562411948</v>
      </c>
    </row>
    <row r="20" spans="9:10" x14ac:dyDescent="0.2">
      <c r="I20" s="12" t="s">
        <v>10</v>
      </c>
      <c r="J20" s="194">
        <v>0.2</v>
      </c>
    </row>
    <row r="21" spans="9:10" x14ac:dyDescent="0.2">
      <c r="I21" s="498" t="s">
        <v>14</v>
      </c>
      <c r="J21" s="39">
        <f>IF(J20="","",J20*J18-(1-J20)*J13)</f>
        <v>74103.12000000001</v>
      </c>
    </row>
    <row r="22" spans="9:10" ht="13.5" thickBot="1" x14ac:dyDescent="0.25">
      <c r="I22" s="443"/>
      <c r="J22" s="195">
        <f>IF(J21="","",J21/G4)</f>
        <v>2.4616940326198931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20</vt:i4>
      </vt:variant>
    </vt:vector>
  </HeadingPairs>
  <TitlesOfParts>
    <vt:vector size="20" baseType="lpstr">
      <vt:lpstr>Use</vt:lpstr>
      <vt:lpstr>Plan</vt:lpstr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2016-12-31T21:39:17Z</dcterms:modified>
</cp:coreProperties>
</file>