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pinvest\Desktop\"/>
    </mc:Choice>
  </mc:AlternateContent>
  <bookViews>
    <workbookView xWindow="0" yWindow="0" windowWidth="28800" windowHeight="12210"/>
  </bookViews>
  <sheets>
    <sheet name="GRI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W34" i="1" l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6" i="1"/>
  <c r="O5" i="1"/>
  <c r="W33" i="1"/>
  <c r="W32" i="1"/>
  <c r="W30" i="1"/>
  <c r="W31" i="1"/>
  <c r="W29" i="1"/>
  <c r="W28" i="1"/>
  <c r="W27" i="1" l="1"/>
  <c r="W26" i="1"/>
  <c r="W25" i="1"/>
  <c r="W24" i="1"/>
  <c r="W21" i="1"/>
  <c r="W22" i="1"/>
  <c r="W23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D5" i="1"/>
  <c r="D4" i="1"/>
  <c r="D15" i="1"/>
  <c r="D13" i="1"/>
  <c r="D14" i="1"/>
  <c r="D19" i="1"/>
  <c r="D24" i="1"/>
  <c r="N12" i="1"/>
  <c r="N7" i="1"/>
  <c r="N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1" i="1"/>
  <c r="N10" i="1"/>
  <c r="N9" i="1"/>
  <c r="N8" i="1"/>
  <c r="N6" i="1"/>
  <c r="D16" i="1" l="1"/>
  <c r="D18" i="1"/>
  <c r="D17" i="1"/>
  <c r="D23" i="1" l="1"/>
  <c r="D20" i="1"/>
  <c r="D21" i="1"/>
  <c r="D22" i="1"/>
  <c r="D25" i="1" s="1"/>
  <c r="C5" i="1" l="1"/>
  <c r="G5" i="1" s="1"/>
  <c r="C6" i="1"/>
  <c r="G6" i="1" s="1"/>
  <c r="C7" i="1"/>
  <c r="C8" i="1"/>
  <c r="G8" i="1" s="1"/>
  <c r="C9" i="1"/>
  <c r="C10" i="1"/>
  <c r="C11" i="1"/>
  <c r="C12" i="1"/>
  <c r="G12" i="1" s="1"/>
  <c r="C13" i="1"/>
  <c r="C14" i="1"/>
  <c r="C15" i="1"/>
  <c r="C16" i="1"/>
  <c r="G16" i="1" s="1"/>
  <c r="C17" i="1"/>
  <c r="C18" i="1"/>
  <c r="C19" i="1"/>
  <c r="C20" i="1"/>
  <c r="G20" i="1" s="1"/>
  <c r="C21" i="1"/>
  <c r="C22" i="1"/>
  <c r="C23" i="1"/>
  <c r="C24" i="1"/>
  <c r="G24" i="1" s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D29" i="1"/>
  <c r="D34" i="1"/>
  <c r="D39" i="1"/>
  <c r="D44" i="1"/>
  <c r="G23" i="1" l="1"/>
  <c r="G22" i="1"/>
  <c r="G18" i="1"/>
  <c r="G10" i="1"/>
  <c r="G26" i="1"/>
  <c r="G14" i="1"/>
  <c r="G19" i="1"/>
  <c r="G15" i="1"/>
  <c r="G11" i="1"/>
  <c r="G7" i="1"/>
  <c r="G25" i="1"/>
  <c r="G17" i="1"/>
  <c r="G13" i="1"/>
  <c r="G9" i="1"/>
  <c r="G21" i="1"/>
  <c r="F5" i="1"/>
  <c r="F7" i="1"/>
  <c r="D28" i="1"/>
  <c r="D26" i="1"/>
  <c r="D27" i="1"/>
  <c r="G28" i="1" l="1"/>
  <c r="G27" i="1"/>
  <c r="G30" i="1"/>
  <c r="G29" i="1"/>
  <c r="D32" i="1"/>
  <c r="D33" i="1"/>
  <c r="D30" i="1"/>
  <c r="D31" i="1"/>
  <c r="G32" i="1" l="1"/>
  <c r="G33" i="1"/>
  <c r="G34" i="1"/>
  <c r="G31" i="1"/>
  <c r="D36" i="1"/>
  <c r="D37" i="1"/>
  <c r="D38" i="1"/>
  <c r="D35" i="1"/>
  <c r="T45" i="1"/>
  <c r="E35" i="1"/>
  <c r="E36" i="1"/>
  <c r="E37" i="1"/>
  <c r="E38" i="1"/>
  <c r="E39" i="1"/>
  <c r="E40" i="1"/>
  <c r="E41" i="1"/>
  <c r="E42" i="1"/>
  <c r="E43" i="1"/>
  <c r="E44" i="1"/>
  <c r="D40" i="1" l="1"/>
  <c r="D41" i="1"/>
  <c r="D42" i="1"/>
  <c r="D43" i="1"/>
  <c r="F8" i="1"/>
  <c r="F9" i="1"/>
  <c r="F6" i="1"/>
  <c r="L45" i="1"/>
  <c r="E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D45" i="1" l="1"/>
  <c r="F14" i="1"/>
  <c r="F18" i="1"/>
  <c r="F15" i="1"/>
  <c r="F10" i="1"/>
  <c r="F12" i="1"/>
  <c r="F11" i="1"/>
  <c r="F13" i="1"/>
  <c r="E5" i="1"/>
  <c r="F17" i="1"/>
  <c r="F16" i="1"/>
  <c r="F19" i="1"/>
  <c r="F22" i="1" l="1"/>
  <c r="F21" i="1"/>
  <c r="F24" i="1"/>
  <c r="F23" i="1"/>
  <c r="F20" i="1"/>
  <c r="F29" i="1" l="1"/>
  <c r="F27" i="1"/>
  <c r="F28" i="1"/>
  <c r="F26" i="1"/>
  <c r="F25" i="1"/>
  <c r="F30" i="1"/>
  <c r="F33" i="1" l="1"/>
  <c r="F31" i="1"/>
  <c r="F32" i="1"/>
  <c r="F34" i="1"/>
  <c r="F35" i="1"/>
  <c r="F39" i="1" l="1"/>
  <c r="F36" i="1"/>
  <c r="F38" i="1"/>
  <c r="F37" i="1"/>
  <c r="F40" i="1"/>
  <c r="F41" i="1" l="1"/>
  <c r="F44" i="1"/>
  <c r="F43" i="1"/>
  <c r="F42" i="1"/>
</calcChain>
</file>

<file path=xl/sharedStrings.xml><?xml version="1.0" encoding="utf-8"?>
<sst xmlns="http://schemas.openxmlformats.org/spreadsheetml/2006/main" count="29" uniqueCount="14">
  <si>
    <t xml:space="preserve">Volume </t>
  </si>
  <si>
    <t>Volume</t>
  </si>
  <si>
    <t>Minus</t>
  </si>
  <si>
    <t>Trade</t>
  </si>
  <si>
    <t>10.10.13</t>
  </si>
  <si>
    <t>Return</t>
  </si>
  <si>
    <t>Pips to BE</t>
  </si>
  <si>
    <t>Margin</t>
  </si>
  <si>
    <t>DP Hybrid - Conservative</t>
  </si>
  <si>
    <t>10.10.10.15</t>
  </si>
  <si>
    <t xml:space="preserve">First </t>
  </si>
  <si>
    <t xml:space="preserve">Pips </t>
  </si>
  <si>
    <t>Pips</t>
  </si>
  <si>
    <t>Cycles gaps 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</si>
</sst>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charset val="238"/>
      <scheme val="minor"/>
    </font>
    <font>
      <i/>
      <sz val="10"/>
      <color rgb="FF1C1C1C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Arial Black"/>
      <family val="2"/>
      <charset val="238"/>
    </font>
    <font>
      <sz val="11"/>
      <color theme="1"/>
      <name val="Arial Black"/>
      <family val="2"/>
      <charset val="238"/>
    </font>
    <font>
      <sz val="11"/>
      <color rgb="FF66FF33"/>
      <name val="Calibri"/>
      <family val="2"/>
      <charset val="238"/>
      <scheme val="minor"/>
    </font>
    <font>
      <b/>
      <sz val="12"/>
      <color rgb="FF66FF33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7" borderId="1" xfId="0" applyFill="1" applyBorder="1"/>
    <xf numFmtId="0" fontId="0" fillId="7" borderId="1" xfId="0" applyFont="1" applyFill="1" applyBorder="1"/>
    <xf numFmtId="164" fontId="0" fillId="7" borderId="1" xfId="0" applyNumberFormat="1" applyFill="1" applyBorder="1"/>
    <xf numFmtId="164" fontId="1" fillId="7" borderId="1" xfId="0" applyNumberFormat="1" applyFont="1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0" fillId="4" borderId="1" xfId="0" applyFill="1" applyBorder="1"/>
    <xf numFmtId="164" fontId="0" fillId="4" borderId="1" xfId="0" applyNumberFormat="1" applyFill="1" applyBorder="1"/>
    <xf numFmtId="0" fontId="0" fillId="5" borderId="1" xfId="0" applyFill="1" applyBorder="1"/>
    <xf numFmtId="164" fontId="0" fillId="5" borderId="1" xfId="0" applyNumberFormat="1" applyFill="1" applyBorder="1"/>
    <xf numFmtId="0" fontId="0" fillId="6" borderId="1" xfId="0" applyFill="1" applyBorder="1"/>
    <xf numFmtId="164" fontId="0" fillId="6" borderId="1" xfId="0" applyNumberFormat="1" applyFill="1" applyBorder="1"/>
    <xf numFmtId="0" fontId="3" fillId="7" borderId="1" xfId="0" applyFont="1" applyFill="1" applyBorder="1"/>
    <xf numFmtId="0" fontId="5" fillId="2" borderId="0" xfId="0" applyFont="1" applyFill="1" applyAlignment="1">
      <alignment horizontal="center"/>
    </xf>
    <xf numFmtId="0" fontId="6" fillId="8" borderId="1" xfId="0" applyFont="1" applyFill="1" applyBorder="1"/>
    <xf numFmtId="2" fontId="0" fillId="7" borderId="1" xfId="0" applyNumberFormat="1" applyFill="1" applyBorder="1"/>
    <xf numFmtId="1" fontId="0" fillId="7" borderId="1" xfId="0" applyNumberFormat="1" applyFont="1" applyFill="1" applyBorder="1"/>
    <xf numFmtId="1" fontId="1" fillId="7" borderId="1" xfId="0" applyNumberFormat="1" applyFont="1" applyFill="1" applyBorder="1"/>
    <xf numFmtId="2" fontId="0" fillId="5" borderId="1" xfId="0" applyNumberFormat="1" applyFill="1" applyBorder="1"/>
    <xf numFmtId="0" fontId="2" fillId="7" borderId="1" xfId="0" applyFont="1" applyFill="1" applyBorder="1" applyAlignment="1">
      <alignment horizontal="center"/>
    </xf>
    <xf numFmtId="164" fontId="2" fillId="7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7" fillId="8" borderId="1" xfId="0" applyFont="1" applyFill="1" applyBorder="1"/>
    <xf numFmtId="0" fontId="2" fillId="2" borderId="0" xfId="0" applyFont="1" applyFill="1"/>
    <xf numFmtId="164" fontId="7" fillId="8" borderId="1" xfId="0" applyNumberFormat="1" applyFont="1" applyFill="1" applyBorder="1"/>
    <xf numFmtId="49" fontId="7" fillId="8" borderId="1" xfId="0" applyNumberFormat="1" applyFont="1" applyFill="1" applyBorder="1"/>
    <xf numFmtId="0" fontId="0" fillId="9" borderId="1" xfId="0" applyFill="1" applyBorder="1"/>
    <xf numFmtId="0" fontId="3" fillId="9" borderId="1" xfId="0" applyFont="1" applyFill="1" applyBorder="1"/>
    <xf numFmtId="1" fontId="1" fillId="9" borderId="1" xfId="0" applyNumberFormat="1" applyFont="1" applyFill="1" applyBorder="1"/>
    <xf numFmtId="164" fontId="0" fillId="9" borderId="1" xfId="0" applyNumberFormat="1" applyFill="1" applyBorder="1"/>
    <xf numFmtId="2" fontId="0" fillId="7" borderId="1" xfId="0" applyNumberFormat="1" applyFont="1" applyFill="1" applyBorder="1"/>
    <xf numFmtId="2" fontId="8" fillId="7" borderId="1" xfId="0" applyNumberFormat="1" applyFont="1" applyFill="1" applyBorder="1"/>
    <xf numFmtId="2" fontId="0" fillId="9" borderId="1" xfId="0" applyNumberFormat="1" applyFont="1" applyFill="1" applyBorder="1"/>
    <xf numFmtId="2" fontId="0" fillId="4" borderId="1" xfId="0" applyNumberFormat="1" applyFont="1" applyFill="1" applyBorder="1"/>
    <xf numFmtId="2" fontId="0" fillId="5" borderId="1" xfId="0" applyNumberFormat="1" applyFont="1" applyFill="1" applyBorder="1"/>
    <xf numFmtId="0" fontId="0" fillId="6" borderId="1" xfId="0" applyFont="1" applyFill="1" applyBorder="1"/>
    <xf numFmtId="2" fontId="0" fillId="3" borderId="1" xfId="0" applyNumberFormat="1" applyFont="1" applyFill="1" applyBorder="1"/>
    <xf numFmtId="2" fontId="8" fillId="4" borderId="1" xfId="0" applyNumberFormat="1" applyFont="1" applyFill="1" applyBorder="1"/>
    <xf numFmtId="49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abSelected="1" zoomScale="80" zoomScaleNormal="80" workbookViewId="0">
      <selection sqref="A1:XFD1"/>
    </sheetView>
  </sheetViews>
  <sheetFormatPr defaultRowHeight="15" x14ac:dyDescent="0.25"/>
  <cols>
    <col min="1" max="1" width="6.28515625" customWidth="1"/>
    <col min="2" max="2" width="6.7109375" bestFit="1" customWidth="1"/>
    <col min="3" max="4" width="9.28515625" bestFit="1" customWidth="1"/>
    <col min="5" max="5" width="7.7109375" bestFit="1" customWidth="1"/>
    <col min="6" max="6" width="10.7109375" bestFit="1" customWidth="1"/>
    <col min="7" max="7" width="7.28515625" bestFit="1" customWidth="1"/>
    <col min="8" max="8" width="8" bestFit="1" customWidth="1"/>
    <col min="9" max="9" width="8.140625" bestFit="1" customWidth="1"/>
    <col min="10" max="10" width="6.7109375" bestFit="1" customWidth="1"/>
    <col min="11" max="11" width="8.7109375" bestFit="1" customWidth="1"/>
    <col min="12" max="12" width="9.28515625" bestFit="1" customWidth="1"/>
    <col min="13" max="13" width="7.7109375" bestFit="1" customWidth="1"/>
    <col min="14" max="14" width="10.7109375" bestFit="1" customWidth="1"/>
    <col min="15" max="15" width="9.5703125" bestFit="1" customWidth="1"/>
    <col min="16" max="16" width="8" bestFit="1" customWidth="1"/>
    <col min="18" max="18" width="6.7109375" bestFit="1" customWidth="1"/>
    <col min="19" max="19" width="8.7109375" bestFit="1" customWidth="1"/>
    <col min="20" max="20" width="9.28515625" bestFit="1" customWidth="1"/>
    <col min="21" max="21" width="7.7109375" bestFit="1" customWidth="1"/>
    <col min="22" max="22" width="10.7109375" bestFit="1" customWidth="1"/>
    <col min="23" max="23" width="12.140625" customWidth="1"/>
    <col min="24" max="24" width="8" bestFit="1" customWidth="1"/>
  </cols>
  <sheetData>
    <row r="1" spans="1:25" ht="19.5" x14ac:dyDescent="0.4">
      <c r="A1" s="2"/>
      <c r="B1" s="44" t="s">
        <v>13</v>
      </c>
      <c r="C1" s="44"/>
      <c r="D1" s="44"/>
      <c r="E1" s="44"/>
      <c r="F1" s="44"/>
      <c r="G1" s="44"/>
      <c r="H1" s="44"/>
      <c r="I1" s="18"/>
      <c r="J1" s="44" t="s">
        <v>10</v>
      </c>
      <c r="K1" s="44"/>
      <c r="L1" s="44"/>
      <c r="M1" s="44"/>
      <c r="N1" s="44"/>
      <c r="O1" s="44"/>
      <c r="P1" s="44"/>
      <c r="Q1" s="18"/>
      <c r="R1" s="44" t="s">
        <v>8</v>
      </c>
      <c r="S1" s="44"/>
      <c r="T1" s="44"/>
      <c r="U1" s="44"/>
      <c r="V1" s="44"/>
      <c r="W1" s="44"/>
      <c r="X1" s="44"/>
      <c r="Y1" s="2"/>
    </row>
    <row r="2" spans="1:25" ht="15.75" x14ac:dyDescent="0.25">
      <c r="A2" s="2"/>
      <c r="B2" s="19"/>
      <c r="C2" s="27">
        <v>10</v>
      </c>
      <c r="D2" s="27">
        <v>0.01</v>
      </c>
      <c r="E2" s="27"/>
      <c r="F2" s="27"/>
      <c r="G2" s="27"/>
      <c r="H2" s="27"/>
      <c r="I2" s="28"/>
      <c r="J2" s="27"/>
      <c r="K2" s="27" t="s">
        <v>9</v>
      </c>
      <c r="L2" s="27"/>
      <c r="M2" s="27"/>
      <c r="N2" s="29"/>
      <c r="O2" s="27"/>
      <c r="P2" s="27"/>
      <c r="Q2" s="26"/>
      <c r="R2" s="27"/>
      <c r="S2" s="30" t="s">
        <v>4</v>
      </c>
      <c r="T2" s="27"/>
      <c r="U2" s="27"/>
      <c r="V2" s="29"/>
      <c r="W2" s="27"/>
      <c r="X2" s="27"/>
      <c r="Y2" s="2"/>
    </row>
    <row r="3" spans="1:25" ht="15.75" x14ac:dyDescent="0.25">
      <c r="A3" s="2"/>
      <c r="B3" s="24" t="s">
        <v>3</v>
      </c>
      <c r="C3" s="24" t="s">
        <v>12</v>
      </c>
      <c r="D3" s="24" t="s">
        <v>0</v>
      </c>
      <c r="E3" s="24" t="s">
        <v>5</v>
      </c>
      <c r="F3" s="25" t="s">
        <v>6</v>
      </c>
      <c r="G3" s="24" t="s">
        <v>2</v>
      </c>
      <c r="H3" s="24" t="s">
        <v>7</v>
      </c>
      <c r="I3" s="26"/>
      <c r="J3" s="24" t="s">
        <v>3</v>
      </c>
      <c r="K3" s="24" t="s">
        <v>12</v>
      </c>
      <c r="L3" s="24" t="s">
        <v>0</v>
      </c>
      <c r="M3" s="24" t="s">
        <v>5</v>
      </c>
      <c r="N3" s="25" t="s">
        <v>6</v>
      </c>
      <c r="O3" s="24" t="s">
        <v>2</v>
      </c>
      <c r="P3" s="24" t="s">
        <v>7</v>
      </c>
      <c r="Q3" s="26"/>
      <c r="R3" s="24" t="s">
        <v>3</v>
      </c>
      <c r="S3" s="24" t="s">
        <v>11</v>
      </c>
      <c r="T3" s="24" t="s">
        <v>0</v>
      </c>
      <c r="U3" s="24" t="s">
        <v>5</v>
      </c>
      <c r="V3" s="25" t="s">
        <v>6</v>
      </c>
      <c r="W3" s="24" t="s">
        <v>2</v>
      </c>
      <c r="X3" s="24" t="s">
        <v>7</v>
      </c>
      <c r="Y3" s="2"/>
    </row>
    <row r="4" spans="1:25" x14ac:dyDescent="0.25">
      <c r="A4" s="2"/>
      <c r="B4" s="9">
        <v>0</v>
      </c>
      <c r="C4" s="9">
        <v>0</v>
      </c>
      <c r="D4" s="9">
        <f>D2</f>
        <v>0.01</v>
      </c>
      <c r="E4" s="9">
        <f t="shared" ref="E4:E34" si="0">C4/2+$C$2</f>
        <v>10</v>
      </c>
      <c r="F4" s="10"/>
      <c r="G4" s="9"/>
      <c r="H4" s="9"/>
      <c r="I4" s="1"/>
      <c r="J4" s="5">
        <v>0</v>
      </c>
      <c r="K4" s="6">
        <v>0</v>
      </c>
      <c r="L4" s="5">
        <v>0.01</v>
      </c>
      <c r="M4" s="21">
        <v>13</v>
      </c>
      <c r="N4" s="7"/>
      <c r="O4" s="6"/>
      <c r="P4" s="5"/>
      <c r="Q4" s="2"/>
      <c r="R4" s="5">
        <v>0</v>
      </c>
      <c r="S4" s="5">
        <v>0</v>
      </c>
      <c r="T4" s="5">
        <v>0.01</v>
      </c>
      <c r="U4" s="22">
        <v>13</v>
      </c>
      <c r="V4" s="7"/>
      <c r="W4" s="6"/>
      <c r="X4" s="5"/>
      <c r="Y4" s="2"/>
    </row>
    <row r="5" spans="1:25" x14ac:dyDescent="0.25">
      <c r="A5" s="2"/>
      <c r="B5" s="3">
        <v>1</v>
      </c>
      <c r="C5" s="3">
        <f t="shared" ref="C5:C44" si="1">B5*$C$2</f>
        <v>10</v>
      </c>
      <c r="D5" s="3">
        <f>D2</f>
        <v>0.01</v>
      </c>
      <c r="E5" s="3">
        <f t="shared" si="0"/>
        <v>15</v>
      </c>
      <c r="F5" s="4">
        <f>SUMPRODUCT( C4:C5:D3:D5 ) / SUM( D3:D5 )/100</f>
        <v>5.01</v>
      </c>
      <c r="G5" s="35">
        <f>(D4*C5)</f>
        <v>0.1</v>
      </c>
      <c r="H5" s="3"/>
      <c r="I5" s="1"/>
      <c r="J5" s="5">
        <v>1</v>
      </c>
      <c r="K5" s="6">
        <v>10</v>
      </c>
      <c r="L5" s="5">
        <v>0.01</v>
      </c>
      <c r="M5" s="21">
        <v>17</v>
      </c>
      <c r="N5" s="7">
        <f>SUMPRODUCT( K4:K5:L3:L5 ) / SUM( L3:L5 )/100</f>
        <v>5.01</v>
      </c>
      <c r="O5" s="35">
        <f>(L4*K5)</f>
        <v>0.1</v>
      </c>
      <c r="P5" s="5"/>
      <c r="Q5" s="2"/>
      <c r="R5" s="5">
        <v>1</v>
      </c>
      <c r="S5" s="5">
        <v>10</v>
      </c>
      <c r="T5" s="5">
        <v>0.01</v>
      </c>
      <c r="U5" s="22">
        <v>17</v>
      </c>
      <c r="V5" s="7">
        <f>SUMPRODUCT( S4:S5:T3:T5 ) / SUM( T3:T5 )/100</f>
        <v>5.01</v>
      </c>
      <c r="W5" s="35">
        <f>(T4*S5)</f>
        <v>0.1</v>
      </c>
      <c r="X5" s="5"/>
      <c r="Y5" s="2"/>
    </row>
    <row r="6" spans="1:25" x14ac:dyDescent="0.25">
      <c r="A6" s="2"/>
      <c r="B6" s="3">
        <v>2</v>
      </c>
      <c r="C6" s="3">
        <f t="shared" si="1"/>
        <v>20</v>
      </c>
      <c r="D6" s="3">
        <v>0.1</v>
      </c>
      <c r="E6" s="3">
        <f t="shared" si="0"/>
        <v>20</v>
      </c>
      <c r="F6" s="4">
        <f>SUMPRODUCT( C5:C6:D4:D6 ) / SUM( D4:D6 )/100</f>
        <v>2.5099999999999998</v>
      </c>
      <c r="G6" s="35">
        <f>(D4*C6)+((D5*(C6-C5)))</f>
        <v>0.30000000000000004</v>
      </c>
      <c r="H6" s="3"/>
      <c r="I6" s="1"/>
      <c r="J6" s="5">
        <v>2</v>
      </c>
      <c r="K6" s="6">
        <v>20</v>
      </c>
      <c r="L6" s="5">
        <v>0.02</v>
      </c>
      <c r="M6" s="21">
        <v>21</v>
      </c>
      <c r="N6" s="7">
        <f>SUMPRODUCT( K5:K6:L4:L6 ) / SUM( L4:L6 )/100</f>
        <v>7.51</v>
      </c>
      <c r="O6" s="35">
        <f>(L4*K6)+((L5*(K6-K5)))</f>
        <v>0.30000000000000004</v>
      </c>
      <c r="P6" s="5"/>
      <c r="Q6" s="2"/>
      <c r="R6" s="5">
        <v>2</v>
      </c>
      <c r="S6" s="5">
        <v>20</v>
      </c>
      <c r="T6" s="5">
        <v>0.01</v>
      </c>
      <c r="U6" s="22">
        <v>21</v>
      </c>
      <c r="V6" s="7">
        <f>SUMPRODUCT( S5:S6:T4:T6 ) / SUM( T4:T6 )/100</f>
        <v>10.010000000000002</v>
      </c>
      <c r="W6" s="35">
        <f>(T4*S6)+((T5*(S6-S5)))</f>
        <v>0.30000000000000004</v>
      </c>
      <c r="X6" s="5"/>
      <c r="Y6" s="2"/>
    </row>
    <row r="7" spans="1:25" x14ac:dyDescent="0.25">
      <c r="A7" s="2"/>
      <c r="B7" s="3">
        <v>3</v>
      </c>
      <c r="C7" s="3">
        <f t="shared" si="1"/>
        <v>30</v>
      </c>
      <c r="D7" s="3">
        <v>0.05</v>
      </c>
      <c r="E7" s="3">
        <f t="shared" si="0"/>
        <v>25</v>
      </c>
      <c r="F7" s="4">
        <f>SUMPRODUCT( C5:C7:D4:D7 ) / SUM( D4:D7 )/100</f>
        <v>3.5394117647058825</v>
      </c>
      <c r="G7" s="35">
        <f>(D4*C7)+((D5*(C7-C6))+((D6*(C7-C6))))</f>
        <v>1.4000000000000001</v>
      </c>
      <c r="H7" s="3"/>
      <c r="I7" s="1"/>
      <c r="J7" s="5">
        <v>3</v>
      </c>
      <c r="K7" s="6">
        <v>30</v>
      </c>
      <c r="L7" s="5">
        <v>0.03</v>
      </c>
      <c r="M7" s="21">
        <v>25</v>
      </c>
      <c r="N7" s="7">
        <f>SUMPRODUCT( K5:K7:L4:L7 ) / SUM( L4:L7 )/100</f>
        <v>8.581428571428571</v>
      </c>
      <c r="O7" s="35">
        <f>(L4*K7)+((L5*(K7-K6))+((L6*(K7-K6))))</f>
        <v>0.60000000000000009</v>
      </c>
      <c r="P7" s="5"/>
      <c r="Q7" s="2"/>
      <c r="R7" s="5">
        <v>3</v>
      </c>
      <c r="S7" s="17">
        <v>43</v>
      </c>
      <c r="T7" s="5">
        <v>0.01</v>
      </c>
      <c r="U7" s="22">
        <v>25</v>
      </c>
      <c r="V7" s="7">
        <f>SUMPRODUCT( S5:S7:T4:T7 ) / SUM( T4:T7 )/100</f>
        <v>18.260000000000002</v>
      </c>
      <c r="W7" s="35">
        <f>(T4*S7)+((T5*(S7-S6))+((T6*(S7-S6))))</f>
        <v>0.89</v>
      </c>
      <c r="X7" s="5"/>
      <c r="Y7" s="2"/>
    </row>
    <row r="8" spans="1:25" x14ac:dyDescent="0.25">
      <c r="A8" s="2"/>
      <c r="B8" s="3">
        <v>4</v>
      </c>
      <c r="C8" s="3">
        <f t="shared" si="1"/>
        <v>40</v>
      </c>
      <c r="D8" s="3">
        <v>0.09</v>
      </c>
      <c r="E8" s="3">
        <f t="shared" si="0"/>
        <v>30</v>
      </c>
      <c r="F8" s="4">
        <f>SUMPRODUCT( C5:C8:D4:D8 ) / SUM( D4:D8 )/100</f>
        <v>3.8561538461538465</v>
      </c>
      <c r="G8" s="35">
        <f>(D4*C8)+((D5*(C8-C5))+((D6*(C8-C6))+((D7*(C8-C7)))))</f>
        <v>3.1999999999999997</v>
      </c>
      <c r="H8" s="3"/>
      <c r="I8" s="1"/>
      <c r="J8" s="5">
        <v>4</v>
      </c>
      <c r="K8" s="17">
        <v>45</v>
      </c>
      <c r="L8" s="5">
        <v>0.04</v>
      </c>
      <c r="M8" s="21">
        <v>26</v>
      </c>
      <c r="N8" s="7">
        <f>SUMPRODUCT( K5:K8:L4:L8 ) / SUM( L4:L8 )/100</f>
        <v>9.5554545454545448</v>
      </c>
      <c r="O8" s="35">
        <f>(L4*K8)+((L5*(K8-K5))+((L6*(K8-K6))+((L7*(K8-K7)))))</f>
        <v>1.75</v>
      </c>
      <c r="P8" s="5"/>
      <c r="Q8" s="2"/>
      <c r="R8" s="5">
        <v>4</v>
      </c>
      <c r="S8" s="5">
        <v>53</v>
      </c>
      <c r="T8" s="5">
        <v>0.02</v>
      </c>
      <c r="U8" s="22">
        <v>26</v>
      </c>
      <c r="V8" s="7">
        <f>SUMPRODUCT( S5:S8:T4:T8 ) / SUM( T4:T8 )/100</f>
        <v>21.01</v>
      </c>
      <c r="W8" s="35">
        <f>(T4*S8)+((T5*(S8-S5))+((T6*(S8-S6))+((T7*(S8-S7)))))</f>
        <v>1.3900000000000001</v>
      </c>
      <c r="X8" s="5"/>
      <c r="Y8" s="2"/>
    </row>
    <row r="9" spans="1:25" x14ac:dyDescent="0.25">
      <c r="A9" s="2"/>
      <c r="B9" s="11">
        <v>5</v>
      </c>
      <c r="C9" s="11">
        <f t="shared" si="1"/>
        <v>50</v>
      </c>
      <c r="D9" s="11">
        <v>0.13</v>
      </c>
      <c r="E9" s="11">
        <f t="shared" si="0"/>
        <v>35</v>
      </c>
      <c r="F9" s="12">
        <f>SUMPRODUCT( C5:C9:D4:D9 ) / SUM( D4:D9 )/100</f>
        <v>3.856153846153846</v>
      </c>
      <c r="G9" s="38">
        <f>(D4*C9)+((D5*(C9-C5))+((D6*(C9-C6))+((D7*(C9-C7))+((D8*(C9-C8))))))</f>
        <v>5.8000000000000007</v>
      </c>
      <c r="H9" s="11"/>
      <c r="I9" s="1"/>
      <c r="J9" s="5">
        <v>5</v>
      </c>
      <c r="K9" s="6">
        <v>55</v>
      </c>
      <c r="L9" s="5">
        <v>0.06</v>
      </c>
      <c r="M9" s="21">
        <v>28</v>
      </c>
      <c r="N9" s="7">
        <f>SUMPRODUCT( K5:K9:L4:L9 ) / SUM( L4:L9 )/100</f>
        <v>9.421764705882353</v>
      </c>
      <c r="O9" s="35">
        <f>(L4*K9)+((L5*(K9-K5))+((L6*(K9-K6))+((L7*(K9-K7))+((L8*(K9-K8))))))</f>
        <v>2.8500000000000005</v>
      </c>
      <c r="P9" s="5"/>
      <c r="Q9" s="2"/>
      <c r="R9" s="5">
        <v>5</v>
      </c>
      <c r="S9" s="5">
        <v>63</v>
      </c>
      <c r="T9" s="5">
        <v>0.02</v>
      </c>
      <c r="U9" s="22">
        <v>28</v>
      </c>
      <c r="V9" s="7">
        <f>SUMPRODUCT( S5:S9:T4:T9 ) / SUM( T4:T9 )/100</f>
        <v>23.635000000000002</v>
      </c>
      <c r="W9" s="35">
        <f>(T4*S9)+((T5*(S9-S5))+((T6*(S9-S6))+((T7*(S9-S7))+((T8*(S9-S8))))))</f>
        <v>1.9900000000000002</v>
      </c>
      <c r="X9" s="5"/>
      <c r="Y9" s="2"/>
    </row>
    <row r="10" spans="1:25" x14ac:dyDescent="0.25">
      <c r="A10" s="2"/>
      <c r="B10" s="3">
        <v>6</v>
      </c>
      <c r="C10" s="3">
        <f t="shared" si="1"/>
        <v>60</v>
      </c>
      <c r="D10" s="3">
        <v>0.19</v>
      </c>
      <c r="E10" s="3">
        <f t="shared" si="0"/>
        <v>40</v>
      </c>
      <c r="F10" s="4">
        <f>SUMPRODUCT( C5:C10:D4:D10 ) / SUM( D4:D10 )/100</f>
        <v>3.6306896551724126</v>
      </c>
      <c r="G10" s="35">
        <f>(D4*C10)+((D5*(C10-C5))+((D6*(C10-C6))+((D7*-(C10-C7))+((D8*((C10-C8))+((D9*(C10-C9))))))))</f>
        <v>6.6999999999999993</v>
      </c>
      <c r="H10" s="3"/>
      <c r="I10" s="1"/>
      <c r="J10" s="5">
        <v>6</v>
      </c>
      <c r="K10" s="6">
        <v>65</v>
      </c>
      <c r="L10" s="5">
        <v>0.09</v>
      </c>
      <c r="M10" s="21">
        <v>30</v>
      </c>
      <c r="N10" s="7">
        <f>SUMPRODUCT( K5:K10:L4:L10 ) / SUM( L4:L10 )/100</f>
        <v>8.6638461538461549</v>
      </c>
      <c r="O10" s="35">
        <f>(L4*K10)+((L5*(K10-K5))+((L6*(K10-K6))+((L7*-(K10-K7))+((L8*((K10-K8))+((L9*(K10-K9))))))))</f>
        <v>2.4500000000000002</v>
      </c>
      <c r="P10" s="7"/>
      <c r="Q10" s="2"/>
      <c r="R10" s="5">
        <v>6</v>
      </c>
      <c r="S10" s="17">
        <v>76</v>
      </c>
      <c r="T10" s="5">
        <v>0.03</v>
      </c>
      <c r="U10" s="22">
        <v>30</v>
      </c>
      <c r="V10" s="7">
        <f>SUMPRODUCT( S5:S10:T4:T10 ) / SUM( T4:T10 )/100</f>
        <v>24.100909090909092</v>
      </c>
      <c r="W10" s="35">
        <f>(T4*S10)+((T5*(S10-S5))+((T6*(S10-S6))+((T7*-(S10-S7))+((T8*((S10-S8))+((T9*(S10-S9))))))))</f>
        <v>2.37</v>
      </c>
      <c r="X10" s="7"/>
      <c r="Y10" s="2"/>
    </row>
    <row r="11" spans="1:25" x14ac:dyDescent="0.25">
      <c r="A11" s="2"/>
      <c r="B11" s="3">
        <v>7</v>
      </c>
      <c r="C11" s="3">
        <f t="shared" si="1"/>
        <v>70</v>
      </c>
      <c r="D11" s="3">
        <v>0.2</v>
      </c>
      <c r="E11" s="3">
        <f t="shared" si="0"/>
        <v>45</v>
      </c>
      <c r="F11" s="4">
        <f>SUMPRODUCT( C5:C11:D4:D11 ) / SUM( D4:D11 )/100</f>
        <v>3.5997435897435897</v>
      </c>
      <c r="G11" s="35">
        <f>(D4*C11)+((D5*(C11-C5))+((D6*(C11-C6))+((D7*-(C11-C7))+((D8*((C11-C8))+((D9*(C11-C9))+((D10*((C11-C10))))))))))</f>
        <v>11.499999999999998</v>
      </c>
      <c r="H11" s="3"/>
      <c r="I11" s="1"/>
      <c r="J11" s="5">
        <v>7</v>
      </c>
      <c r="K11" s="6">
        <v>75</v>
      </c>
      <c r="L11" s="5">
        <v>0.13</v>
      </c>
      <c r="M11" s="21">
        <v>32</v>
      </c>
      <c r="N11" s="7">
        <f>SUMPRODUCT( K5:K11:L4:L11 ) / SUM( L4:L11 )/100</f>
        <v>7.7023076923076914</v>
      </c>
      <c r="O11" s="35">
        <f>(L4*K11)+((L5*(K11-K5))+((L6*(K11-K6))+((L7*-(K11-K7))+((L8*((K11-K8))+((L9*(K11-K9))+((L10*((K11-K10))))))))))</f>
        <v>4.4499999999999993</v>
      </c>
      <c r="P11" s="5"/>
      <c r="Q11" s="2"/>
      <c r="R11" s="5">
        <v>7</v>
      </c>
      <c r="S11" s="5">
        <v>86</v>
      </c>
      <c r="T11" s="5">
        <v>0.04</v>
      </c>
      <c r="U11" s="22">
        <v>32</v>
      </c>
      <c r="V11" s="7">
        <f>SUMPRODUCT( S5:S11:T4:T11 ) / SUM( T4:T11 )/100</f>
        <v>23.410000000000004</v>
      </c>
      <c r="W11" s="35">
        <f>(T4*S11)+((T5*(S11-S5))+((T6*(S11-S6))+((T7*-(S11-S7))+((T8*((S11-S8))+((T9*(S11-S9))+((T10*((S11-S10))))))))))</f>
        <v>3.27</v>
      </c>
      <c r="X11" s="5"/>
      <c r="Y11" s="2"/>
    </row>
    <row r="12" spans="1:25" x14ac:dyDescent="0.25">
      <c r="A12" s="2"/>
      <c r="B12" s="3">
        <v>8</v>
      </c>
      <c r="C12" s="3">
        <f t="shared" si="1"/>
        <v>80</v>
      </c>
      <c r="D12" s="3">
        <v>0.09</v>
      </c>
      <c r="E12" s="3">
        <f t="shared" si="0"/>
        <v>50</v>
      </c>
      <c r="F12" s="4">
        <f>SUMPRODUCT( C5:C12:D4:D12 ) / SUM( D4:D12 )/100</f>
        <v>4.1479310344827578</v>
      </c>
      <c r="G12" s="35">
        <f>(D4*C12)+((D5*(C12-C5))+((D6*(C12-C6))+((D7*-(C12-C7))+((D8*((C12-C8))+((D9*(C12-C9))+((D10*((C12-C10))+((D11*(C12-C11)))))))))))</f>
        <v>18.299999999999997</v>
      </c>
      <c r="H12" s="3"/>
      <c r="I12" s="1"/>
      <c r="J12" s="5">
        <v>8</v>
      </c>
      <c r="K12" s="17">
        <v>90</v>
      </c>
      <c r="L12" s="5">
        <v>0.18</v>
      </c>
      <c r="M12" s="21">
        <v>35</v>
      </c>
      <c r="N12" s="7">
        <f>SUMPRODUCT( K5:K12:L4:L12 ) / SUM( L4:L12 )/100</f>
        <v>6.8521052631578936</v>
      </c>
      <c r="O12" s="35">
        <f>(L4*K12)+((L5*(K12-K5))+((L6*(K12-K6))+((L7*-(K12-K7))+((L8*((K12-K8))+((L9*(K12-K9))+((L10*((K12-K10))+((L11*(K12-K11)))))))))))</f>
        <v>9.4000000000000021</v>
      </c>
      <c r="P12" s="5"/>
      <c r="Q12" s="2"/>
      <c r="R12" s="5">
        <v>8</v>
      </c>
      <c r="S12" s="5">
        <v>96</v>
      </c>
      <c r="T12" s="5">
        <v>0.06</v>
      </c>
      <c r="U12" s="22">
        <v>34</v>
      </c>
      <c r="V12" s="7">
        <f>SUMPRODUCT( S5:S12:T4:T12 ) / SUM( T4:T12 )/100</f>
        <v>21.29571428571429</v>
      </c>
      <c r="W12" s="35">
        <f>(T4*S12)+((T5*(S12-S5))+((T6*(S12-S6))+((T7*-(S12-S7))+((T8*((S12-S8))+((T9*(S12-S9))+((T10*((S12-S10))+((T11*(S12-S11)))))))))))</f>
        <v>4.57</v>
      </c>
      <c r="X12" s="5"/>
      <c r="Y12" s="2"/>
    </row>
    <row r="13" spans="1:25" x14ac:dyDescent="0.25">
      <c r="A13" s="2"/>
      <c r="B13" s="3">
        <v>9</v>
      </c>
      <c r="C13" s="3">
        <f t="shared" si="1"/>
        <v>90</v>
      </c>
      <c r="D13" s="3">
        <f>D9</f>
        <v>0.13</v>
      </c>
      <c r="E13" s="3">
        <f t="shared" si="0"/>
        <v>55</v>
      </c>
      <c r="F13" s="4">
        <f>SUMPRODUCT( C5:C13:D4:D13 ) / SUM( D4:D13 )/100</f>
        <v>4.51</v>
      </c>
      <c r="G13" s="35">
        <f>(D4*C13)+((D5*(C13-C5))+((D6*(C13-C6))+((D7*-(C13-C7))+((D8*((C13-C8))+((D9*(C13-C9))+((D10*((C13-C10))+((D11*(C13-C11))+((D12*(C13-C12))))))))))))</f>
        <v>26</v>
      </c>
      <c r="H13" s="3"/>
      <c r="I13" s="1"/>
      <c r="J13" s="5">
        <v>9</v>
      </c>
      <c r="K13" s="6">
        <v>100</v>
      </c>
      <c r="L13" s="5">
        <v>0.27</v>
      </c>
      <c r="M13" s="21">
        <v>37</v>
      </c>
      <c r="N13" s="7">
        <f>SUMPRODUCT( K5:K13:L4:L13 ) / SUM( L4:L13 )/100</f>
        <v>5.8433333333333328</v>
      </c>
      <c r="O13" s="35">
        <f>(L4*K13)+((L5*(K13-K5))+((L6*(K13-K6))+((L7*-(K13-K7))+((L8*((K13-K8))+((L9*(K13-K9))+((L10*((K13-K10))+((L11*(K13-K11))+((L12*(K13-K12))))))))))))</f>
        <v>14.499999999999998</v>
      </c>
      <c r="P13" s="5"/>
      <c r="Q13" s="2"/>
      <c r="R13" s="5">
        <v>9</v>
      </c>
      <c r="S13" s="17">
        <v>109</v>
      </c>
      <c r="T13" s="5">
        <v>0.09</v>
      </c>
      <c r="U13" s="22">
        <v>35</v>
      </c>
      <c r="V13" s="7">
        <f>SUMPRODUCT( S5:S13:T4:T13 ) / SUM( T4:T13 )/100</f>
        <v>18.543333333333337</v>
      </c>
      <c r="W13" s="35">
        <f>(T4*S13)+((T5*(S13-S5))+((T6*(S13-S6))+((T7*-(S13-S7))+((T8*((S13-S8))+((T9*(S13-S9))+((T10*((S13-S10))+((T11*(S13-S11))+((T12*(S13-S12))))))))))))</f>
        <v>7.04</v>
      </c>
      <c r="X13" s="5"/>
      <c r="Y13" s="2"/>
    </row>
    <row r="14" spans="1:25" x14ac:dyDescent="0.25">
      <c r="A14" s="2"/>
      <c r="B14" s="13">
        <v>10</v>
      </c>
      <c r="C14" s="13">
        <f t="shared" si="1"/>
        <v>100</v>
      </c>
      <c r="D14" s="13">
        <f>D2</f>
        <v>0.01</v>
      </c>
      <c r="E14" s="13">
        <f t="shared" si="0"/>
        <v>60</v>
      </c>
      <c r="F14" s="14">
        <f>SUMPRODUCT( C5:C14:D4:D14 ) / SUM( D4:D14 )/100</f>
        <v>5.4555445544554457</v>
      </c>
      <c r="G14" s="39">
        <f>(D4*C14)+((D5*(C14-C5))+((D6*(C14-C6))+((D7*-(C14-C7))+((D8*((C14-C8))+((D9*(C14-C9))+((D10*((C14-C10))+((D11*(C14-C11))+((D12*(C14-C12))+((D13*(C14-C13)))))))))))))</f>
        <v>34.999999999999993</v>
      </c>
      <c r="H14" s="13"/>
      <c r="I14" s="1"/>
      <c r="J14" s="5">
        <v>10</v>
      </c>
      <c r="K14" s="6">
        <v>110</v>
      </c>
      <c r="L14" s="5">
        <v>0.38</v>
      </c>
      <c r="M14" s="21">
        <v>38</v>
      </c>
      <c r="N14" s="7">
        <f>SUMPRODUCT( K5:K14:L4:L14 ) / SUM( L4:L14 )/100</f>
        <v>4.928032786885244</v>
      </c>
      <c r="O14" s="35">
        <f>(L4*K14)+((L5*(K14-K5))+((L6*(K14-K6))+((L7*-(K14-K7))+((L8*((K14-K8))+((L9*(K14-K9))+((L10*((K14-K10))+((L11*(K14-K11))+((L12*(K14-K12))+((L13*(K14-K13)))))))))))))</f>
        <v>22.300000000000004</v>
      </c>
      <c r="P14" s="5"/>
      <c r="Q14" s="2"/>
      <c r="R14" s="5">
        <v>10</v>
      </c>
      <c r="S14" s="5">
        <v>119</v>
      </c>
      <c r="T14" s="5">
        <v>0.13</v>
      </c>
      <c r="U14" s="22">
        <v>37</v>
      </c>
      <c r="V14" s="7">
        <f>SUMPRODUCT( S5:S14:T4:T14 ) / SUM( T4:T14 )/100</f>
        <v>15.707674418604654</v>
      </c>
      <c r="W14" s="35">
        <f>(T4*S14)+((T5*(S14-S5))+((T6*(S14-S6))+((T7*-(S14-S7))+((T8*((S14-S8))+((T9*(S14-S9))+((T10*((S14-S10))+((T11*(S14-S11))+((T12*(S14-S12))+((T13*(S14-S13)))))))))))))</f>
        <v>9.84</v>
      </c>
      <c r="X14" s="5"/>
      <c r="Y14" s="2"/>
    </row>
    <row r="15" spans="1:25" x14ac:dyDescent="0.25">
      <c r="A15" s="2"/>
      <c r="B15" s="3">
        <v>11</v>
      </c>
      <c r="C15" s="3">
        <f t="shared" si="1"/>
        <v>110</v>
      </c>
      <c r="D15" s="3">
        <f>D12</f>
        <v>0.09</v>
      </c>
      <c r="E15" s="3">
        <f t="shared" si="0"/>
        <v>65</v>
      </c>
      <c r="F15" s="4">
        <f>SUMPRODUCT( C5:C15:D4:D15 ) / SUM( D4:D15 )/100</f>
        <v>6.01</v>
      </c>
      <c r="G15" s="35">
        <f>(D4*C15)+((D5*(C15-C5))+(D6*((C15-C6))+((D7*-(C15-C7))+((D8*((C15-C8))+((D9*(C15-C9))+((D10*((C15-C10))+((D11*(C15-C11))+((D12*(C15-C12))+((D13*(C15-C13))+((D14*(C15-C14))))))))))))))</f>
        <v>44.1</v>
      </c>
      <c r="H15" s="3"/>
      <c r="I15" s="1"/>
      <c r="J15" s="5">
        <v>11</v>
      </c>
      <c r="K15" s="6">
        <v>120</v>
      </c>
      <c r="L15" s="5">
        <v>0.55000000000000004</v>
      </c>
      <c r="M15" s="22">
        <v>39</v>
      </c>
      <c r="N15" s="7">
        <f>SUMPRODUCT( K5:K15:L4:L15 ) / SUM( L4:L15 )/100</f>
        <v>4.0777966101694902</v>
      </c>
      <c r="O15" s="35">
        <f>(L4*K15)+((L5*(K15-K5))+(L6*((K15-K6))+((L7*-(K15-K7))+((L8*((K15-K8))+((L9*(K15-K9))+((L10*((K15-K10))+((L11*(K15-K11))+((L12*(K15-K12))+((L13*(K15-K13))+((L14*(K15-K14))))))))))))))</f>
        <v>33.9</v>
      </c>
      <c r="P15" s="5"/>
      <c r="Q15" s="2"/>
      <c r="R15" s="5">
        <v>11</v>
      </c>
      <c r="S15" s="5">
        <v>129</v>
      </c>
      <c r="T15" s="5">
        <v>0.18</v>
      </c>
      <c r="U15" s="22">
        <v>38</v>
      </c>
      <c r="V15" s="7">
        <f>SUMPRODUCT( S5:S15:T4:T15 ) / SUM( T4:T15 )/100</f>
        <v>13.19032786885246</v>
      </c>
      <c r="W15" s="35">
        <f>(T4*S15)+((T5*(S15-S5))+(T6*((S15-S6))+((T7*-(S15-S7))+((T8*((S15-S8))+((T9*(S15-S9))+((T10*((S15-S10))+((T11*(S15-S11))+((T12*(S15-S12))+((T13*(S15-S13))+((T14*(S15-S14))))))))))))))</f>
        <v>13.940000000000001</v>
      </c>
      <c r="X15" s="5"/>
      <c r="Y15" s="2"/>
    </row>
    <row r="16" spans="1:25" x14ac:dyDescent="0.25">
      <c r="A16" s="2"/>
      <c r="B16" s="3">
        <v>12</v>
      </c>
      <c r="C16" s="3">
        <f t="shared" si="1"/>
        <v>120</v>
      </c>
      <c r="D16" s="3">
        <f>D12</f>
        <v>0.09</v>
      </c>
      <c r="E16" s="3">
        <f t="shared" si="0"/>
        <v>70</v>
      </c>
      <c r="F16" s="4">
        <f>SUMPRODUCT( C5:C16:D4:D16 ) / SUM( D4:D16 )/100</f>
        <v>6.5646218487394954</v>
      </c>
      <c r="G16" s="35">
        <f>(D4*C16)+((D5*(C16-C5))+((D6*(C16-C6))+((D7*-(C16-C7))+((D8*((C16-C8))+((D9*(C16-C9))+((D10*((C16-C10))+((D11*(C16-C11))+((D12*(C16-C12))+((D13*(C16-C13))+((D14*(C16-C14))+((D15*(C16-C15)))))))))))))))</f>
        <v>54.1</v>
      </c>
      <c r="H16" s="3"/>
      <c r="I16" s="1"/>
      <c r="J16" s="5">
        <v>12</v>
      </c>
      <c r="K16" s="17">
        <v>135</v>
      </c>
      <c r="L16" s="5">
        <v>0.79</v>
      </c>
      <c r="M16" s="22">
        <v>40</v>
      </c>
      <c r="N16" s="7">
        <f>SUMPRODUCT( K5:K16:L4:L16 ) / SUM( L4:L16 )/100</f>
        <v>3.3498437499999989</v>
      </c>
      <c r="O16" s="35">
        <f>(L4*K16)+((L5*(K16-K5))+((L6*(K16-K6))+((L7*-(K16-K7))+((L8*((K16-K8))+((L9*(K16-K9))+((L10*((K16-K10))+((L11*(K16-K11))+((L12*(K16-K12))+((L13*(K16-K13))+((L14*(K16-K14))+((L15*(K16-K15)))))))))))))))</f>
        <v>59.550000000000004</v>
      </c>
      <c r="P16" s="5"/>
      <c r="Q16" s="2"/>
      <c r="R16" s="5">
        <v>12</v>
      </c>
      <c r="S16" s="17">
        <v>142</v>
      </c>
      <c r="T16" s="5">
        <v>0.27</v>
      </c>
      <c r="U16" s="22">
        <v>39</v>
      </c>
      <c r="V16" s="7">
        <f>SUMPRODUCT( S5:S16:T4:T16 ) / SUM( T4:T16 )/100</f>
        <v>10.76</v>
      </c>
      <c r="W16" s="35">
        <f>(T4*S16)+((T5*(S16-S5))+((T6*(S16-S6))+((T7*-(S16-S7))+((T8*((S16-S8))+((T9*(S16-S9))+((T10*((S16-S10))+((T11*(S16-S11))+((T12*(S16-S12))+((T13*(S16-S13))+((T14*(S16-S14))+((T15*(S16-S15)))))))))))))))</f>
        <v>21.61</v>
      </c>
      <c r="X16" s="5"/>
      <c r="Y16" s="2"/>
    </row>
    <row r="17" spans="1:25" x14ac:dyDescent="0.25">
      <c r="A17" s="2"/>
      <c r="B17" s="3">
        <v>13</v>
      </c>
      <c r="C17" s="3">
        <f t="shared" si="1"/>
        <v>130</v>
      </c>
      <c r="D17" s="3">
        <f>D12</f>
        <v>0.09</v>
      </c>
      <c r="E17" s="3">
        <f t="shared" si="0"/>
        <v>75</v>
      </c>
      <c r="F17" s="4">
        <f>SUMPRODUCT( C5:C17:D4:D17 ) / SUM( D4:D17 )/100</f>
        <v>7.1193749999999989</v>
      </c>
      <c r="G17" s="6">
        <f>(D4*C17)+((D5*(C17-C5))+((D6*(C17-C6))+((D7*-(C17-C7))+((D8*((C17-C8))+((D9*(C17-C9))+((D10*((C17-C10))+((D11*(C17-C11))+((D12*(C17-C12))+((D13*(C17-C13))+((D14*(C17-C14))+((D15*(C17-C15)+((D16*(C17-C16)))))))))))))))))</f>
        <v>65</v>
      </c>
      <c r="H17" s="3"/>
      <c r="I17" s="1"/>
      <c r="J17" s="5">
        <v>13</v>
      </c>
      <c r="K17" s="6">
        <v>145</v>
      </c>
      <c r="L17" s="5">
        <v>1.1299999999999999</v>
      </c>
      <c r="M17" s="22">
        <v>41</v>
      </c>
      <c r="N17" s="7">
        <f>SUMPRODUCT( K5:K17:L4:L17 ) / SUM( L4:L17 )/100</f>
        <v>2.7200271002710021</v>
      </c>
      <c r="O17" s="6">
        <f>(L4*K17)+((L5*(K17-K5))+((L6*(K17-K6))+((L7*-(K17-K7))+((L8*((K17-K8))+((L9*(K17-K9))+((L10*((K17-K10))+((L11*(K17-K11))+((L12*(K17-K12))+((L13*(K17-K13))+((L14*(K17-K14))+((L15*(K17-K15)+((L16*(K17-K16)))))))))))))))))</f>
        <v>84.55</v>
      </c>
      <c r="P17" s="5"/>
      <c r="Q17" s="2"/>
      <c r="R17" s="5">
        <v>13</v>
      </c>
      <c r="S17" s="5">
        <v>152</v>
      </c>
      <c r="T17" s="5">
        <v>0.38</v>
      </c>
      <c r="U17" s="22">
        <v>40</v>
      </c>
      <c r="V17" s="7">
        <f>SUMPRODUCT( S5:S17:T4:T17 ) / SUM( T4:T17 )/100</f>
        <v>8.7242857142857151</v>
      </c>
      <c r="W17" s="6">
        <f>(T4*S17)+((T5*(S17-S5))+((T6*(S17-S6))+((T7*-(S17-S7))+((T8*((S17-S8))+((T9*(S17-S9))+((T10*((S17-S10))+((T11*(S17-S11))+((T12*(S17-S12))+((T13*(S17-S13))+((T14*(S17-S14))+((T15*(S17-S15)+((T16*(S17-S16)))))))))))))))))</f>
        <v>30.210000000000004</v>
      </c>
      <c r="X17" s="5"/>
      <c r="Y17" s="2"/>
    </row>
    <row r="18" spans="1:25" x14ac:dyDescent="0.25">
      <c r="A18" s="2"/>
      <c r="B18" s="3">
        <v>14</v>
      </c>
      <c r="C18" s="3">
        <f t="shared" si="1"/>
        <v>140</v>
      </c>
      <c r="D18" s="3">
        <f>D12</f>
        <v>0.09</v>
      </c>
      <c r="E18" s="3">
        <f t="shared" si="0"/>
        <v>80</v>
      </c>
      <c r="F18" s="4">
        <f>SUMPRODUCT( C5:C18:D4:D18 ) / SUM( D4:D18 )/100</f>
        <v>7.674233576642334</v>
      </c>
      <c r="G18" s="6">
        <f>(D4*C18)+((D5*(C18-C5))+((D6*(C18-C6))+((D7*-(C18-C7))+((D8*((C18-C8))+((D9*(C18-C9))+((D10*((C18-C10))+((D11*(C18-C11))+((D12*(C18-C12))+((D13*(C18-C13))+((D14*(C18-C14))+((D15*(C18-C15)+((D16*(C18-C16))+((D17*(C18-C16))))))))))))))))))</f>
        <v>77.7</v>
      </c>
      <c r="H18" s="3"/>
      <c r="I18" s="1"/>
      <c r="J18" s="5">
        <v>14</v>
      </c>
      <c r="K18" s="6">
        <v>155</v>
      </c>
      <c r="L18" s="5">
        <v>1.65</v>
      </c>
      <c r="M18" s="22">
        <v>42</v>
      </c>
      <c r="N18" s="7">
        <f>SUMPRODUCT( K5:K18:L4:L18 ) / SUM( L4:L18 )/100</f>
        <v>2.1729213483146066</v>
      </c>
      <c r="O18" s="6">
        <f>(L4*K18)+((L5*(K18-K5))+((L6*(K18-K6))+((L7*-(K18-K7))+((L8*((K18-K8))+((L9*(K18-K9))+((L10*((K18-K10))+((L11*(K18-K11))+((L12*(K18-K12))+((L13*(K18-K13))+((L14*(K18-K14))+((L15*(K18-K15)+((L16*(K18-K16))+((L17*(K18-K16))))))))))))))))))</f>
        <v>132.14999999999998</v>
      </c>
      <c r="P18" s="5"/>
      <c r="Q18" s="2"/>
      <c r="R18" s="5">
        <v>14</v>
      </c>
      <c r="S18" s="5">
        <v>162</v>
      </c>
      <c r="T18" s="5">
        <v>0.55000000000000004</v>
      </c>
      <c r="U18" s="22">
        <v>41</v>
      </c>
      <c r="V18" s="7">
        <f>SUMPRODUCT( S5:S18:T4:T18 ) / SUM( T4:T18 )/100</f>
        <v>6.9713259668508298</v>
      </c>
      <c r="W18" s="6">
        <f>(T4*S18)+((T5*(S18-S5))+((T6*(S18-S6))+((T7*-(S18-S7))+((T8*((S18-S8))+((T9*(S18-S9))+((T10*((S18-S10))+((T11*(S18-S11))+((T12*(S18-S12))+((T13*(S18-S13))+((T14*(S18-S14))+((T15*(S18-S15)+((T16*(S18-S16))+((T17*(S18-S16))))))))))))))))))</f>
        <v>46.41</v>
      </c>
      <c r="X18" s="5"/>
      <c r="Y18" s="2"/>
    </row>
    <row r="19" spans="1:25" x14ac:dyDescent="0.25">
      <c r="A19" s="2"/>
      <c r="B19" s="15">
        <v>15</v>
      </c>
      <c r="C19" s="15">
        <f t="shared" si="1"/>
        <v>150</v>
      </c>
      <c r="D19" s="15">
        <f>D2</f>
        <v>0.01</v>
      </c>
      <c r="E19" s="15">
        <f t="shared" si="0"/>
        <v>85</v>
      </c>
      <c r="F19" s="16">
        <f>SUMPRODUCT( C5:C19:D4:D19 ) / SUM( D4:D19 )/100</f>
        <v>8.7056521739130428</v>
      </c>
      <c r="G19" s="40">
        <f>(D4*C19)+((D5*(C19-C5))+((D6*(C19-C6))+((D7*-(C19-C7))+((D8*((C19-C8))+((D9*(C19-C9))+((D10*((C19-C10))+((D11*(C19-C11))+((D12*(C19-C12))+((D13*(C19-C13))+((D14*(C19-C14))+((D15*(C19-C15)+((D16*(C19-C16))+((D17*(C19-C17))+((D18*(C19-C18)))))))))))))))))))</f>
        <v>89.500000000000014</v>
      </c>
      <c r="H19" s="15"/>
      <c r="I19" s="1"/>
      <c r="J19" s="5">
        <v>15</v>
      </c>
      <c r="K19" s="6">
        <v>165</v>
      </c>
      <c r="L19" s="5">
        <v>2.37</v>
      </c>
      <c r="M19" s="22">
        <v>42</v>
      </c>
      <c r="N19" s="7">
        <f>SUMPRODUCT( K5:K19:L4:L19 ) / SUM( L4:L19 )/100</f>
        <v>1.7220622568093384</v>
      </c>
      <c r="O19" s="6">
        <f>(L4*K19)+((L5*(K19-K5))+((L6*(K19-K6))+((L7*-(K19-K7))+((L8*((K19-K8))+((L9*(K19-K9))+((L10*((K19-K10))+((L11*(K19-K11))+((L12*(K19-K12))+((L13*(K19-K13))+((L14*(K19-K14))+((L15*(K19-K15)+((L16*(K19-K16))+((L17*(K19-K17))+((L18*(K19-K18)))))))))))))))))))</f>
        <v>173.65</v>
      </c>
      <c r="P19" s="5"/>
      <c r="Q19" s="2"/>
      <c r="R19" s="5">
        <v>15</v>
      </c>
      <c r="S19" s="17">
        <v>175</v>
      </c>
      <c r="T19" s="5">
        <v>0.79</v>
      </c>
      <c r="U19" s="22">
        <v>42</v>
      </c>
      <c r="V19" s="7">
        <f>SUMPRODUCT( S5:S19:T4:T19 ) / SUM( T4:T19 )/100</f>
        <v>5.5292307692307689</v>
      </c>
      <c r="W19" s="6">
        <f>(T4*S19)+((T5*(S19-S5))+((T6*(S19-S6))+((T7*-(S19-S7))+((T8*((S19-S8))+((T9*(S19-S9))+((T10*((S19-S10))+((T11*(S19-S11))+((T12*(S19-S12))+((T13*(S19-S13))+((T14*(S19-S14))+((T15*(S19-S15)+((T16*(S19-S16))+((T17*(S19-S17))+((T18*(S19-S18)))))))))))))))))))</f>
        <v>65.88</v>
      </c>
      <c r="X19" s="5"/>
      <c r="Y19" s="2"/>
    </row>
    <row r="20" spans="1:25" x14ac:dyDescent="0.25">
      <c r="A20" s="2"/>
      <c r="B20" s="3">
        <v>16</v>
      </c>
      <c r="C20" s="3">
        <f t="shared" si="1"/>
        <v>160</v>
      </c>
      <c r="D20" s="3">
        <f>D17</f>
        <v>0.09</v>
      </c>
      <c r="E20" s="3">
        <f t="shared" si="0"/>
        <v>90</v>
      </c>
      <c r="F20" s="4">
        <f>SUMPRODUCT( C5:C20:D4:D20 ) / SUM( D4:D20 )/100</f>
        <v>9.2617006802721065</v>
      </c>
      <c r="G20" s="35">
        <f>(D4*C20)+((D5*(C20-C5))+((D6*(C20-C6))+((D7*-(C20-C7))+((D8*((C20-C8))+((D9*(C20-C9))+((D10*((C20-C10))+((D11*(C20-C11))+((D12*(C20-C12))+((D13*(C20-C13))+((D14*(C20-C14))+((D15*(C20-C15)+((D16*(C20-C16))+((D17*(C20-C17))+((D18*(C20-C18))+((D19*(C20-C19))))))))))))))))))))</f>
        <v>102.29999999999998</v>
      </c>
      <c r="H20" s="3"/>
      <c r="I20" s="1"/>
      <c r="J20" s="31">
        <v>16</v>
      </c>
      <c r="K20" s="32">
        <v>180</v>
      </c>
      <c r="L20" s="31">
        <v>3.5</v>
      </c>
      <c r="M20" s="33">
        <v>42</v>
      </c>
      <c r="N20" s="34">
        <f>SUMPRODUCT( K5:K20:L4:L20 ) / SUM( L4:L20 )/100</f>
        <v>1.3480909901873324</v>
      </c>
      <c r="O20" s="37">
        <f>(L4*K20)+((L5*(K20-K5))+((L6*(K20-K6))+((L7*-(K20-K7))+((L8*((K20-K8))+((L9*(K20-K9))+((L10*((K20-K10))+((L11*(K20-K11))+((L12*(K20-K12))+((L13*(K20-K13))+((L14*(K20-K14))+((L15*(K20-K15)+((L16*(K20-K16))+((L17*(K20-K17))+((L18*(K20-K18))+((L19*(K20-K19))))))))))))))))))))</f>
        <v>288.39999999999998</v>
      </c>
      <c r="P20" s="31"/>
      <c r="Q20" s="2"/>
      <c r="R20" s="5">
        <v>16</v>
      </c>
      <c r="S20" s="5">
        <v>185</v>
      </c>
      <c r="T20" s="5">
        <v>1.1299999999999999</v>
      </c>
      <c r="U20" s="22">
        <v>45</v>
      </c>
      <c r="V20" s="7">
        <f>SUMPRODUCT( S5:S20:T4:T20 ) / SUM( T4:T20 )/100</f>
        <v>4.3531635388739955</v>
      </c>
      <c r="W20" s="35">
        <f>(T4*S20)+((T5*(S20-S5))+((T6*(S20-S6))+((T7*-(S20-S7))+((T8*((S20-S8))+((T9*(S20-S9))+((T10*((S20-S10))+((T11*(S20-S11))+((T12*(S20-S12))+((T13*(S20-S13))+((T14*(S20-S14))+((T15*(S20-S15)+((T16*(S20-S16))+((T17*(S20-S17))+((T18*(S20-S18))+((T19*(S20-S19))))))))))))))))))))</f>
        <v>91.679999999999993</v>
      </c>
      <c r="X20" s="5"/>
      <c r="Y20" s="2"/>
    </row>
    <row r="21" spans="1:25" x14ac:dyDescent="0.25">
      <c r="A21" s="2"/>
      <c r="B21" s="3">
        <v>17</v>
      </c>
      <c r="C21" s="3">
        <f t="shared" si="1"/>
        <v>170</v>
      </c>
      <c r="D21" s="3">
        <f>D17</f>
        <v>0.09</v>
      </c>
      <c r="E21" s="3">
        <f t="shared" si="0"/>
        <v>95</v>
      </c>
      <c r="F21" s="4">
        <f>SUMPRODUCT( C5:C21:D4:D21 ) / SUM( D4:D21 )/100</f>
        <v>9.8176923076923046</v>
      </c>
      <c r="G21" s="35">
        <f>(D4*C21)+((D5*(C21-C5))+((D6*(C21-C6))+((D7*-(C21-C7))+((D8*((C21-C8))+((D9*(C21-C9))+((D10*((C21-C10))+((D11*(C21-C11))+((D12*(C21-C12))+((D13*(C21-C13))+((D14*(C21-C14))+((D15*(C21-C15)+((D16*(C21-C16))+((D17*(C21-C17))+((D18*(C21-C18))+((D19*(C21-C19))+((D20*(C21-C20)))))))))))))))))))))</f>
        <v>116</v>
      </c>
      <c r="H21" s="3"/>
      <c r="I21" s="1"/>
      <c r="J21" s="5">
        <v>17</v>
      </c>
      <c r="K21" s="6">
        <v>190</v>
      </c>
      <c r="L21" s="5">
        <v>4.2</v>
      </c>
      <c r="M21" s="22"/>
      <c r="N21" s="7">
        <f>SUMPRODUCT( K5:K21:L4:L21 ) / SUM( L4:L21 )/100</f>
        <v>1.1066904607397792</v>
      </c>
      <c r="O21" s="35">
        <f>(L4*K21)+((L5*(K21-K5))+((L6*(K21-K6))+((L7*-(K21-K7))+((L8*((K21-K8))+((L9*(K21-K9))+((L10*((K21-K10))+((L11*(K21-K11))+((L12*(K21-K12))+((L13*(K21-K13))+((L14*(K21-K14))+((L15*(K21-K15)+((L16*(K21-K16))+((L17*(K21-K17))+((L18*(K21-K18))+((L19*(K21-K19))+((L20*(K21-K20)))))))))))))))))))))</f>
        <v>399.9</v>
      </c>
      <c r="P21" s="5"/>
      <c r="Q21" s="2"/>
      <c r="R21" s="5">
        <v>17</v>
      </c>
      <c r="S21" s="5">
        <v>195</v>
      </c>
      <c r="T21" s="5">
        <v>1.65</v>
      </c>
      <c r="U21" s="22">
        <v>44</v>
      </c>
      <c r="V21" s="7">
        <f>SUMPRODUCT( S5:S21:T4:T21 ) / SUM( T4:T21 )/100</f>
        <v>3.3836059479553908</v>
      </c>
      <c r="W21" s="35">
        <f>(T4*S21)+((T5*(S21-S5))+((T6*(S21-S6))+((T7*-(S21-S7))+((T8*((S21-S8))+((T9*(S21-S9))+((T10*((S21-S10))+((T11*(S21-S11))+((T12*(S21-S12))+((T13*(S21-S13))+((T14*(S21-S14))+((T15*(S21-S15)+((T16*(S21-S16))+((T17*(S21-S17))+((T18*(S21-S18))+((T19*(S21-S19))+((T20*(S21-S20)))))))))))))))))))))</f>
        <v>128.77999999999997</v>
      </c>
      <c r="X21" s="5"/>
      <c r="Y21" s="2"/>
    </row>
    <row r="22" spans="1:25" x14ac:dyDescent="0.25">
      <c r="A22" s="2"/>
      <c r="B22" s="3">
        <v>18</v>
      </c>
      <c r="C22" s="3">
        <f t="shared" si="1"/>
        <v>180</v>
      </c>
      <c r="D22" s="3">
        <f>D17</f>
        <v>0.09</v>
      </c>
      <c r="E22" s="3">
        <f t="shared" si="0"/>
        <v>100</v>
      </c>
      <c r="F22" s="4">
        <f>SUMPRODUCT( C5:C22:D4:D22 ) / SUM( D4:D22 )/100</f>
        <v>10.373636363636358</v>
      </c>
      <c r="G22" s="35">
        <f>(D4*C22)+((D5*(C22-C5))+((D6*(C22-C6))+((D7*-(C22-C7))+((D8*((C22-C8))+((D9*(C22-C9))+((D10*((C22-C10))+((D11*(C22-C11))+((D12*(C22-C12))+((D13*(C22-C13))+((D14*(C22-C14))+((D15*(C22-C15)+((D16*(C22-C16))+((D17*(C22-C17))+((D18*(C22-C18))+((D19*(C22-C19))+((D20*(C22-C20))+((D21*(C22-C21))))))))))))))))))))))</f>
        <v>130.60000000000002</v>
      </c>
      <c r="H22" s="3"/>
      <c r="I22" s="1"/>
      <c r="J22" s="5">
        <v>18</v>
      </c>
      <c r="K22" s="6">
        <v>200</v>
      </c>
      <c r="L22" s="5">
        <v>5</v>
      </c>
      <c r="M22" s="22"/>
      <c r="N22" s="7">
        <f>SUMPRODUCT( K5:K22:L4:L22 ) / SUM( L4:L22 )/100</f>
        <v>0.9360166585007349</v>
      </c>
      <c r="O22" s="35">
        <f>(L4*K22)+((L5*(K22-K5))+((L6*(K22-K6))+((L7*-(K22-K7))+((L8*((K22-K8))+((L9*(K22-K9))+((L10*((K22-K10))+((L11*(K22-K11))+((L12*(K22-K12))+((L13*(K22-K13))+((L14*(K22-K14))+((L15*(K22-K15)+((L16*(K22-K16))+((L17*(K22-K17))+((L18*(K22-K18))+((L19*(K22-K19))+((L20*(K22-K20))+((L21*(K22-K21))))))))))))))))))))))</f>
        <v>553.40000000000009</v>
      </c>
      <c r="P22" s="5"/>
      <c r="Q22" s="2"/>
      <c r="R22" s="5">
        <v>18</v>
      </c>
      <c r="S22" s="17">
        <v>208</v>
      </c>
      <c r="T22" s="5">
        <v>2.37</v>
      </c>
      <c r="U22" s="22">
        <v>42</v>
      </c>
      <c r="V22" s="7">
        <f>SUMPRODUCT( S5:S22:T4:T22 ) / SUM( T4:T22 )/100</f>
        <v>2.6203225806451615</v>
      </c>
      <c r="W22" s="35">
        <f>(T4*S22)+((T5*(S22-S5))+((T6*(S22-S6))+((T7*-(S22-S7))+((T8*((S22-S8))+((T9*(S22-S9))+((T10*((S22-S10))+((T11*(S22-S11))+((T12*(S22-S12))+((T13*(S22-S13))+((T14*(S22-S14))+((T15*(S22-S15)+((T16*(S22-S16))+((T17*(S22-S17))+((T18*(S22-S18))+((T19*(S22-S19))+((T20*(S22-S20))+((T21*(S22-S21))))))))))))))))))))))</f>
        <v>198.45999999999998</v>
      </c>
      <c r="X22" s="5"/>
      <c r="Y22" s="2"/>
    </row>
    <row r="23" spans="1:25" x14ac:dyDescent="0.25">
      <c r="A23" s="2"/>
      <c r="B23" s="3">
        <v>19</v>
      </c>
      <c r="C23" s="3">
        <f t="shared" si="1"/>
        <v>190</v>
      </c>
      <c r="D23" s="3">
        <f>D17</f>
        <v>0.09</v>
      </c>
      <c r="E23" s="3">
        <f t="shared" si="0"/>
        <v>105</v>
      </c>
      <c r="F23" s="4">
        <f>SUMPRODUCT( C5:C23:D4:D23 ) / SUM( D4:D23 )/100</f>
        <v>10.929540229885051</v>
      </c>
      <c r="G23" s="35">
        <f>(D4*C23)+((D5*(C23-C5))+((D6*(C23-C6))+((D7*-(C23-C7))+((D8*((C23-C8))+((D9*(C23-C9))+((D10*((C23-C10))+((D11*(C23-C11))+((D12*(C23-C12))+((D13*(C23-C13))+((D14*(C23-C14))+((D15*(C23-C15)+((D16*(C23-C16))+((D17*(C23-C17))+((D18*(C23-C18))+((D19*(C23-C19))+((D20*(C23-C20))+((D21*(C23-C21))+((D22*(C23-C22)))))))))))))))))))))))</f>
        <v>146.10000000000002</v>
      </c>
      <c r="H23" s="3"/>
      <c r="I23" s="1"/>
      <c r="J23" s="5">
        <v>19</v>
      </c>
      <c r="K23" s="6">
        <v>210</v>
      </c>
      <c r="L23" s="5">
        <v>6.2</v>
      </c>
      <c r="M23" s="22"/>
      <c r="N23" s="7">
        <f>SUMPRODUCT( K5:K23:L4:L23 ) / SUM( L4:L23 )/100</f>
        <v>0.79917700112739565</v>
      </c>
      <c r="O23" s="35">
        <f>(L4*K23)+((L5*(K23-K5))+((L6*(K23-K6))+((L7*-(K23-K7))+((L8*((K23-K8))+((L9*(K23-K9))+((L10*((K23-K10))+((L11*(K23-K11))+((L12*(K23-K12))+((L13*(K23-K13))+((L14*(K23-K14))+((L15*(K23-K15)+((L16*(K23-K16))+((L17*(K23-K17))+((L18*(K23-K18))+((L19*(K23-K19))+((L20*(K23-K20))+((L21*(K23-K21))+((L22*(K23-K22)))))))))))))))))))))))</f>
        <v>756.89999999999986</v>
      </c>
      <c r="P23" s="5"/>
      <c r="Q23" s="2"/>
      <c r="R23" s="5">
        <v>19</v>
      </c>
      <c r="S23" s="5">
        <v>218</v>
      </c>
      <c r="T23" s="5">
        <v>3.5</v>
      </c>
      <c r="U23" s="22">
        <v>41</v>
      </c>
      <c r="V23" s="7">
        <f>SUMPRODUCT( S5:S23:T4:T23 ) / SUM( T4:T23 )/100</f>
        <v>2.0019999999999998</v>
      </c>
      <c r="W23" s="35">
        <f>(T4*S23)+((T5*(S23-S5))+((T6*(S23-S6))+((T7*-(S23-S7))+((T8*((S23-S8))+((T9*(S23-S9))+((T10*((S23-S10))+((T11*(S23-S11))+((T12*(S23-S12))+((T13*(S23-S13))+((T14*(S23-S14))+((T15*(S23-S15)+((T16*(S23-S16))+((T17*(S23-S17))+((T18*(S23-S18))+((T19*(S23-S19))+((T20*(S23-S20))+((T21*(S23-S21))+((T22*(S23-S22)))))))))))))))))))))))</f>
        <v>275.76000000000005</v>
      </c>
      <c r="X23" s="5"/>
      <c r="Y23" s="2"/>
    </row>
    <row r="24" spans="1:25" x14ac:dyDescent="0.25">
      <c r="A24" s="2"/>
      <c r="B24" s="9">
        <v>20</v>
      </c>
      <c r="C24" s="9">
        <f t="shared" si="1"/>
        <v>200</v>
      </c>
      <c r="D24" s="9">
        <f>D2</f>
        <v>0.01</v>
      </c>
      <c r="E24" s="9">
        <f t="shared" si="0"/>
        <v>110</v>
      </c>
      <c r="F24" s="10">
        <f>SUMPRODUCT( C5:C24:D4:D24 ) / SUM( D4:D24 )/100</f>
        <v>12.009999999999996</v>
      </c>
      <c r="G24" s="41">
        <f>(D4*C24)+((D5*(C24-C5))+((D6*(C24-C6))+((D7*-(C24-C7))+((D8*((C24-C8))+((D9*(C24-C9))+((D10*((C24-C10))+((D11*(C24-C11))+((D12*(C24-C12))+((D13*(C24-C13))+((D14*(C24-C14))+((D15*(C24-C15)+((D16*(C24-C16))+((D17*(C24-C17))+((D18*(C24-C18))+((D19*(C24-C19))+((D20*(C24-C20))+((D21*(C24-C21))+((D22*(C24-C22))+((D23*(C24-C23))))))))))))))))))))))))</f>
        <v>162.5</v>
      </c>
      <c r="H24" s="9"/>
      <c r="I24" s="1"/>
      <c r="J24" s="5">
        <v>20</v>
      </c>
      <c r="K24" s="17">
        <v>225</v>
      </c>
      <c r="L24" s="5">
        <v>8.5</v>
      </c>
      <c r="M24" s="22"/>
      <c r="N24" s="7">
        <f>SUMPRODUCT( K5:K24:L4:L24 ) / SUM( L4:L24 )/100</f>
        <v>0.67220450014240951</v>
      </c>
      <c r="O24" s="35">
        <f>(L4*K24)+((L5*(K24-K5))+((L6*(K24-K6))+((L7*-(K24-K7))+((L8*((K24-K8))+((L9*(K24-K9))+((L10*((K24-K10))+((L11*(K24-K11))+((L12*(K24-K12))+((L13*(K24-K13))+((L14*(K24-K14))+((L15*(K24-K15)+((L16*(K24-K16))+((L17*(K24-K17))+((L18*(K24-K18))+((L19*(K24-K19))+((L20*(K24-K20))+((L21*(K24-K21))+((L22*(K24-K22))+((L23*(K24-K23))))))))))))))))))))))))</f>
        <v>1155.1500000000003</v>
      </c>
      <c r="P24" s="5"/>
      <c r="Q24" s="2"/>
      <c r="R24" s="5">
        <v>20</v>
      </c>
      <c r="S24" s="5">
        <v>228</v>
      </c>
      <c r="T24" s="5">
        <v>4.2</v>
      </c>
      <c r="U24" s="22">
        <v>40</v>
      </c>
      <c r="V24" s="7">
        <f>SUMPRODUCT( S5:S24:T4:T24 ) / SUM( T4:T24 )/100</f>
        <v>1.6080582524271845</v>
      </c>
      <c r="W24" s="35">
        <f>(T4*S24)+((T5*(S24-S5))+((T6*(S24-S6))+((T7*-(S24-S7))+((T8*((S24-S8))+((T9*(S24-S9))+((T10*((S24-S10))+((T11*(S24-S11))+((T12*(S24-S12))+((T13*(S24-S13))+((T14*(S24-S14))+((T15*(S24-S15)+((T16*(S24-S16))+((T17*(S24-S17))+((T18*(S24-S18))+((T19*(S24-S19))+((T20*(S24-S20))+((T21*(S24-S21))+((T22*(S24-S22))+((T23*(S24-S23))))))))))))))))))))))))</f>
        <v>388.06</v>
      </c>
      <c r="X24" s="5"/>
      <c r="Y24" s="2"/>
    </row>
    <row r="25" spans="1:25" x14ac:dyDescent="0.25">
      <c r="A25" s="2"/>
      <c r="B25" s="3">
        <v>21</v>
      </c>
      <c r="C25" s="3">
        <f t="shared" si="1"/>
        <v>210</v>
      </c>
      <c r="D25" s="3">
        <f>D22</f>
        <v>0.09</v>
      </c>
      <c r="E25" s="3">
        <f t="shared" si="0"/>
        <v>115</v>
      </c>
      <c r="F25" s="4">
        <f>SUMPRODUCT( C5:C25:D4:D25 ) / SUM( D4:D25 )/100</f>
        <v>12.564347826086953</v>
      </c>
      <c r="G25" s="35">
        <f>(D4*C25)+((D5*(C25-C5))+((D6*(C25-C6))+((D7*-(C25-C7))+((D8*((C25-C8))+((D9*(C25-C9))+((D10*((C25-C10))+((D11*(C25-C11))+((D12*(C25-C12))+((D13*(C25-C13))+((D14*(C25-C14))+((D15*(C25-C15)+((D16*(C25-C16))+((D17*(C25-C17))+((D18*(C25-C18))+((D19*(C25-C19))+((D20*(C25-C20))+((D21*(C25-C21))+((D22*(C25-C22))+((D23*(C25-C23))+((D24*(C25-C24)))))))))))))))))))))))))</f>
        <v>179.00000000000003</v>
      </c>
      <c r="H25" s="3"/>
      <c r="I25" s="1"/>
      <c r="J25" s="5">
        <v>21</v>
      </c>
      <c r="K25" s="5">
        <v>235</v>
      </c>
      <c r="L25" s="5">
        <v>10</v>
      </c>
      <c r="M25" s="22"/>
      <c r="N25" s="7">
        <f>SUMPRODUCT( K5:K25:L4:L25 ) / SUM( L4:L25 )/100</f>
        <v>0.57750166260252711</v>
      </c>
      <c r="O25" s="35">
        <f>(L4*K25)+((L5*(K25-K5))+((L6*(K25-K6))+((L7*-(K25-K7))+((L8*((K25-K8))+((L9*(K25-K9))+((L10*((K25-K10))+((L11*(K25-K11))+((L12*(K25-K12))+((L13*(K25-K13))+((L14*(K25-K14))+((L15*(K25-K15)+((L16*(K25-K16))+((L17*(K25-K17))+((L18*(K25-K18))+((L19*(K25-K19))+((L20*(K25-K20))+((L21*(K25-K21))+((L22*(K25-K22))+((L23*(K25-K23))+((L24*(K25-K24)))))))))))))))))))))))))</f>
        <v>1505.6499999999996</v>
      </c>
      <c r="P25" s="5"/>
      <c r="Q25" s="2"/>
      <c r="R25" s="5">
        <v>21</v>
      </c>
      <c r="S25" s="17">
        <v>241</v>
      </c>
      <c r="T25" s="5">
        <v>5</v>
      </c>
      <c r="U25" s="22">
        <v>39</v>
      </c>
      <c r="V25" s="7">
        <f>SUMPRODUCT( S5:S25:T4:T25 ) / SUM( T4:T25 )/100</f>
        <v>1.3351833740831296</v>
      </c>
      <c r="W25" s="35">
        <f>(T4*S25)+((T5*(S25-S5))+((T6*(S25-S6))+((T7*-(S25-S7))+((T8*((S25-S8))+((T9*(S25-S9))+((T10*((S25-S10))+((T11*(S25-S11))+((T12*(S25-S12))+((T13*(S25-S13))+((T14*(S25-S14))+((T15*(S25-S15)+((T16*(S25-S16))+((T17*(S25-S17))+((T18*(S25-S18))+((T19*(S25-S19))+((T20*(S25-S20))+((T21*(S25-S21))+((T22*(S25-S22))+((T23*(S25-S23))+((T24*(S25-S24)))))))))))))))))))))))))</f>
        <v>588.65</v>
      </c>
      <c r="X25" s="5"/>
      <c r="Y25" s="2"/>
    </row>
    <row r="26" spans="1:25" x14ac:dyDescent="0.25">
      <c r="A26" s="2"/>
      <c r="B26" s="3">
        <v>22</v>
      </c>
      <c r="C26" s="3">
        <f t="shared" si="1"/>
        <v>220</v>
      </c>
      <c r="D26" s="3">
        <f>D22</f>
        <v>0.09</v>
      </c>
      <c r="E26" s="3">
        <f t="shared" si="0"/>
        <v>120</v>
      </c>
      <c r="F26" s="4">
        <f>SUMPRODUCT( C5:C26:D4:D26 ) / SUM( D4:D26 )/100</f>
        <v>13.118808290155437</v>
      </c>
      <c r="G26" s="35">
        <f>(D4*C26)+((D5*(C26-C5))+((D6*(C26-C6))+((D7*-(C26-C7))+((D8*((C26-C8))+((D9*(C26-C9))+((D10*((C26-C10))+((D11*(C26-C11))+((D12*(C26-C12))+((D13*(C26-C13))+((D14*(C26-C14))+((D15*(C26-C15)+((D16*(C26-C16))+((D17*(C26-C17))+((D18*(C26-C18))+((D19*(C26-C19))+((D20*(C26-C20))+((D21*(C26-C21))+((D22*(C26-C22))+((D23*(C26-C23))+((D24*(C26-C24))++((D25*(C26-C25))))))))))))))))))))))))))</f>
        <v>196.39999999999995</v>
      </c>
      <c r="H26" s="3"/>
      <c r="I26" s="1"/>
      <c r="J26" s="5">
        <v>22</v>
      </c>
      <c r="K26" s="6">
        <v>245</v>
      </c>
      <c r="L26" s="5">
        <v>10.1</v>
      </c>
      <c r="M26" s="8"/>
      <c r="N26" s="7">
        <f>SUMPRODUCT( K5:K26:L4:L26 ) / SUM( L4:L26 )/100</f>
        <v>0.51806013403368945</v>
      </c>
      <c r="O26" s="35">
        <f>(L4*K26)+((L5*(K26-K5))+((L6*(K26-K6))+((L7*-(K26-K7))+((L8*((K26-K8))+((L9*(K26-K9))+((L10*((K26-K10))+((L11*(K26-K11))+((L12*(K26-K12))+((L13*(K26-K13))+((L14*(K26-K14))+((L15*(K26-K15)+((L16*(K26-K16))+((L17*(K26-K17))+((L18*(K26-K18))+((L19*(K26-K19))+((L20*(K26-K20))+((L21*(K26-K21))+((L22*(K26-K22))+((L23*(K26-K23))+((L24*(K26-K24))++((L25*(K26-K25))))))))))))))))))))))))))</f>
        <v>1956.15</v>
      </c>
      <c r="P26" s="5"/>
      <c r="Q26" s="2"/>
      <c r="R26" s="5">
        <v>22</v>
      </c>
      <c r="S26" s="5">
        <v>251</v>
      </c>
      <c r="T26" s="5">
        <v>6.2</v>
      </c>
      <c r="U26" s="22">
        <v>38</v>
      </c>
      <c r="V26" s="7">
        <f>SUMPRODUCT( S5:S26:T4:T26 ) / SUM( T4:T26 )/100</f>
        <v>1.1210694183864915</v>
      </c>
      <c r="W26" s="35">
        <f>(T4*S26)+((T5*(S26-S5))+((T6*(S26-S6))+((T7*-(S26-S7))+((T8*((S26-S8))+((T9*(S26-S9))+((T10*((S26-S10))+((T11*(S26-S11))+((T12*(S26-S12))+((T13*(S26-S13))+((T14*(S26-S14))+((T15*(S26-S15)+((T16*(S26-S16))+((T17*(S26-S17))+((T18*(S26-S18))+((T19*(S26-S19))+((T20*(S26-S20))+((T21*(S26-S21))+((T22*(S26-S22))+((T23*(S26-S23))+((T24*(S26-S24))++((T25*(S26-S25))))))))))))))))))))))))))</f>
        <v>792.94999999999982</v>
      </c>
      <c r="X26" s="5"/>
      <c r="Y26" s="2"/>
    </row>
    <row r="27" spans="1:25" x14ac:dyDescent="0.25">
      <c r="A27" s="2"/>
      <c r="B27" s="3">
        <v>23</v>
      </c>
      <c r="C27" s="3">
        <f t="shared" si="1"/>
        <v>230</v>
      </c>
      <c r="D27" s="3">
        <f>D22</f>
        <v>0.09</v>
      </c>
      <c r="E27" s="3">
        <f t="shared" si="0"/>
        <v>125</v>
      </c>
      <c r="F27" s="4">
        <f>SUMPRODUCT( C5:C27:D4:D27 ) / SUM( D4:D27 )/100</f>
        <v>13.673366336633659</v>
      </c>
      <c r="G27" s="35">
        <f>(D4*C27)+((D5*(C27-C5))+((D6*(C27-C6))+((D7*-(C27-C7))+((D8*((C27-C8))+((D9*(C27-C9))+((D10*((C27-C10))+((D11*(C27-C11))+((D12*(C27-C12))+((D13*(C27-C13))+((D14*(C27-C14))+((D15*(C27-C15)+((D16*(C27-C16))+((D17*(C27-C17))+((D18*(C27-C18))+((D19*(C27-C19))+((D20*(C27-C20))+((D21*(C27-C21))+((D22*(C27-C22))+((D23*(C27-C23))+((D24*(C27-C24))+((D25*(C27-C25))+((D26*(C27-C26)))))))))))))))))))))))))))</f>
        <v>214.7</v>
      </c>
      <c r="H27" s="3"/>
      <c r="I27" s="1"/>
      <c r="J27" s="5">
        <v>23</v>
      </c>
      <c r="K27" s="6">
        <v>255</v>
      </c>
      <c r="L27" s="5">
        <v>10.3</v>
      </c>
      <c r="M27" s="8"/>
      <c r="N27" s="7">
        <f>SUMPRODUCT( K5:K27:L4:L27 ) / SUM( L4:L27 )/100</f>
        <v>0.47710425889177216</v>
      </c>
      <c r="O27" s="35">
        <f>(L4*K27)+((L5*(K27-K5))+((L6*(K27-K6))+((L7*-(K27-K7))+((L8*((K27-K8))+((L9*(K27-K9))+((L10*((K27-K10))+((L11*(K27-K11))+((L12*(K27-K12))+((L13*(K27-K13))+((L14*(K27-K14))+((L15*(K27-K15)+((L16*(K27-K16))+((L17*(K27-K17))+((L18*(K27-K18))+((L19*(K27-K19))+((L20*(K27-K20))+((L21*(K27-K21))+((L22*(K27-K22))+((L23*(K27-K23))+((L24*(K27-K24))+((L25*(K27-K25))+((L26*(K27-K26)))))))))))))))))))))))))))</f>
        <v>2507.6499999999996</v>
      </c>
      <c r="P27" s="5"/>
      <c r="Q27" s="2"/>
      <c r="R27" s="5">
        <v>23</v>
      </c>
      <c r="S27" s="5">
        <v>261</v>
      </c>
      <c r="T27" s="5">
        <v>7.3</v>
      </c>
      <c r="U27" s="22">
        <v>37</v>
      </c>
      <c r="V27" s="7">
        <f>SUMPRODUCT( S5:S27:T4:T27 ) / SUM( T4:T27 )/100</f>
        <v>0.95904270986745221</v>
      </c>
      <c r="W27" s="35">
        <f>(T4*S27)+((T5*(S27-S5))+((T6*(S27-S6))+((T7*-(S27-S7))+((T8*((S27-S8))+((T9*(S27-S9))+((T10*((S27-S10))+((T11*(S27-S11))+((T12*(S27-S12))+((T13*(S27-S13))+((T14*(S27-S14))+((T15*(S27-S15)+((T16*(S27-S16))+((T17*(S27-S17))+((T18*(S27-S18))+((T19*(S27-S19))+((T20*(S27-S20))+((T21*(S27-S21))+((T22*(S27-S22))+((T23*(S27-S23))+((T24*(S27-S24))+((T25*(S27-S25))+((T26*(S27-S26)))))))))))))))))))))))))))</f>
        <v>1059.25</v>
      </c>
      <c r="X27" s="5"/>
      <c r="Y27" s="2"/>
    </row>
    <row r="28" spans="1:25" x14ac:dyDescent="0.25">
      <c r="A28" s="2"/>
      <c r="B28" s="3">
        <v>24</v>
      </c>
      <c r="C28" s="3">
        <f t="shared" si="1"/>
        <v>240</v>
      </c>
      <c r="D28" s="3">
        <f>D22</f>
        <v>0.09</v>
      </c>
      <c r="E28" s="3">
        <f t="shared" si="0"/>
        <v>130</v>
      </c>
      <c r="F28" s="4">
        <f>SUMPRODUCT( C5:C28:D4:D28 ) / SUM( D4:D28 )/100</f>
        <v>14.228009478672984</v>
      </c>
      <c r="G28" s="35">
        <f>(D4*C28)+((D5*(C28-C5))+((D6*(C28-C6))+((D7*-(C28-C7))+((D8*((C28-C8))+((D9*(C28-C9))+((D10*((C28-C10))+((D11*(C28-C11))+((D12*(C28-C12))+((D13*(C28-C13))+((D14*(C28-C14))+((D15*(C28-C15)+((D16*(C28-C16))+((D17*(C28-C17))+((D18*(C28-C18))+((D19*(C28-C19))+((D20*(C28-C20))+((D21*(C28-C21))+((D22*(C28-C22))+((D23*(C28-C23))+((D24*(C28-C24))+((D25*(C28-C25))+((D26*(C28-C26))+((D27*(C28-C27))))))))))))))))))))))))))))</f>
        <v>233.9</v>
      </c>
      <c r="H28" s="3"/>
      <c r="I28" s="1"/>
      <c r="J28" s="5">
        <v>24</v>
      </c>
      <c r="K28" s="17">
        <v>270</v>
      </c>
      <c r="L28" s="5">
        <v>10.4</v>
      </c>
      <c r="M28" s="8"/>
      <c r="N28" s="7">
        <f>SUMPRODUCT( K5:K28:L4:L28 ) / SUM( L4:L28 )/100</f>
        <v>0.44867738110920818</v>
      </c>
      <c r="O28" s="35">
        <f>(L4*K28)+((L5*(K28-K5))+((L6*(K28-K6))+((L7*-(K28-K7))+((L8*((K28-K8))+((L9*(K28-K9))+((L10*((K28-K10))+((L11*(K28-K11))+((L12*(K28-K12))+((L13*(K28-K13))+((L14*(K28-K14))+((L15*(K28-K15)+((L16*(K28-K16))+((L17*(K28-K17))+((L18*(K28-K18))+((L19*(K28-K19))+((L20*(K28-K20))+((L21*(K28-K21))+((L22*(K28-K22))+((L23*(K28-K23))+((L24*(K28-K24))+((L25*(K28-K25))+((L26*(K28-K26))+((L27*(K28-K27))))))))))))))))))))))))))))</f>
        <v>3489.4</v>
      </c>
      <c r="P28" s="5"/>
      <c r="Q28" s="2"/>
      <c r="R28" s="5">
        <v>24</v>
      </c>
      <c r="S28" s="17">
        <v>274</v>
      </c>
      <c r="T28" s="5">
        <v>8.5</v>
      </c>
      <c r="U28" s="22">
        <v>35</v>
      </c>
      <c r="V28" s="7">
        <f>SUMPRODUCT( S5:S28:T4:T28 ) / SUM( T4:T28 )/100</f>
        <v>0.83355712603062426</v>
      </c>
      <c r="W28" s="35">
        <f>(T4*S28)+((T5*(S28-S5))+((T6*(S28-S6))+((T7*-(S28-S7))+((T8*((S28-S8))+((T9*(S28-S9))+((T10*((S28-S10))+((T11*(S28-S11))+((T12*(S28-S12))+((T13*(S28-S13))+((T14*(S28-S14))+((T15*(S28-S15)+((T16*(S28-S16))+((T17*(S28-S17))+((T18*(S28-S18))+((T19*(S28-S19))+((T20*(S28-S20))+((T21*(S28-S21))+((T22*(S28-S22))+((T23*(S28-S23))+((T24*(S28-S24))+((T25*(S28-S25))+((T26*(S28-S26))+((T27*(S28-S27))))))))))))))))))))))))))))</f>
        <v>1500.3400000000001</v>
      </c>
      <c r="X28" s="5"/>
      <c r="Y28" s="2"/>
    </row>
    <row r="29" spans="1:25" x14ac:dyDescent="0.25">
      <c r="A29" s="2"/>
      <c r="B29" s="11">
        <v>25</v>
      </c>
      <c r="C29" s="11">
        <f t="shared" si="1"/>
        <v>250</v>
      </c>
      <c r="D29" s="11">
        <f>D2</f>
        <v>0.01</v>
      </c>
      <c r="E29" s="11">
        <f t="shared" si="0"/>
        <v>135</v>
      </c>
      <c r="F29" s="12">
        <f>SUMPRODUCT( C5:C29:D4:D29 ) / SUM( D4:D29 )/100</f>
        <v>15.340188679245282</v>
      </c>
      <c r="G29" s="42">
        <f>(D4*C29)+((D5*(C29-C5))+((D6*(C29-C6))+((D7*-(C29-C7))+((D8*((C29-C8))+((D9*(C29-C9))+((D10*((C29-C10))+((D11*(C29-C11))+((D12*(C29-C12))+((D13*(C29-C13))+((D14*(C29-C14))+((D15*(C29-C15)+((D16*(C29-C16))+((D17*(C29-C17))+((D18*(C29-C18))+((D19*(C29-C19))+((D20*(C29-C20))+((D21*(C29-C21))+((D22*(C29-C22))+((D23*(C29-C23))+((D24*(C29-C24))+((D25*(C29-C25))+((D26*(C29-C26))+((D27*(C29-C27))+((D28*(C29-C28)))))))))))))))))))))))))))))</f>
        <v>253.99999999999997</v>
      </c>
      <c r="H29" s="11"/>
      <c r="I29" s="1"/>
      <c r="J29" s="5">
        <v>25</v>
      </c>
      <c r="K29" s="5">
        <v>280</v>
      </c>
      <c r="L29" s="5">
        <v>10.6</v>
      </c>
      <c r="M29" s="8"/>
      <c r="N29" s="7">
        <f>SUMPRODUCT( K5:K29:L4:L29 ) / SUM( L4:L29 )/100</f>
        <v>0.4272927985204022</v>
      </c>
      <c r="O29" s="36">
        <f>(L4*K29)+((L5*(K29-K5))+((L6*(K29-K6))+((L7*-(K29-K7))+((L8*((K29-K8))+((L9*(K29-K9))+((L10*((K29-K10))+((L11*(K29-K11))+((L12*(K29-K12))+((L13*(K29-K13))+((L14*(K29-K14))+((L15*(K29-K15)+((L16*(K29-K16))+((L17*(K29-K17))+((L18*(K29-K18))+((L19*(K29-K19))+((L20*(K29-K20))+((L21*(K29-K21))+((L22*(K29-K22))+((L23*(K29-K23))+((L24*(K29-K24))+((L25*(K29-K25))+((L26*(K29-K26))+((L27*(K29-K27))+((L28*(K29-K28)))))))))))))))))))))))))))))</f>
        <v>4247.8999999999996</v>
      </c>
      <c r="P29" s="5"/>
      <c r="Q29" s="2"/>
      <c r="R29" s="5">
        <v>25</v>
      </c>
      <c r="S29" s="5">
        <v>284</v>
      </c>
      <c r="T29" s="5">
        <v>10</v>
      </c>
      <c r="U29" s="22">
        <v>34</v>
      </c>
      <c r="V29" s="7">
        <f>SUMPRODUCT( S5:S29:T4:T29 ) / SUM( T4:T29 )/100</f>
        <v>0.73068636796949482</v>
      </c>
      <c r="W29" s="36">
        <f>(T4*S29)+((T5*(S29-S5))+((T6*(S29-S6))+((T7*-(S29-S7))+((T8*((S29-S8))+((T9*(S29-S9))+((T10*((S29-S10))+((T11*(S29-S11))+((T12*(S29-S12))+((T13*(S29-S13))+((T14*(S29-S14))+((T15*(S29-S15)+((T16*(S29-S16))+((T17*(S29-S17))+((T18*(S29-S18))+((T19*(S29-S19))+((T20*(S29-S20))+((T21*(S29-S21))+((T22*(S29-S22))+((T23*(S29-S23))+((T24*(S29-S24))+((T25*(S29-S25))+((T26*(S29-S26))+((T27*(S29-S27))+((T28*(S29-S28)))))))))))))))))))))))))))))</f>
        <v>1924.6399999999999</v>
      </c>
      <c r="X29" s="5"/>
      <c r="Y29" s="2"/>
    </row>
    <row r="30" spans="1:25" x14ac:dyDescent="0.25">
      <c r="A30" s="2"/>
      <c r="B30" s="3">
        <v>26</v>
      </c>
      <c r="C30" s="3">
        <f t="shared" si="1"/>
        <v>260</v>
      </c>
      <c r="D30" s="3">
        <f>D27</f>
        <v>0.09</v>
      </c>
      <c r="E30" s="3">
        <f t="shared" si="0"/>
        <v>140</v>
      </c>
      <c r="F30" s="4">
        <f>SUMPRODUCT( C5:C30:D4:D30 ) / SUM( D4:D30 )/100</f>
        <v>15.892352941176473</v>
      </c>
      <c r="G30" s="35">
        <f>(D4*C30)+((D5*(C30-C5))+((D6*(C30-C6))+((D7*-(C30-C7))+((D8*((C30-C8))+((D9*(C30-C9))+((D10*((C30-C10))+((D11*(C30-C11))+((D12*(C30-C12))+((D13*(C30-C13))+((D14*(C30-C14))+((D15*(C30-C15)+((D16*(C30-C16))+((D17*(C30-C17))+((D18*(C30-C18))+((D19*(C30-C19))+((D20*(C30-C20))+((D21*(C30-C21))+((D22*(C30-C22))+((D23*(C30-C23))+((D24*(C30-C24))+((D25*(C30-C25))+((D26*(C30-C26))+((D27*(C30-C27))+((D28*(C30-C28))+((D29*(C30-C29))))))))))))))))))))))))))))))</f>
        <v>274.2</v>
      </c>
      <c r="H30" s="3"/>
      <c r="I30" s="1"/>
      <c r="J30" s="5">
        <v>26</v>
      </c>
      <c r="K30" s="6">
        <v>290</v>
      </c>
      <c r="L30" s="5">
        <v>10.8</v>
      </c>
      <c r="M30" s="8"/>
      <c r="N30" s="7">
        <f>SUMPRODUCT( K5:K30:L4:L30 ) / SUM( L4:L30 )/100</f>
        <v>0.41078100914602816</v>
      </c>
      <c r="O30" s="35">
        <f>(L4*K30)+((L5*(K30-K5))+((L6*(K30-K6))+((L7*-(K30-K7))+((L8*((K30-K8))+((L9*(K30-K9))+((L10*((K30-K10))+((L11*(K30-K11))+((L12*(K30-K12))+((L13*(K30-K13))+((L14*(K30-K14))+((L15*(K30-K15)+((L16*(K30-K16))+((L17*(K30-K17))+((L18*(K30-K18))+((L19*(K30-K19))+((L20*(K30-K20))+((L21*(K30-K21))+((L22*(K30-K22))+((L23*(K30-K23))+((L24*(K30-K24))+((L25*(K30-K25))+((L26*(K30-K26))+((L27*(K30-K27))+((L28*(K30-K28))+((L29*(K30-K29))))))))))))))))))))))))))))))</f>
        <v>5112.3999999999996</v>
      </c>
      <c r="P30" s="5"/>
      <c r="Q30" s="2"/>
      <c r="R30" s="5">
        <v>26</v>
      </c>
      <c r="S30" s="5">
        <v>294</v>
      </c>
      <c r="T30" s="5">
        <v>10.35</v>
      </c>
      <c r="U30" s="22">
        <v>30</v>
      </c>
      <c r="V30" s="7">
        <f>SUMPRODUCT( S5:S30:T4:T30 ) / SUM( T4:T30 )/100</f>
        <v>0.65872611464968156</v>
      </c>
      <c r="W30" s="35">
        <f>(T4*S30)+((T5*(S30-S5))+((T6*(S30-S6))+((T7*-(S30-S7))+((T8*((S30-S8))+((T9*(S30-S9))+((T10*((S30-S10))+((T11*(S30-S11))+((T12*(S30-S12))+((T13*(S30-S13))+((T14*(S30-S14))+((T15*(S30-S15)+((T16*(S30-S16))+((T17*(S30-S17))+((T18*(S30-S18))+((T19*(S30-S19))+((T20*(S30-S20))+((T21*(S30-S21))+((T22*(S30-S22))+((T23*(S30-S23))+((T24*(S30-S24))+((T25*(S30-S25))+((T26*(S30-S26))+((T27*(S30-S27))+((T28*(S30-S28))+((T29*(S30-S29))))))))))))))))))))))))))))))</f>
        <v>2448.94</v>
      </c>
      <c r="X30" s="5"/>
      <c r="Y30" s="2"/>
    </row>
    <row r="31" spans="1:25" x14ac:dyDescent="0.25">
      <c r="A31" s="2"/>
      <c r="B31" s="3">
        <v>27</v>
      </c>
      <c r="C31" s="3">
        <f t="shared" si="1"/>
        <v>270</v>
      </c>
      <c r="D31" s="3">
        <f>D27</f>
        <v>0.09</v>
      </c>
      <c r="E31" s="3">
        <f t="shared" si="0"/>
        <v>145</v>
      </c>
      <c r="F31" s="4">
        <f>SUMPRODUCT( C5:C31:D4:D31 ) / SUM( D4:D31 )/100</f>
        <v>16.444782608695654</v>
      </c>
      <c r="G31" s="35">
        <f>(D4*C31)+((D5*(C31-C5))+((D6*(C31-C6))+((D7*-(C31-C7))+((D8*((C31-C8))+((D9*(C31-C9))+((D10*((C31-C10))+((D11*(C31-C11))+((D12*(C31-C12))+((D13*(C31-C13))+((D14*(C31-C14))+((D15*(C31-C15)+((D16*(C31-C16))+((D17*(C31-C17))+((D18*(C31-C18))+((D19*(C31-C19))+((D20*(C31-C20))+((D21*(C31-C21))+((D22*(C31-C22))+((D23*(C31-C23))+((D24*(C31-C24))+((D25*(C31-C25))+((D26*(C31-C26))+((D27*(C31-C27))+((D28*(C31-C28))+((D29*(C31-C29))+((D30*(C31-C30)))))))))))))))))))))))))))))))</f>
        <v>295.3</v>
      </c>
      <c r="H31" s="3"/>
      <c r="I31" s="1"/>
      <c r="J31" s="5">
        <v>27</v>
      </c>
      <c r="K31" s="6">
        <v>300</v>
      </c>
      <c r="L31" s="5">
        <v>11</v>
      </c>
      <c r="M31" s="8"/>
      <c r="N31" s="7">
        <f>SUMPRODUCT( K5:K31:L4:L31 ) / SUM( L4:L31 )/100</f>
        <v>0.39777582864001476</v>
      </c>
      <c r="O31" s="35">
        <f>(L4*K31)+((L5*(K31-K5))+((L6*(K31-K6))+((L7*-(K31-K7))+((L8*((K31-K8))+((L9*(K31-K9))+((L10*((K31-K10))+((L11*(K31-K11))+((L12*(K31-K12))+((L13*(K31-K13))+((L14*(K31-K14))+((L15*(K31-K15)+((L16*(K31-K16))+((L17*(K31-K17))+((L18*(K31-K18))+((L19*(K31-K19))+((L20*(K31-K20))+((L21*(K31-K21))+((L22*(K31-K22))+((L23*(K31-K23))+((L24*(K31-K24))+((L25*(K31-K25))+((L26*(K31-K26))+((L27*(K31-K27))+((L28*(K31-K28))+((L29*(K31-K29))+((L30*(K31-K30)))))))))))))))))))))))))))))))</f>
        <v>6084.8999999999987</v>
      </c>
      <c r="P31" s="5"/>
      <c r="Q31" s="2"/>
      <c r="R31" s="5">
        <v>27</v>
      </c>
      <c r="S31" s="17">
        <v>307</v>
      </c>
      <c r="T31" s="5">
        <v>10.85</v>
      </c>
      <c r="U31" s="22">
        <v>30</v>
      </c>
      <c r="V31" s="7">
        <f>SUMPRODUCT( S5:S31:T4:T31 ) / SUM( T4:T31 )/100</f>
        <v>0.60484046164290572</v>
      </c>
      <c r="W31" s="35">
        <f>(T4*S31)+((T5*(S31-S5))+((T6*(S31-S6))+((T7*-(S31-S7))+((T8*((S31-S8))+((T9*(S31-S9))+((T10*((S31-S10))+((T11*(S31-S11))+((T12*(S31-S12))+((T13*(S31-S13))+((T14*(S31-S14))+((T15*(S31-S15)+((T16*(S31-S16))+((T17*(S31-S17))+((T18*(S31-S18))+((T19*(S31-S19))+((T20*(S31-S20))+((T21*(S31-S21))+((T22*(S31-S22))+((T23*(S31-S23))+((T24*(S31-S24))+((T25*(S31-S25))+((T26*(S31-S26))+((T27*(S31-S27))+((T28*(S31-S28))+((T29*(S31-S29))+((T30*(S31-S30)))))))))))))))))))))))))))))))</f>
        <v>3265.0800000000008</v>
      </c>
      <c r="X31" s="5"/>
      <c r="Y31" s="2"/>
    </row>
    <row r="32" spans="1:25" x14ac:dyDescent="0.25">
      <c r="A32" s="2"/>
      <c r="B32" s="3">
        <v>28</v>
      </c>
      <c r="C32" s="3">
        <f t="shared" si="1"/>
        <v>280</v>
      </c>
      <c r="D32" s="3">
        <f>D27</f>
        <v>0.09</v>
      </c>
      <c r="E32" s="3">
        <f t="shared" si="0"/>
        <v>150</v>
      </c>
      <c r="F32" s="4">
        <f>SUMPRODUCT( C5:C32:D4:D32 ) / SUM( D4:D32 )/100</f>
        <v>16.997447698744775</v>
      </c>
      <c r="G32" s="20">
        <f>(D4*C32)+((D5*(C32-C5))+((D6*(C32-C6))+((D7*-(C32-C7))+((D8*((C32-C8))+((D9*(C32-C9))+((D10*((C32-C10))+((D11*(C32-C11))+((D12*(C32-C12))+((D13*(C32-C13))+((D14*(C32-C14))+((D15*(C32-C15)+((D16*(C32-C16))+((D17*(C32-C17))+((D18*(C32-C18))+((D19*(C32-C19))+((D20*(C32-C20))+((D21*(C32-C21))+((D22*(C32-C22))+((D23*(C32-C23))+((D24*(C32-C24))+((D25*(C32-C25))+((D26*(C32-C26))+((D27*(C32-C27))+((D28*(C32-C28))+((D29*(C32-C29))+((D30*(C32-C30))+((D31*(C32-C31))))))))))))))))))))))))))))))))</f>
        <v>317.29999999999995</v>
      </c>
      <c r="H32" s="3"/>
      <c r="I32" s="1"/>
      <c r="J32" s="5">
        <v>28</v>
      </c>
      <c r="K32" s="17">
        <v>315</v>
      </c>
      <c r="L32" s="5">
        <v>11.2</v>
      </c>
      <c r="M32" s="8"/>
      <c r="N32" s="7">
        <f>SUMPRODUCT( K5:K32:L4:L32 ) / SUM( L4:L32 )/100</f>
        <v>0.3877926533344489</v>
      </c>
      <c r="O32" s="20">
        <f>(L4*K32)+((L5*(K32-K5))+((L6*(K32-K6))+((L7*-(K32-K7))+((L8*((K32-K8))+((L9*(K32-K9))+((L10*((K32-K10))+((L11*(K32-K11))+((L12*(K32-K12))+((L13*(K32-K13))+((L14*(K32-K14))+((L15*(K32-K15)+((L16*(K32-K16))+((L17*(K32-K17))+((L18*(K32-K18))+((L19*(K32-K19))+((L20*(K32-K20))+((L21*(K32-K21))+((L22*(K32-K22))+((L23*(K32-K23))+((L24*(K32-K24))+((L25*(K32-K25))+((L26*(K32-K26))+((L27*(K32-K27))+((L28*(K32-K28))+((L29*(K32-K29))+((L30*(K32-K30))+((L31*(K32-K31))))))))))))))))))))))))))))))))</f>
        <v>7708.65</v>
      </c>
      <c r="P32" s="5"/>
      <c r="Q32" s="2"/>
      <c r="R32" s="5">
        <v>28</v>
      </c>
      <c r="S32" s="5">
        <v>317</v>
      </c>
      <c r="T32" s="5">
        <v>11</v>
      </c>
      <c r="U32" s="22">
        <v>30</v>
      </c>
      <c r="V32" s="7">
        <f>SUMPRODUCT( S5:S32:T4:T32 ) / SUM( T4:T32 )/100</f>
        <v>0.56499113998818684</v>
      </c>
      <c r="W32" s="20">
        <f>(T4*S32)+((T5*(S32-S5))+((T6*(S32-S6))+((T7*-(S32-S7))+((T8*((S32-S8))+((T9*(S32-S9))+((T10*((S32-S10))+((T11*(S32-S11))+((T12*(S32-S12))+((T13*(S32-S13))+((T14*(S32-S14))+((T15*(S32-S15)+((T16*(S32-S16))+((T17*(S32-S17))+((T18*(S32-S18))+((T19*(S32-S19))+((T20*(S32-S20))+((T21*(S32-S21))+((T22*(S32-S22))+((T23*(S32-S23))+((T24*(S32-S24))+((T25*(S32-S25))+((T26*(S32-S26))+((T27*(S32-S27))+((T28*(S32-S28))+((T29*(S32-S29))+((T30*(S32-S30))+((T31*(S32-S31))))))))))))))))))))))))))))))))</f>
        <v>4001.38</v>
      </c>
      <c r="X32" s="5"/>
      <c r="Y32" s="2"/>
    </row>
    <row r="33" spans="1:29" x14ac:dyDescent="0.25">
      <c r="A33" s="2"/>
      <c r="B33" s="3">
        <v>29</v>
      </c>
      <c r="C33" s="3">
        <f t="shared" si="1"/>
        <v>290</v>
      </c>
      <c r="D33" s="3">
        <f>D27</f>
        <v>0.09</v>
      </c>
      <c r="E33" s="3">
        <f t="shared" si="0"/>
        <v>155</v>
      </c>
      <c r="F33" s="4">
        <f>SUMPRODUCT( C5:C33:D4:D33 ) / SUM( D4:D33 )/100</f>
        <v>17.550322580645169</v>
      </c>
      <c r="G33" s="20">
        <f>(D4*C33)+((D5*(C33-C5))+((D6*(C33-C6))+((D7*-(C33-C7))+((D8*((C33-C8))+((D9*(C33-C9))+((D10*((C33-C10))+((D11*(C33-C11))+((D12*(C33-C12))+((D13*(C33-C13))+((D14*(C33-C14))+((D15*(C33-C15)+((D16*(C33-C16))+((D17*(C33-C17))+((D18*(C33-C18))+((D19*(C33-C19))+((D20*(C33-C20))+((D21*(C33-C21))+((D22*(C33-C22))+((D23*(C33-C23))+((D24*(C33-C24))+((D25*(C33-C25))+((D26*(C33-C26))+((D27*(C33-C27))+((D28*(C33-C28))+((D29*(C33-C29))+((D30*(C33-C30))+((D31*(C33-C31))+((D32*(C33-C32)))))))))))))))))))))))))))))))))</f>
        <v>340.2</v>
      </c>
      <c r="H33" s="3"/>
      <c r="I33" s="1"/>
      <c r="J33" s="5">
        <v>29</v>
      </c>
      <c r="K33" s="5">
        <v>325</v>
      </c>
      <c r="L33" s="5">
        <v>11.5</v>
      </c>
      <c r="M33" s="8"/>
      <c r="N33" s="7">
        <f>SUMPRODUCT( K5:K33:L4:L33 ) / SUM( L4:L33 )/100</f>
        <v>0.37943744752308978</v>
      </c>
      <c r="O33" s="20">
        <f>(L4*K33)+((L5*(K33-K5))+((L6*(K33-K6))+((L7*-(K33-K7))+((L8*((K33-K8))+((L9*(K33-K9))+((L10*((K33-K10))+((L11*(K33-K11))+((L12*(K33-K12))+((L13*(K33-K13))+((L14*(K33-K14))+((L15*(K33-K15)+((L16*(K33-K16))+((L17*(K33-K17))+((L18*(K33-K18))+((L19*(K33-K19))+((L20*(K33-K20))+((L21*(K33-K21))+((L22*(K33-K22))+((L23*(K33-K23))+((L24*(K33-K24))+((L25*(K33-K25))+((L26*(K33-K26))+((L27*(K33-K27))+((L28*(K33-K28))+((L29*(K33-K29))+((L30*(K33-K30))+((L31*(K33-K31))+((L32*(K33-K32)))))))))))))))))))))))))))))))))</f>
        <v>8903.1500000000015</v>
      </c>
      <c r="P33" s="5"/>
      <c r="Q33" s="2"/>
      <c r="R33" s="5">
        <v>29</v>
      </c>
      <c r="S33" s="5">
        <v>327</v>
      </c>
      <c r="T33" s="5">
        <v>11.35</v>
      </c>
      <c r="U33" s="22">
        <v>30</v>
      </c>
      <c r="V33" s="7">
        <f>SUMPRODUCT( S5:S33:T4:T33 ) / SUM( T4:T33 )/100</f>
        <v>0.53343750000000012</v>
      </c>
      <c r="W33" s="20">
        <f>(T4*S33)+((T5*(S33-S5))+((T6*(S33-S6))+((T7*-(S33-S7))+((T8*((S33-S8))+((T9*(S33-S9))+((T10*((S33-S10))+((T11*(S33-S11))+((T12*(S33-S12))+((T13*(S33-S13))+((T14*(S33-S14))+((T15*(S33-S15)+((T16*(S33-S16))+((T17*(S33-S17))+((T18*(S33-S18))+((T19*(S33-S19))+((T20*(S33-S20))+((T21*(S33-S21))+((T22*(S33-S22))+((T23*(S33-S23))+((T24*(S33-S24))+((T25*(S33-S25))+((T26*(S33-S26))+((T27*(S33-S27))+((T28*(S33-S28))+((T29*(S33-S29))+((T30*(S33-S30))+((T31*(S33-S31))+((T32*(S33-S32)))))))))))))))))))))))))))))))))</f>
        <v>4847.6799999999994</v>
      </c>
      <c r="X33" s="5"/>
      <c r="Y33" s="2"/>
    </row>
    <row r="34" spans="1:29" x14ac:dyDescent="0.25">
      <c r="A34" s="2"/>
      <c r="B34" s="13">
        <v>30</v>
      </c>
      <c r="C34" s="13">
        <f t="shared" si="1"/>
        <v>300</v>
      </c>
      <c r="D34" s="13">
        <f>D2</f>
        <v>0.01</v>
      </c>
      <c r="E34" s="13">
        <f t="shared" si="0"/>
        <v>160</v>
      </c>
      <c r="F34" s="14">
        <f>SUMPRODUCT( C5:C34:D4:D34 ) / SUM( D4:D34 )/100</f>
        <v>18.684698795180733</v>
      </c>
      <c r="G34" s="23">
        <f>(D4*C35)+((D5*(C35-C5))+((D6*(C35-C6))+((D7*-(C35-C7))+((D8*((C35-C8))+((D9*(C35-C9))+((D10*((C35-C10))+((D11*(C35-C11))+((D12*(C35-C12))+((D13*(C35-C13))+((D14*(C35-C14))+((D15*(C35-C15)+((D16*(C35-C16))+((D17*(C35-C17))+((D18*(C35-C18))+((D19*(C35-C19))+((D20*(C35-C20))+((D21*(C35-C21))+((D22*(C35-C22))+((D23*(C35-C23))+((D24*(C35-C24))+((D25*(C35-C25))+((D26*(C35-C26))+((D27*(C35-C27))+((D28*(C35-C28))+((D29*(C35-C29))+((D30*(C35-C30))+((D31*(C35-C31))+((D33*(C35-C33))+((D34*(C35-C34))))))))))))))))))))))))))))))))))</f>
        <v>385.20000000000005</v>
      </c>
      <c r="H34" s="13"/>
      <c r="I34" s="1"/>
      <c r="J34" s="5">
        <v>30</v>
      </c>
      <c r="K34" s="6">
        <v>335</v>
      </c>
      <c r="L34" s="5">
        <v>12</v>
      </c>
      <c r="M34" s="8"/>
      <c r="N34" s="7">
        <f>SUMPRODUCT( K5:K34:L4:L34 ) / SUM( L4:L34 )/100</f>
        <v>0.37186280679672751</v>
      </c>
      <c r="O34" s="20">
        <f>(L4*K35)+((L5*(K35-K5))+((L6*(K35-K6))+((L7*-(K35-K7))+((L8*((K35-K8))+((L9*(K35-K9))+((L10*((K35-K10))+((L11*(K35-K11))+((L12*(K35-K12))+((L13*(K35-K13))+((L14*(K35-K14))+((L15*(K35-K15)+((L16*(K35-K16))+((L17*(K35-K17))+((L18*(K35-K18))+((L19*(K35-K19))+((L20*(K35-K20))+((L21*(K35-K21))+((L22*(K35-K22))+((L23*(K35-K23))+((L24*(K35-K24))+((L25*(K35-K25))+((L26*(K35-K26))+((L27*(K35-K27))+((L28*(K35-K28))+((L29*(K35-K29))+((L30*(K35-K30))+((L31*(K35-K31))+((L33*(K35-K33))+((L34*(K35-K34))))))))))))))))))))))))))))))))))</f>
        <v>11306.15</v>
      </c>
      <c r="P34" s="5"/>
      <c r="Q34" s="2"/>
      <c r="R34" s="5">
        <v>30</v>
      </c>
      <c r="S34" s="17">
        <v>340</v>
      </c>
      <c r="T34" s="5">
        <v>11.8</v>
      </c>
      <c r="U34" s="22">
        <v>30</v>
      </c>
      <c r="V34" s="7">
        <f>SUMPRODUCT( S5:S34:T4:T34 ) / SUM( T4:T34 )/100</f>
        <v>0.50768089053803356</v>
      </c>
      <c r="W34" s="20">
        <f>(T4*S35)+((T5*(S35-S5))+((T6*(S35-S6))+((T7*-(S35-S7))+((T8*((S35-S8))+((T9*(S35-S9))+((T10*((S35-S10))+((T11*(S35-S11))+((T12*(S35-S12))+((T13*(S35-S13))+((T14*(S35-S14))+((T15*(S35-S15)+((T16*(S35-S16))+((T17*(S35-S17))+((T18*(S35-S18))+((T19*(S35-S19))+((T20*(S35-S20))+((T21*(S35-S21))+((T22*(S35-S22))+((T23*(S35-S23))+((T24*(S35-S24))+((T25*(S35-S25))+((T26*(S35-S26))+((T27*(S35-S27))+((T28*(S35-S28))+((T29*(S35-S29))+((T30*(S35-S30))+((T31*(S35-S31))+((T33*(S35-S33))+((T34*(S35-S34))))))))))))))))))))))))))))))))))</f>
        <v>6810.2199999999975</v>
      </c>
      <c r="X34" s="5"/>
      <c r="Y34" s="2"/>
    </row>
    <row r="35" spans="1:29" x14ac:dyDescent="0.25">
      <c r="A35" s="2"/>
      <c r="B35" s="3">
        <v>31</v>
      </c>
      <c r="C35" s="3">
        <f t="shared" si="1"/>
        <v>310</v>
      </c>
      <c r="D35" s="3">
        <f>D32</f>
        <v>0.09</v>
      </c>
      <c r="E35" s="3">
        <f t="shared" ref="E35:E44" si="2">C35/2+$C$2</f>
        <v>165</v>
      </c>
      <c r="F35" s="4">
        <f>SUMPRODUCT( C5:C35:D4:D35 ) / SUM( D4:D35 )/100</f>
        <v>19.234806201550398</v>
      </c>
      <c r="G35" s="3"/>
      <c r="H35" s="3"/>
      <c r="I35" s="1"/>
      <c r="J35" s="5">
        <v>31</v>
      </c>
      <c r="K35" s="6">
        <v>345</v>
      </c>
      <c r="L35" s="5"/>
      <c r="M35" s="8"/>
      <c r="N35" s="7">
        <f>SUMPRODUCT( K5:K35:L4:L35 ) / SUM( L4:L35 )/100</f>
        <v>0.39598699391650932</v>
      </c>
      <c r="O35" s="5"/>
      <c r="P35" s="5"/>
      <c r="Q35" s="2"/>
      <c r="R35" s="5">
        <v>31</v>
      </c>
      <c r="S35" s="5">
        <v>350</v>
      </c>
      <c r="T35" s="5">
        <v>12</v>
      </c>
      <c r="U35" s="22"/>
      <c r="V35" s="7"/>
      <c r="W35" s="20"/>
      <c r="X35" s="5"/>
      <c r="Y35" s="2"/>
    </row>
    <row r="36" spans="1:29" x14ac:dyDescent="0.25">
      <c r="A36" s="2"/>
      <c r="B36" s="3">
        <v>32</v>
      </c>
      <c r="C36" s="3">
        <f t="shared" si="1"/>
        <v>320</v>
      </c>
      <c r="D36" s="3">
        <f>D32</f>
        <v>0.09</v>
      </c>
      <c r="E36" s="3">
        <f t="shared" si="2"/>
        <v>170</v>
      </c>
      <c r="F36" s="4">
        <f>SUMPRODUCT( C5:C36:D4:D36 ) / SUM( D4:D36 )/100</f>
        <v>19.785280898876415</v>
      </c>
      <c r="G36" s="3"/>
      <c r="H36" s="3"/>
      <c r="I36" s="1"/>
      <c r="J36" s="5">
        <v>32</v>
      </c>
      <c r="K36" s="17">
        <v>360</v>
      </c>
      <c r="L36" s="5"/>
      <c r="M36" s="8"/>
      <c r="N36" s="7">
        <f>SUMPRODUCT( K5:K36:L4:L36 ) / SUM( L4:L36 )/100</f>
        <v>0.42116005873715123</v>
      </c>
      <c r="O36" s="5"/>
      <c r="P36" s="5"/>
      <c r="Q36" s="2"/>
      <c r="R36" s="5">
        <v>32</v>
      </c>
      <c r="S36" s="5"/>
      <c r="T36" s="5"/>
      <c r="U36" s="22"/>
      <c r="V36" s="7"/>
      <c r="W36" s="20"/>
      <c r="X36" s="5"/>
      <c r="Y36" s="2"/>
    </row>
    <row r="37" spans="1:29" x14ac:dyDescent="0.25">
      <c r="A37" s="2"/>
      <c r="B37" s="3">
        <v>33</v>
      </c>
      <c r="C37" s="3">
        <f t="shared" si="1"/>
        <v>330</v>
      </c>
      <c r="D37" s="3">
        <f>D32</f>
        <v>0.09</v>
      </c>
      <c r="E37" s="3">
        <f t="shared" si="2"/>
        <v>175</v>
      </c>
      <c r="F37" s="4">
        <f>SUMPRODUCT( C5:C37:D4:D37 ) / SUM( D4:D37 )/100</f>
        <v>20.336086956521751</v>
      </c>
      <c r="G37" s="3"/>
      <c r="H37" s="3"/>
      <c r="I37" s="1"/>
      <c r="J37" s="5">
        <v>33</v>
      </c>
      <c r="K37" s="5">
        <v>370</v>
      </c>
      <c r="L37" s="5"/>
      <c r="M37" s="8"/>
      <c r="N37" s="7">
        <f>SUMPRODUCT( K5:K37:L4:L37 ) / SUM( L4:L37 )/100</f>
        <v>0.44703237535836648</v>
      </c>
      <c r="O37" s="5"/>
      <c r="P37" s="5"/>
      <c r="Q37" s="2"/>
      <c r="R37" s="5">
        <v>33</v>
      </c>
      <c r="S37" s="5"/>
      <c r="T37" s="5"/>
      <c r="U37" s="22"/>
      <c r="V37" s="7"/>
      <c r="W37" s="20"/>
      <c r="X37" s="5"/>
      <c r="Y37" s="2"/>
    </row>
    <row r="38" spans="1:29" x14ac:dyDescent="0.25">
      <c r="A38" s="2"/>
      <c r="B38" s="3">
        <v>34</v>
      </c>
      <c r="C38" s="3">
        <f t="shared" si="1"/>
        <v>340</v>
      </c>
      <c r="D38" s="3">
        <f>D32</f>
        <v>0.09</v>
      </c>
      <c r="E38" s="3">
        <f t="shared" si="2"/>
        <v>180</v>
      </c>
      <c r="F38" s="4">
        <f>SUMPRODUCT( C5:C38:D4:D38 ) / SUM( D4:D38 )/100</f>
        <v>20.887192982456153</v>
      </c>
      <c r="G38" s="3"/>
      <c r="H38" s="3"/>
      <c r="I38" s="1"/>
      <c r="J38" s="5">
        <v>34</v>
      </c>
      <c r="K38" s="6">
        <v>380</v>
      </c>
      <c r="L38" s="5"/>
      <c r="M38" s="8"/>
      <c r="N38" s="7">
        <f>SUMPRODUCT( K5:K38:L4:L38 ) / SUM( L4:L38 )/100</f>
        <v>0.47360394378015519</v>
      </c>
      <c r="O38" s="5"/>
      <c r="P38" s="5"/>
      <c r="Q38" s="2"/>
      <c r="R38" s="5">
        <v>34</v>
      </c>
      <c r="S38" s="5"/>
      <c r="T38" s="5"/>
      <c r="U38" s="22"/>
      <c r="V38" s="7"/>
      <c r="W38" s="20"/>
      <c r="X38" s="5"/>
      <c r="Y38" s="2"/>
    </row>
    <row r="39" spans="1:29" x14ac:dyDescent="0.25">
      <c r="A39" s="2"/>
      <c r="B39" s="15">
        <v>35</v>
      </c>
      <c r="C39" s="15">
        <f t="shared" si="1"/>
        <v>350</v>
      </c>
      <c r="D39" s="15">
        <f>D2</f>
        <v>0.01</v>
      </c>
      <c r="E39" s="15">
        <f t="shared" si="2"/>
        <v>185</v>
      </c>
      <c r="F39" s="16">
        <f>SUMPRODUCT( C5:C39:D4:D39 ) / SUM( D4:D39 )/100</f>
        <v>22.037972027972046</v>
      </c>
      <c r="G39" s="15"/>
      <c r="H39" s="15"/>
      <c r="I39" s="1"/>
      <c r="J39" s="5">
        <v>35</v>
      </c>
      <c r="K39" s="6">
        <v>390</v>
      </c>
      <c r="L39" s="5"/>
      <c r="M39" s="8"/>
      <c r="N39" s="7">
        <f>SUMPRODUCT( K5:K39:L4:L39 ) / SUM( L4:L39 )/100</f>
        <v>0.50087476400251729</v>
      </c>
      <c r="O39" s="5"/>
      <c r="P39" s="5"/>
      <c r="Q39" s="2"/>
      <c r="R39" s="5">
        <v>35</v>
      </c>
      <c r="S39" s="5"/>
      <c r="T39" s="5"/>
      <c r="U39" s="22"/>
      <c r="V39" s="7"/>
      <c r="W39" s="20"/>
      <c r="X39" s="5"/>
      <c r="Y39" s="2"/>
    </row>
    <row r="40" spans="1:29" x14ac:dyDescent="0.25">
      <c r="A40" s="2"/>
      <c r="B40" s="3">
        <v>36</v>
      </c>
      <c r="C40" s="3">
        <f t="shared" si="1"/>
        <v>360</v>
      </c>
      <c r="D40" s="3">
        <f>D37</f>
        <v>0.09</v>
      </c>
      <c r="E40" s="3">
        <f t="shared" si="2"/>
        <v>190</v>
      </c>
      <c r="F40" s="4">
        <f>SUMPRODUCT( C5:C40:D4:D40 ) / SUM( D4:D40 )/100</f>
        <v>22.586271186440694</v>
      </c>
      <c r="G40" s="3"/>
      <c r="H40" s="3"/>
      <c r="I40" s="1"/>
      <c r="J40" s="5">
        <v>36</v>
      </c>
      <c r="K40" s="17">
        <v>405</v>
      </c>
      <c r="L40" s="5"/>
      <c r="M40" s="8"/>
      <c r="N40" s="7">
        <f>SUMPRODUCT( K5:K40:L4:L40 ) / SUM( L4:L40 )/100</f>
        <v>0.52919446192573938</v>
      </c>
      <c r="O40" s="5"/>
      <c r="P40" s="5"/>
      <c r="Q40" s="2"/>
      <c r="R40" s="5">
        <v>36</v>
      </c>
      <c r="S40" s="5"/>
      <c r="T40" s="5"/>
      <c r="U40" s="22"/>
      <c r="V40" s="7"/>
      <c r="W40" s="20"/>
      <c r="X40" s="5"/>
      <c r="Y40" s="2"/>
    </row>
    <row r="41" spans="1:29" x14ac:dyDescent="0.25">
      <c r="A41" s="2"/>
      <c r="B41" s="3">
        <v>37</v>
      </c>
      <c r="C41" s="3">
        <f t="shared" si="1"/>
        <v>370</v>
      </c>
      <c r="D41" s="3">
        <f>D37</f>
        <v>0.09</v>
      </c>
      <c r="E41" s="3">
        <f t="shared" si="2"/>
        <v>195</v>
      </c>
      <c r="F41" s="4">
        <f>SUMPRODUCT( C5:C41:D4:D41 ) / SUM( D4:D41 )/100</f>
        <v>23.135000000000019</v>
      </c>
      <c r="G41" s="3"/>
      <c r="H41" s="3"/>
      <c r="I41" s="1"/>
      <c r="J41" s="5">
        <v>37</v>
      </c>
      <c r="K41" s="5">
        <v>415</v>
      </c>
      <c r="L41" s="5"/>
      <c r="M41" s="8"/>
      <c r="N41" s="7">
        <f>SUMPRODUCT( K5:K41:L4:L41 ) / SUM( L4:L41 )/100</f>
        <v>0.55821341164953497</v>
      </c>
      <c r="O41" s="5"/>
      <c r="P41" s="5"/>
      <c r="Q41" s="2"/>
      <c r="R41" s="5">
        <v>37</v>
      </c>
      <c r="S41" s="5"/>
      <c r="T41" s="5"/>
      <c r="U41" s="22"/>
      <c r="V41" s="7"/>
      <c r="W41" s="20"/>
      <c r="X41" s="5"/>
      <c r="Y41" s="2"/>
    </row>
    <row r="42" spans="1:29" x14ac:dyDescent="0.25">
      <c r="A42" s="2"/>
      <c r="B42" s="3">
        <v>38</v>
      </c>
      <c r="C42" s="3">
        <f t="shared" si="1"/>
        <v>380</v>
      </c>
      <c r="D42" s="3">
        <f>D37</f>
        <v>0.09</v>
      </c>
      <c r="E42" s="3">
        <f t="shared" si="2"/>
        <v>200</v>
      </c>
      <c r="F42" s="4">
        <f>SUMPRODUCT( C5:C42:D4:D42 ) / SUM( D4:D42 )/100</f>
        <v>23.684121405750819</v>
      </c>
      <c r="G42" s="3"/>
      <c r="H42" s="3"/>
      <c r="I42" s="1"/>
      <c r="J42" s="5">
        <v>38</v>
      </c>
      <c r="K42" s="6">
        <v>425</v>
      </c>
      <c r="L42" s="5"/>
      <c r="M42" s="8"/>
      <c r="N42" s="7">
        <f>SUMPRODUCT( K5:K42:L4:L42 ) / SUM( L4:L42 )/100</f>
        <v>0.58793161317390386</v>
      </c>
      <c r="O42" s="5"/>
      <c r="P42" s="5"/>
      <c r="Q42" s="2"/>
      <c r="R42" s="5">
        <v>38</v>
      </c>
      <c r="S42" s="5"/>
      <c r="T42" s="5"/>
      <c r="U42" s="22"/>
      <c r="V42" s="7"/>
      <c r="W42" s="20"/>
      <c r="X42" s="5"/>
      <c r="Y42" s="2"/>
    </row>
    <row r="43" spans="1:29" x14ac:dyDescent="0.25">
      <c r="A43" s="2"/>
      <c r="B43" s="3">
        <v>39</v>
      </c>
      <c r="C43" s="3">
        <f t="shared" si="1"/>
        <v>390</v>
      </c>
      <c r="D43" s="3">
        <f>D37</f>
        <v>0.09</v>
      </c>
      <c r="E43" s="3">
        <f t="shared" si="2"/>
        <v>205</v>
      </c>
      <c r="F43" s="4">
        <f>SUMPRODUCT( C5:C43:D4:D43 ) / SUM( D4:D43 )/100</f>
        <v>24.233602484472073</v>
      </c>
      <c r="G43" s="3"/>
      <c r="H43" s="3"/>
      <c r="I43" s="1"/>
      <c r="J43" s="5">
        <v>39</v>
      </c>
      <c r="K43" s="6">
        <v>435</v>
      </c>
      <c r="L43" s="5"/>
      <c r="M43" s="8"/>
      <c r="N43" s="7">
        <f>SUMPRODUCT( K5:K43:L4:L43 ) / SUM( L4:L43 )/100</f>
        <v>0.61834906649884613</v>
      </c>
      <c r="O43" s="5"/>
      <c r="P43" s="5"/>
      <c r="Q43" s="2"/>
      <c r="R43" s="5">
        <v>39</v>
      </c>
      <c r="S43" s="5"/>
      <c r="T43" s="5"/>
      <c r="U43" s="22"/>
      <c r="V43" s="7"/>
      <c r="W43" s="20"/>
      <c r="X43" s="5"/>
      <c r="Y43" s="2"/>
    </row>
    <row r="44" spans="1:29" x14ac:dyDescent="0.25">
      <c r="A44" s="2"/>
      <c r="B44" s="9">
        <v>40</v>
      </c>
      <c r="C44" s="9">
        <f t="shared" si="1"/>
        <v>400</v>
      </c>
      <c r="D44" s="9">
        <f>D2</f>
        <v>0.01</v>
      </c>
      <c r="E44" s="9">
        <f t="shared" si="2"/>
        <v>210</v>
      </c>
      <c r="F44" s="10">
        <f>SUMPRODUCT( C5:C44:D4:D44 ) / SUM( D4:D44 )/100</f>
        <v>25.396996904024789</v>
      </c>
      <c r="G44" s="9"/>
      <c r="H44" s="9"/>
      <c r="I44" s="1"/>
      <c r="J44" s="5">
        <v>40</v>
      </c>
      <c r="K44" s="17">
        <v>450</v>
      </c>
      <c r="L44" s="5"/>
      <c r="M44" s="8"/>
      <c r="N44" s="7">
        <f>SUMPRODUCT( K5:K44:L4:L44 ) / SUM( L4:L44 )/100</f>
        <v>0.64981539752464856</v>
      </c>
      <c r="O44" s="5"/>
      <c r="P44" s="5"/>
      <c r="Q44" s="2"/>
      <c r="R44" s="5">
        <v>40</v>
      </c>
      <c r="S44" s="5"/>
      <c r="T44" s="5"/>
      <c r="U44" s="22"/>
      <c r="V44" s="7"/>
      <c r="W44" s="20"/>
      <c r="X44" s="5"/>
      <c r="Y44" s="2"/>
    </row>
    <row r="45" spans="1:29" x14ac:dyDescent="0.25">
      <c r="C45" t="s">
        <v>0</v>
      </c>
      <c r="D45">
        <f>SUM(D4:D44)</f>
        <v>3.2299999999999982</v>
      </c>
      <c r="K45" t="s">
        <v>1</v>
      </c>
      <c r="L45">
        <f>SUM(L4:L44)</f>
        <v>143.01</v>
      </c>
      <c r="S45" t="s">
        <v>1</v>
      </c>
      <c r="T45">
        <f>SUM(T4:T44)</f>
        <v>119.79999999999998</v>
      </c>
    </row>
    <row r="48" spans="1:29" x14ac:dyDescent="0.25"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</row>
  </sheetData>
  <mergeCells count="4">
    <mergeCell ref="R48:AC48"/>
    <mergeCell ref="B1:H1"/>
    <mergeCell ref="J1:P1"/>
    <mergeCell ref="R1:X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Ondřej Flek</dc:creator>
  <cp:lastModifiedBy>Windows User</cp:lastModifiedBy>
  <dcterms:created xsi:type="dcterms:W3CDTF">2016-10-16T19:51:18Z</dcterms:created>
  <dcterms:modified xsi:type="dcterms:W3CDTF">2016-11-20T10:32:52Z</dcterms:modified>
</cp:coreProperties>
</file>