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Ding\Desktop\"/>
    </mc:Choice>
  </mc:AlternateContent>
  <bookViews>
    <workbookView xWindow="0" yWindow="0" windowWidth="15780" windowHeight="6420" firstSheet="3" activeTab="5"/>
  </bookViews>
  <sheets>
    <sheet name="Sheet1" sheetId="1" r:id="rId1"/>
    <sheet name="Sheet2" sheetId="2" r:id="rId2"/>
    <sheet name="2-side VS 1-side" sheetId="3" r:id="rId3"/>
    <sheet name="2-side VS 1-side-v2" sheetId="4" r:id="rId4"/>
    <sheet name="ComprehensiveComp" sheetId="5" r:id="rId5"/>
    <sheet name="Sheet3" sheetId="6" r:id="rId6"/>
  </sheets>
  <calcPr calcId="152511"/>
</workbook>
</file>

<file path=xl/calcChain.xml><?xml version="1.0" encoding="utf-8"?>
<calcChain xmlns="http://schemas.openxmlformats.org/spreadsheetml/2006/main">
  <c r="B102" i="6" l="1"/>
  <c r="G102" i="6" s="1"/>
  <c r="B101" i="6"/>
  <c r="G101" i="6" s="1"/>
  <c r="B100" i="6"/>
  <c r="G100" i="6" s="1"/>
  <c r="B99" i="6"/>
  <c r="G99" i="6" s="1"/>
  <c r="B98" i="6"/>
  <c r="E98" i="6" s="1"/>
  <c r="B97" i="6"/>
  <c r="G97" i="6" s="1"/>
  <c r="B96" i="6"/>
  <c r="C96" i="6" s="1"/>
  <c r="B95" i="6"/>
  <c r="G95" i="6" s="1"/>
  <c r="B94" i="6"/>
  <c r="G94" i="6" s="1"/>
  <c r="B93" i="6"/>
  <c r="G93" i="6" s="1"/>
  <c r="B92" i="6"/>
  <c r="G92" i="6" s="1"/>
  <c r="B91" i="6"/>
  <c r="E91" i="6" s="1"/>
  <c r="B90" i="6"/>
  <c r="E90" i="6" s="1"/>
  <c r="B89" i="6"/>
  <c r="G89" i="6" s="1"/>
  <c r="B88" i="6"/>
  <c r="C88" i="6" s="1"/>
  <c r="B87" i="6"/>
  <c r="E87" i="6" s="1"/>
  <c r="B86" i="6"/>
  <c r="E86" i="6" s="1"/>
  <c r="B85" i="6"/>
  <c r="E85" i="6" s="1"/>
  <c r="B84" i="6"/>
  <c r="G84" i="6" s="1"/>
  <c r="B83" i="6"/>
  <c r="G83" i="6" s="1"/>
  <c r="B82" i="6"/>
  <c r="E82" i="6" s="1"/>
  <c r="B81" i="6"/>
  <c r="E81" i="6" s="1"/>
  <c r="B80" i="6"/>
  <c r="C80" i="6" s="1"/>
  <c r="B79" i="6"/>
  <c r="C79" i="6" s="1"/>
  <c r="B78" i="6"/>
  <c r="G78" i="6" s="1"/>
  <c r="B77" i="6"/>
  <c r="E77" i="6" s="1"/>
  <c r="B76" i="6"/>
  <c r="G76" i="6" s="1"/>
  <c r="B75" i="6"/>
  <c r="G75" i="6" s="1"/>
  <c r="B74" i="6"/>
  <c r="E74" i="6" s="1"/>
  <c r="B73" i="6"/>
  <c r="E73" i="6" s="1"/>
  <c r="B72" i="6"/>
  <c r="C72" i="6" s="1"/>
  <c r="B71" i="6"/>
  <c r="C71" i="6" s="1"/>
  <c r="B70" i="6"/>
  <c r="G70" i="6" s="1"/>
  <c r="B69" i="6"/>
  <c r="G69" i="6" s="1"/>
  <c r="B68" i="6"/>
  <c r="G68" i="6" s="1"/>
  <c r="B67" i="6"/>
  <c r="E67" i="6" s="1"/>
  <c r="B66" i="6"/>
  <c r="E66" i="6" s="1"/>
  <c r="B65" i="6"/>
  <c r="G65" i="6" s="1"/>
  <c r="B64" i="6"/>
  <c r="C64" i="6" s="1"/>
  <c r="B63" i="6"/>
  <c r="E63" i="6" s="1"/>
  <c r="B62" i="6"/>
  <c r="G62" i="6" s="1"/>
  <c r="B61" i="6"/>
  <c r="G61" i="6" s="1"/>
  <c r="B60" i="6"/>
  <c r="G60" i="6" s="1"/>
  <c r="B59" i="6"/>
  <c r="E59" i="6" s="1"/>
  <c r="B58" i="6"/>
  <c r="E58" i="6" s="1"/>
  <c r="B57" i="6"/>
  <c r="G57" i="6" s="1"/>
  <c r="B56" i="6"/>
  <c r="C56" i="6" s="1"/>
  <c r="B55" i="6"/>
  <c r="C55" i="6" s="1"/>
  <c r="B54" i="6"/>
  <c r="E54" i="6" s="1"/>
  <c r="B53" i="6"/>
  <c r="G53" i="6" s="1"/>
  <c r="B52" i="6"/>
  <c r="G52" i="6" s="1"/>
  <c r="B51" i="6"/>
  <c r="G51" i="6" s="1"/>
  <c r="B50" i="6"/>
  <c r="E50" i="6" s="1"/>
  <c r="B49" i="6"/>
  <c r="G49" i="6" s="1"/>
  <c r="B48" i="6"/>
  <c r="C48" i="6" s="1"/>
  <c r="B47" i="6"/>
  <c r="G47" i="6" s="1"/>
  <c r="B46" i="6"/>
  <c r="G46" i="6" s="1"/>
  <c r="B45" i="6"/>
  <c r="E45" i="6" s="1"/>
  <c r="B44" i="6"/>
  <c r="G44" i="6" s="1"/>
  <c r="B43" i="6"/>
  <c r="G43" i="6" s="1"/>
  <c r="B42" i="6"/>
  <c r="E42" i="6" s="1"/>
  <c r="B41" i="6"/>
  <c r="E41" i="6" s="1"/>
  <c r="B40" i="6"/>
  <c r="C40" i="6" s="1"/>
  <c r="B39" i="6"/>
  <c r="G39" i="6" s="1"/>
  <c r="B38" i="6"/>
  <c r="G38" i="6" s="1"/>
  <c r="B37" i="6"/>
  <c r="G37" i="6" s="1"/>
  <c r="B36" i="6"/>
  <c r="G36" i="6" s="1"/>
  <c r="B35" i="6"/>
  <c r="E35" i="6" s="1"/>
  <c r="B34" i="6"/>
  <c r="I34" i="6" s="1"/>
  <c r="B33" i="6"/>
  <c r="G33" i="6" s="1"/>
  <c r="B32" i="6"/>
  <c r="C32" i="6" s="1"/>
  <c r="B31" i="6"/>
  <c r="G31" i="6" s="1"/>
  <c r="B30" i="6"/>
  <c r="G30" i="6" s="1"/>
  <c r="B29" i="6"/>
  <c r="I29" i="6" s="1"/>
  <c r="B28" i="6"/>
  <c r="C28" i="6" s="1"/>
  <c r="B27" i="6"/>
  <c r="E27" i="6" s="1"/>
  <c r="B26" i="6"/>
  <c r="E26" i="6" s="1"/>
  <c r="B25" i="6"/>
  <c r="E25" i="6" s="1"/>
  <c r="B24" i="6"/>
  <c r="I24" i="6" s="1"/>
  <c r="B23" i="6"/>
  <c r="G23" i="6" s="1"/>
  <c r="B22" i="6"/>
  <c r="E22" i="6" s="1"/>
  <c r="B21" i="6"/>
  <c r="E21" i="6" s="1"/>
  <c r="B20" i="6"/>
  <c r="I20" i="6" s="1"/>
  <c r="B19" i="6"/>
  <c r="C19" i="6" s="1"/>
  <c r="B18" i="6"/>
  <c r="G18" i="6" s="1"/>
  <c r="B17" i="6"/>
  <c r="G17" i="6" s="1"/>
  <c r="B16" i="6"/>
  <c r="C16" i="6" s="1"/>
  <c r="B15" i="6"/>
  <c r="G15" i="6" s="1"/>
  <c r="B14" i="6"/>
  <c r="I14" i="6" s="1"/>
  <c r="B13" i="6"/>
  <c r="I13" i="6" s="1"/>
  <c r="B12" i="6"/>
  <c r="G12" i="6" s="1"/>
  <c r="B11" i="6"/>
  <c r="C11" i="6" s="1"/>
  <c r="B10" i="6"/>
  <c r="C10" i="6" s="1"/>
  <c r="B9" i="6"/>
  <c r="I9" i="6" s="1"/>
  <c r="B8" i="6"/>
  <c r="C8" i="6" s="1"/>
  <c r="B7" i="6"/>
  <c r="G7" i="6" s="1"/>
  <c r="B6" i="6"/>
  <c r="G6" i="6" s="1"/>
  <c r="B5" i="6"/>
  <c r="I5" i="6" s="1"/>
  <c r="B4" i="6"/>
  <c r="I4" i="6" s="1"/>
  <c r="B3" i="6"/>
  <c r="E3" i="6" s="1"/>
  <c r="F3" i="6" s="1"/>
  <c r="F50" i="5"/>
  <c r="C49" i="5"/>
  <c r="X48" i="5"/>
  <c r="Y48" i="5" s="1"/>
  <c r="W48" i="5"/>
  <c r="T48" i="5"/>
  <c r="F48" i="5"/>
  <c r="F49" i="5" s="1"/>
  <c r="G49" i="5" s="1"/>
  <c r="D48" i="5"/>
  <c r="E48" i="5" s="1"/>
  <c r="AD47" i="5"/>
  <c r="AE47" i="5" s="1"/>
  <c r="AF47" i="5" s="1"/>
  <c r="AC47" i="5"/>
  <c r="AB47" i="5"/>
  <c r="Y47" i="5"/>
  <c r="V47" i="5"/>
  <c r="Z47" i="5" s="1"/>
  <c r="L47" i="5"/>
  <c r="M47" i="5" s="1"/>
  <c r="N47" i="5" s="1"/>
  <c r="K47" i="5"/>
  <c r="H47" i="5"/>
  <c r="E47" i="5"/>
  <c r="I47" i="5" s="1"/>
  <c r="L40" i="5"/>
  <c r="M40" i="5" s="1"/>
  <c r="K40" i="5"/>
  <c r="F40" i="5"/>
  <c r="G40" i="5" s="1"/>
  <c r="J40" i="5" s="1"/>
  <c r="N40" i="5" s="1"/>
  <c r="O40" i="5" s="1"/>
  <c r="D40" i="5"/>
  <c r="E40" i="5" s="1"/>
  <c r="K39" i="5"/>
  <c r="I39" i="5"/>
  <c r="H39" i="5"/>
  <c r="P39" i="5" s="1"/>
  <c r="F39" i="5"/>
  <c r="G39" i="5" s="1"/>
  <c r="J39" i="5" s="1"/>
  <c r="E39" i="5"/>
  <c r="D39" i="5"/>
  <c r="L39" i="5" s="1"/>
  <c r="M38" i="5"/>
  <c r="F38" i="5"/>
  <c r="G38" i="5" s="1"/>
  <c r="H38" i="5" s="1"/>
  <c r="I38" i="5" s="1"/>
  <c r="E38" i="5"/>
  <c r="D38" i="5"/>
  <c r="L38" i="5" s="1"/>
  <c r="Q38" i="5" s="1"/>
  <c r="F37" i="5"/>
  <c r="G37" i="5" s="1"/>
  <c r="D37" i="5"/>
  <c r="L37" i="5" s="1"/>
  <c r="J36" i="5"/>
  <c r="G36" i="5"/>
  <c r="H36" i="5" s="1"/>
  <c r="I36" i="5" s="1"/>
  <c r="F36" i="5"/>
  <c r="E36" i="5"/>
  <c r="D36" i="5"/>
  <c r="L36" i="5" s="1"/>
  <c r="F35" i="5"/>
  <c r="G35" i="5" s="1"/>
  <c r="D35" i="5"/>
  <c r="E35" i="5" s="1"/>
  <c r="G34" i="5"/>
  <c r="H34" i="5" s="1"/>
  <c r="F34" i="5"/>
  <c r="D34" i="5"/>
  <c r="E34" i="5" s="1"/>
  <c r="I34" i="5" s="1"/>
  <c r="F33" i="5"/>
  <c r="G33" i="5" s="1"/>
  <c r="D33" i="5"/>
  <c r="E33" i="5" s="1"/>
  <c r="F32" i="5"/>
  <c r="G32" i="5" s="1"/>
  <c r="E32" i="5"/>
  <c r="D32" i="5"/>
  <c r="L32" i="5" s="1"/>
  <c r="F31" i="5"/>
  <c r="G31" i="5" s="1"/>
  <c r="D31" i="5"/>
  <c r="E31" i="5" s="1"/>
  <c r="G30" i="5"/>
  <c r="J30" i="5" s="1"/>
  <c r="F30" i="5"/>
  <c r="E30" i="5"/>
  <c r="D30" i="5"/>
  <c r="L30" i="5" s="1"/>
  <c r="F29" i="5"/>
  <c r="G29" i="5" s="1"/>
  <c r="D29" i="5"/>
  <c r="L29" i="5" s="1"/>
  <c r="T28" i="5"/>
  <c r="J28" i="5"/>
  <c r="I28" i="5"/>
  <c r="G28" i="5"/>
  <c r="H28" i="5" s="1"/>
  <c r="F28" i="5"/>
  <c r="E28" i="5"/>
  <c r="D28" i="5"/>
  <c r="L28" i="5" s="1"/>
  <c r="X27" i="5"/>
  <c r="AA27" i="5" s="1"/>
  <c r="W27" i="5"/>
  <c r="T27" i="5"/>
  <c r="U27" i="5" s="1"/>
  <c r="G27" i="5"/>
  <c r="F27" i="5"/>
  <c r="E27" i="5"/>
  <c r="D27" i="5"/>
  <c r="L27" i="5" s="1"/>
  <c r="AC26" i="5"/>
  <c r="AD26" i="5" s="1"/>
  <c r="AE26" i="5" s="1"/>
  <c r="AF26" i="5" s="1"/>
  <c r="AB26" i="5"/>
  <c r="Z26" i="5"/>
  <c r="Y26" i="5"/>
  <c r="V26" i="5"/>
  <c r="L26" i="5"/>
  <c r="M26" i="5" s="1"/>
  <c r="N26" i="5" s="1"/>
  <c r="O26" i="5" s="1"/>
  <c r="K26" i="5"/>
  <c r="I26" i="5"/>
  <c r="H26" i="5"/>
  <c r="E26" i="5"/>
  <c r="J19" i="5"/>
  <c r="I19" i="5"/>
  <c r="H19" i="5"/>
  <c r="G19" i="5"/>
  <c r="F19" i="5"/>
  <c r="E19" i="5"/>
  <c r="D19" i="5"/>
  <c r="L19" i="5" s="1"/>
  <c r="F18" i="5"/>
  <c r="G18" i="5" s="1"/>
  <c r="D18" i="5"/>
  <c r="E18" i="5" s="1"/>
  <c r="L17" i="5"/>
  <c r="G17" i="5"/>
  <c r="F17" i="5"/>
  <c r="E17" i="5"/>
  <c r="D17" i="5"/>
  <c r="H16" i="5"/>
  <c r="F16" i="5"/>
  <c r="G16" i="5" s="1"/>
  <c r="J16" i="5" s="1"/>
  <c r="D16" i="5"/>
  <c r="E16" i="5" s="1"/>
  <c r="I16" i="5" s="1"/>
  <c r="F15" i="5"/>
  <c r="G15" i="5" s="1"/>
  <c r="E15" i="5"/>
  <c r="D15" i="5"/>
  <c r="L15" i="5" s="1"/>
  <c r="F14" i="5"/>
  <c r="G14" i="5" s="1"/>
  <c r="H14" i="5" s="1"/>
  <c r="D14" i="5"/>
  <c r="E14" i="5" s="1"/>
  <c r="I14" i="5" s="1"/>
  <c r="Q13" i="5"/>
  <c r="G13" i="5"/>
  <c r="J13" i="5" s="1"/>
  <c r="F13" i="5"/>
  <c r="E13" i="5"/>
  <c r="D13" i="5"/>
  <c r="L13" i="5" s="1"/>
  <c r="M13" i="5" s="1"/>
  <c r="F12" i="5"/>
  <c r="G12" i="5" s="1"/>
  <c r="J12" i="5" s="1"/>
  <c r="K12" i="5" s="1"/>
  <c r="E12" i="5"/>
  <c r="D12" i="5"/>
  <c r="L12" i="5" s="1"/>
  <c r="G11" i="5"/>
  <c r="J11" i="5" s="1"/>
  <c r="F11" i="5"/>
  <c r="E11" i="5"/>
  <c r="D11" i="5"/>
  <c r="L11" i="5" s="1"/>
  <c r="F10" i="5"/>
  <c r="G10" i="5" s="1"/>
  <c r="D10" i="5"/>
  <c r="L10" i="5" s="1"/>
  <c r="G9" i="5"/>
  <c r="J9" i="5" s="1"/>
  <c r="F9" i="5"/>
  <c r="D9" i="5"/>
  <c r="E9" i="5" s="1"/>
  <c r="J8" i="5"/>
  <c r="G8" i="5"/>
  <c r="H8" i="5" s="1"/>
  <c r="I8" i="5" s="1"/>
  <c r="F8" i="5"/>
  <c r="E8" i="5"/>
  <c r="D8" i="5"/>
  <c r="L8" i="5" s="1"/>
  <c r="F7" i="5"/>
  <c r="G7" i="5" s="1"/>
  <c r="D7" i="5"/>
  <c r="E7" i="5" s="1"/>
  <c r="W6" i="5"/>
  <c r="X6" i="5" s="1"/>
  <c r="U6" i="5"/>
  <c r="V6" i="5" s="1"/>
  <c r="T6" i="5"/>
  <c r="T7" i="5" s="1"/>
  <c r="G6" i="5"/>
  <c r="H6" i="5" s="1"/>
  <c r="F6" i="5"/>
  <c r="D6" i="5"/>
  <c r="E6" i="5" s="1"/>
  <c r="I6" i="5" s="1"/>
  <c r="AD5" i="5"/>
  <c r="AE5" i="5" s="1"/>
  <c r="AF5" i="5" s="1"/>
  <c r="AC5" i="5"/>
  <c r="AB5" i="5"/>
  <c r="Y5" i="5"/>
  <c r="V5" i="5"/>
  <c r="Z5" i="5" s="1"/>
  <c r="M5" i="5"/>
  <c r="N5" i="5" s="1"/>
  <c r="O5" i="5" s="1"/>
  <c r="L5" i="5"/>
  <c r="K5" i="5"/>
  <c r="H5" i="5"/>
  <c r="E5" i="5"/>
  <c r="I5" i="5" s="1"/>
  <c r="X49" i="4"/>
  <c r="X48" i="4"/>
  <c r="X47" i="4"/>
  <c r="X46" i="4"/>
  <c r="X45" i="4"/>
  <c r="E45" i="4"/>
  <c r="X44" i="4"/>
  <c r="E44" i="4"/>
  <c r="X43" i="4"/>
  <c r="E43" i="4"/>
  <c r="X42" i="4"/>
  <c r="E42" i="4"/>
  <c r="X41" i="4"/>
  <c r="E41" i="4"/>
  <c r="X40" i="4"/>
  <c r="E40" i="4"/>
  <c r="X39" i="4"/>
  <c r="E39" i="4"/>
  <c r="X38" i="4"/>
  <c r="E38" i="4"/>
  <c r="X37" i="4"/>
  <c r="E37" i="4"/>
  <c r="X36" i="4"/>
  <c r="G36" i="4"/>
  <c r="M36" i="4" s="1"/>
  <c r="E36" i="4"/>
  <c r="G37" i="4" s="1"/>
  <c r="M37" i="4" s="1"/>
  <c r="X35" i="4"/>
  <c r="E35" i="4"/>
  <c r="G19" i="4"/>
  <c r="H19" i="4" s="1"/>
  <c r="K19" i="4" s="1"/>
  <c r="E19" i="4"/>
  <c r="F19" i="4" s="1"/>
  <c r="D19" i="4"/>
  <c r="K18" i="4"/>
  <c r="L18" i="4" s="1"/>
  <c r="I18" i="4"/>
  <c r="J18" i="4" s="1"/>
  <c r="H18" i="4"/>
  <c r="G18" i="4"/>
  <c r="E18" i="4"/>
  <c r="F18" i="4" s="1"/>
  <c r="D18" i="4"/>
  <c r="G17" i="4"/>
  <c r="H17" i="4" s="1"/>
  <c r="E17" i="4"/>
  <c r="M17" i="4" s="1"/>
  <c r="D17" i="4"/>
  <c r="K16" i="4"/>
  <c r="G16" i="4"/>
  <c r="H16" i="4" s="1"/>
  <c r="I16" i="4" s="1"/>
  <c r="E16" i="4"/>
  <c r="F16" i="4" s="1"/>
  <c r="J16" i="4" s="1"/>
  <c r="D16" i="4"/>
  <c r="K15" i="4"/>
  <c r="G15" i="4"/>
  <c r="H15" i="4" s="1"/>
  <c r="I15" i="4" s="1"/>
  <c r="F15" i="4"/>
  <c r="J15" i="4" s="1"/>
  <c r="E15" i="4"/>
  <c r="M15" i="4" s="1"/>
  <c r="D15" i="4"/>
  <c r="J14" i="4"/>
  <c r="I14" i="4"/>
  <c r="G14" i="4"/>
  <c r="H14" i="4" s="1"/>
  <c r="E14" i="4"/>
  <c r="F14" i="4" s="1"/>
  <c r="D14" i="4"/>
  <c r="H13" i="4"/>
  <c r="K13" i="4" s="1"/>
  <c r="G13" i="4"/>
  <c r="E13" i="4"/>
  <c r="F13" i="4" s="1"/>
  <c r="D13" i="4"/>
  <c r="K12" i="4"/>
  <c r="H12" i="4"/>
  <c r="I12" i="4" s="1"/>
  <c r="G12" i="4"/>
  <c r="E12" i="4"/>
  <c r="F12" i="4" s="1"/>
  <c r="J12" i="4" s="1"/>
  <c r="D12" i="4"/>
  <c r="H11" i="4"/>
  <c r="G11" i="4"/>
  <c r="F11" i="4"/>
  <c r="E11" i="4"/>
  <c r="M11" i="4" s="1"/>
  <c r="D11" i="4"/>
  <c r="G10" i="4"/>
  <c r="H10" i="4" s="1"/>
  <c r="E10" i="4"/>
  <c r="D10" i="4"/>
  <c r="H9" i="4"/>
  <c r="G9" i="4"/>
  <c r="F9" i="4"/>
  <c r="E9" i="4"/>
  <c r="M9" i="4" s="1"/>
  <c r="D9" i="4"/>
  <c r="G8" i="4"/>
  <c r="H8" i="4" s="1"/>
  <c r="I8" i="4" s="1"/>
  <c r="F8" i="4"/>
  <c r="J8" i="4" s="1"/>
  <c r="E8" i="4"/>
  <c r="M8" i="4" s="1"/>
  <c r="D8" i="4"/>
  <c r="M7" i="4"/>
  <c r="Q7" i="4" s="1"/>
  <c r="G7" i="4"/>
  <c r="H7" i="4" s="1"/>
  <c r="I7" i="4" s="1"/>
  <c r="E7" i="4"/>
  <c r="F7" i="4" s="1"/>
  <c r="J7" i="4" s="1"/>
  <c r="D7" i="4"/>
  <c r="AD6" i="4"/>
  <c r="AA6" i="4"/>
  <c r="Y6" i="4"/>
  <c r="Z6" i="4" s="1"/>
  <c r="AC6" i="4" s="1"/>
  <c r="W6" i="4"/>
  <c r="X6" i="4" s="1"/>
  <c r="AB6" i="4" s="1"/>
  <c r="V6" i="4"/>
  <c r="U6" i="4"/>
  <c r="I6" i="4"/>
  <c r="G6" i="4"/>
  <c r="H6" i="4" s="1"/>
  <c r="E6" i="4"/>
  <c r="D6" i="4"/>
  <c r="AG5" i="4"/>
  <c r="AH5" i="4" s="1"/>
  <c r="AF5" i="4"/>
  <c r="AE5" i="4"/>
  <c r="AD5" i="4"/>
  <c r="AA5" i="4"/>
  <c r="X5" i="4"/>
  <c r="AB5" i="4" s="1"/>
  <c r="V5" i="4"/>
  <c r="O5" i="4"/>
  <c r="P5" i="4" s="1"/>
  <c r="M5" i="4"/>
  <c r="N5" i="4" s="1"/>
  <c r="L5" i="4"/>
  <c r="I5" i="4"/>
  <c r="F5" i="4"/>
  <c r="J5" i="4" s="1"/>
  <c r="D5" i="4"/>
  <c r="C29" i="3"/>
  <c r="K28" i="3"/>
  <c r="C28" i="3"/>
  <c r="K27" i="3"/>
  <c r="C27" i="3"/>
  <c r="K26" i="3"/>
  <c r="C26" i="3"/>
  <c r="K25" i="3"/>
  <c r="C25" i="3"/>
  <c r="K24" i="3"/>
  <c r="C24" i="3"/>
  <c r="K23" i="3"/>
  <c r="C23" i="3"/>
  <c r="K22" i="3"/>
  <c r="F22" i="3"/>
  <c r="F23" i="3" s="1"/>
  <c r="F24" i="3" s="1"/>
  <c r="F25" i="3" s="1"/>
  <c r="F26" i="3" s="1"/>
  <c r="F27" i="3" s="1"/>
  <c r="F28" i="3" s="1"/>
  <c r="F29" i="3" s="1"/>
  <c r="F30" i="3" s="1"/>
  <c r="C22" i="3"/>
  <c r="K21" i="3"/>
  <c r="G21" i="3"/>
  <c r="F21" i="3"/>
  <c r="C21" i="3"/>
  <c r="K20" i="3"/>
  <c r="L21" i="3" s="1"/>
  <c r="M21" i="3" s="1"/>
  <c r="F20" i="3"/>
  <c r="D20" i="3"/>
  <c r="E20" i="3" s="1"/>
  <c r="C20" i="3"/>
  <c r="K19" i="3"/>
  <c r="L20" i="3" s="1"/>
  <c r="G19" i="3"/>
  <c r="H20" i="3" s="1"/>
  <c r="C19" i="3"/>
  <c r="V12" i="3"/>
  <c r="S12" i="3"/>
  <c r="P12" i="3"/>
  <c r="Q12" i="3" s="1"/>
  <c r="L12" i="3"/>
  <c r="M12" i="3" s="1"/>
  <c r="K12" i="3"/>
  <c r="E12" i="3"/>
  <c r="V11" i="3"/>
  <c r="S11" i="3"/>
  <c r="P11" i="3"/>
  <c r="Q11" i="3" s="1"/>
  <c r="L11" i="3"/>
  <c r="K11" i="3"/>
  <c r="E11" i="3"/>
  <c r="V10" i="3"/>
  <c r="S10" i="3"/>
  <c r="Q10" i="3"/>
  <c r="P10" i="3"/>
  <c r="L10" i="3"/>
  <c r="M10" i="3" s="1"/>
  <c r="K10" i="3"/>
  <c r="E10" i="3"/>
  <c r="V9" i="3"/>
  <c r="S9" i="3"/>
  <c r="Q9" i="3"/>
  <c r="P9" i="3"/>
  <c r="L9" i="3"/>
  <c r="K9" i="3"/>
  <c r="E9" i="3"/>
  <c r="V8" i="3"/>
  <c r="S8" i="3"/>
  <c r="Q8" i="3"/>
  <c r="P8" i="3"/>
  <c r="M8" i="3"/>
  <c r="L8" i="3"/>
  <c r="K8" i="3"/>
  <c r="E8" i="3"/>
  <c r="V7" i="3"/>
  <c r="S7" i="3"/>
  <c r="P7" i="3"/>
  <c r="Q7" i="3" s="1"/>
  <c r="L7" i="3"/>
  <c r="M7" i="3" s="1"/>
  <c r="K7" i="3"/>
  <c r="E7" i="3"/>
  <c r="V6" i="3"/>
  <c r="S6" i="3"/>
  <c r="P6" i="3"/>
  <c r="Q6" i="3" s="1"/>
  <c r="L6" i="3"/>
  <c r="K6" i="3"/>
  <c r="M6" i="3" s="1"/>
  <c r="E6" i="3"/>
  <c r="V5" i="3"/>
  <c r="S5" i="3"/>
  <c r="P5" i="3"/>
  <c r="Q5" i="3" s="1"/>
  <c r="K5" i="3"/>
  <c r="M5" i="3" s="1"/>
  <c r="E5" i="3"/>
  <c r="V4" i="3"/>
  <c r="S4" i="3"/>
  <c r="P4" i="3"/>
  <c r="K4" i="3"/>
  <c r="G4" i="3"/>
  <c r="F4" i="3"/>
  <c r="V3" i="3"/>
  <c r="S3" i="3"/>
  <c r="K3" i="3"/>
  <c r="G3" i="3"/>
  <c r="C100" i="1"/>
  <c r="D100" i="1" s="1"/>
  <c r="C99" i="1"/>
  <c r="D99" i="1" s="1"/>
  <c r="C98" i="1"/>
  <c r="D98" i="1" s="1"/>
  <c r="C97" i="1"/>
  <c r="D97" i="1" s="1"/>
  <c r="C96" i="1"/>
  <c r="D96" i="1" s="1"/>
  <c r="C95" i="1"/>
  <c r="D95" i="1" s="1"/>
  <c r="C94" i="1"/>
  <c r="D94" i="1" s="1"/>
  <c r="C93" i="1"/>
  <c r="D93" i="1" s="1"/>
  <c r="C92" i="1"/>
  <c r="D92" i="1" s="1"/>
  <c r="C91" i="1"/>
  <c r="D91" i="1" s="1"/>
  <c r="C90" i="1"/>
  <c r="D90" i="1" s="1"/>
  <c r="C89" i="1"/>
  <c r="D89" i="1" s="1"/>
  <c r="C88" i="1"/>
  <c r="D88" i="1" s="1"/>
  <c r="C87" i="1"/>
  <c r="D87" i="1" s="1"/>
  <c r="C86" i="1"/>
  <c r="D86" i="1" s="1"/>
  <c r="C85" i="1"/>
  <c r="D85" i="1" s="1"/>
  <c r="C84" i="1"/>
  <c r="D84" i="1" s="1"/>
  <c r="C83" i="1"/>
  <c r="D83" i="1" s="1"/>
  <c r="C82" i="1"/>
  <c r="D82" i="1" s="1"/>
  <c r="C81" i="1"/>
  <c r="D81" i="1" s="1"/>
  <c r="C80" i="1"/>
  <c r="D80" i="1" s="1"/>
  <c r="C79" i="1"/>
  <c r="D79" i="1" s="1"/>
  <c r="C78" i="1"/>
  <c r="D78" i="1" s="1"/>
  <c r="C77" i="1"/>
  <c r="D77" i="1" s="1"/>
  <c r="C76" i="1"/>
  <c r="D76" i="1" s="1"/>
  <c r="C75" i="1"/>
  <c r="D75" i="1" s="1"/>
  <c r="C74" i="1"/>
  <c r="D74" i="1" s="1"/>
  <c r="C73" i="1"/>
  <c r="D73" i="1" s="1"/>
  <c r="C72" i="1"/>
  <c r="D72" i="1" s="1"/>
  <c r="C71" i="1"/>
  <c r="D71" i="1" s="1"/>
  <c r="C70" i="1"/>
  <c r="D70" i="1" s="1"/>
  <c r="C69" i="1"/>
  <c r="D69" i="1" s="1"/>
  <c r="C68" i="1"/>
  <c r="D68" i="1" s="1"/>
  <c r="C67" i="1"/>
  <c r="D67" i="1" s="1"/>
  <c r="C66" i="1"/>
  <c r="D66" i="1" s="1"/>
  <c r="C65" i="1"/>
  <c r="D65" i="1" s="1"/>
  <c r="C64" i="1"/>
  <c r="D64" i="1" s="1"/>
  <c r="C63" i="1"/>
  <c r="D63" i="1" s="1"/>
  <c r="C62" i="1"/>
  <c r="D62" i="1" s="1"/>
  <c r="C61" i="1"/>
  <c r="D61" i="1" s="1"/>
  <c r="C60" i="1"/>
  <c r="D60" i="1" s="1"/>
  <c r="C59" i="1"/>
  <c r="D59" i="1" s="1"/>
  <c r="C58" i="1"/>
  <c r="D58" i="1" s="1"/>
  <c r="C57" i="1"/>
  <c r="D57" i="1" s="1"/>
  <c r="C56" i="1"/>
  <c r="D56" i="1" s="1"/>
  <c r="C55" i="1"/>
  <c r="D55" i="1" s="1"/>
  <c r="C54" i="1"/>
  <c r="D54" i="1" s="1"/>
  <c r="C53" i="1"/>
  <c r="D53" i="1" s="1"/>
  <c r="C52" i="1"/>
  <c r="D52" i="1" s="1"/>
  <c r="C51" i="1"/>
  <c r="D51" i="1" s="1"/>
  <c r="C50" i="1"/>
  <c r="D50" i="1" s="1"/>
  <c r="C49" i="1"/>
  <c r="D49" i="1" s="1"/>
  <c r="C48" i="1"/>
  <c r="D48" i="1" s="1"/>
  <c r="C47" i="1"/>
  <c r="D47" i="1" s="1"/>
  <c r="C46" i="1"/>
  <c r="D46" i="1" s="1"/>
  <c r="C45" i="1"/>
  <c r="D45" i="1" s="1"/>
  <c r="C44" i="1"/>
  <c r="D44" i="1" s="1"/>
  <c r="C43" i="1"/>
  <c r="D43" i="1" s="1"/>
  <c r="C42" i="1"/>
  <c r="D42" i="1" s="1"/>
  <c r="C41" i="1"/>
  <c r="D41" i="1" s="1"/>
  <c r="C40" i="1"/>
  <c r="D40" i="1" s="1"/>
  <c r="C39" i="1"/>
  <c r="D39" i="1" s="1"/>
  <c r="C38" i="1"/>
  <c r="D38" i="1" s="1"/>
  <c r="C37" i="1"/>
  <c r="D37" i="1" s="1"/>
  <c r="C36" i="1"/>
  <c r="D36" i="1" s="1"/>
  <c r="C35" i="1"/>
  <c r="D35" i="1" s="1"/>
  <c r="C34" i="1"/>
  <c r="D34" i="1" s="1"/>
  <c r="C33" i="1"/>
  <c r="D33" i="1" s="1"/>
  <c r="C32" i="1"/>
  <c r="D32" i="1" s="1"/>
  <c r="C31" i="1"/>
  <c r="D31" i="1" s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C23" i="1"/>
  <c r="D23" i="1" s="1"/>
  <c r="C22" i="1"/>
  <c r="D22" i="1" s="1"/>
  <c r="C21" i="1"/>
  <c r="D21" i="1" s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  <c r="D3" i="1"/>
  <c r="G3" i="1" s="1"/>
  <c r="I58" i="6" l="1"/>
  <c r="I66" i="6"/>
  <c r="I98" i="6"/>
  <c r="I50" i="6"/>
  <c r="I97" i="6"/>
  <c r="I42" i="6"/>
  <c r="I90" i="6"/>
  <c r="I89" i="6"/>
  <c r="I26" i="6"/>
  <c r="I82" i="6"/>
  <c r="I18" i="6"/>
  <c r="I74" i="6"/>
  <c r="I10" i="6"/>
  <c r="I99" i="6"/>
  <c r="I91" i="6"/>
  <c r="I83" i="6"/>
  <c r="I75" i="6"/>
  <c r="I67" i="6"/>
  <c r="I59" i="6"/>
  <c r="I51" i="6"/>
  <c r="I43" i="6"/>
  <c r="I35" i="6"/>
  <c r="I27" i="6"/>
  <c r="I19" i="6"/>
  <c r="I11" i="6"/>
  <c r="I81" i="6"/>
  <c r="I73" i="6"/>
  <c r="I65" i="6"/>
  <c r="I57" i="6"/>
  <c r="I49" i="6"/>
  <c r="I41" i="6"/>
  <c r="I33" i="6"/>
  <c r="I25" i="6"/>
  <c r="I17" i="6"/>
  <c r="I96" i="6"/>
  <c r="I88" i="6"/>
  <c r="I80" i="6"/>
  <c r="I72" i="6"/>
  <c r="I64" i="6"/>
  <c r="I56" i="6"/>
  <c r="I48" i="6"/>
  <c r="I40" i="6"/>
  <c r="I32" i="6"/>
  <c r="I16" i="6"/>
  <c r="I8" i="6"/>
  <c r="I95" i="6"/>
  <c r="I87" i="6"/>
  <c r="I79" i="6"/>
  <c r="I71" i="6"/>
  <c r="I63" i="6"/>
  <c r="I55" i="6"/>
  <c r="I47" i="6"/>
  <c r="I39" i="6"/>
  <c r="I31" i="6"/>
  <c r="I23" i="6"/>
  <c r="I15" i="6"/>
  <c r="I7" i="6"/>
  <c r="I102" i="6"/>
  <c r="I94" i="6"/>
  <c r="I86" i="6"/>
  <c r="I78" i="6"/>
  <c r="I70" i="6"/>
  <c r="I62" i="6"/>
  <c r="I54" i="6"/>
  <c r="I46" i="6"/>
  <c r="I38" i="6"/>
  <c r="I30" i="6"/>
  <c r="I22" i="6"/>
  <c r="I6" i="6"/>
  <c r="I101" i="6"/>
  <c r="I93" i="6"/>
  <c r="I85" i="6"/>
  <c r="I77" i="6"/>
  <c r="I69" i="6"/>
  <c r="I61" i="6"/>
  <c r="I53" i="6"/>
  <c r="I45" i="6"/>
  <c r="I37" i="6"/>
  <c r="I21" i="6"/>
  <c r="I100" i="6"/>
  <c r="I92" i="6"/>
  <c r="I84" i="6"/>
  <c r="I76" i="6"/>
  <c r="I68" i="6"/>
  <c r="I60" i="6"/>
  <c r="I52" i="6"/>
  <c r="I44" i="6"/>
  <c r="I36" i="6"/>
  <c r="I28" i="6"/>
  <c r="I12" i="6"/>
  <c r="I3" i="6"/>
  <c r="J3" i="6" s="1"/>
  <c r="J4" i="6" s="1"/>
  <c r="J5" i="6" s="1"/>
  <c r="G55" i="6"/>
  <c r="G50" i="6"/>
  <c r="E44" i="6"/>
  <c r="E8" i="6"/>
  <c r="C23" i="6"/>
  <c r="C67" i="6"/>
  <c r="C35" i="6"/>
  <c r="C63" i="6"/>
  <c r="G63" i="6"/>
  <c r="G59" i="6"/>
  <c r="C85" i="6"/>
  <c r="G71" i="6"/>
  <c r="C12" i="6"/>
  <c r="C94" i="6"/>
  <c r="G35" i="6"/>
  <c r="G67" i="6"/>
  <c r="C44" i="6"/>
  <c r="G81" i="6"/>
  <c r="G96" i="6"/>
  <c r="C15" i="6"/>
  <c r="E23" i="6"/>
  <c r="E40" i="6"/>
  <c r="E72" i="6"/>
  <c r="G82" i="6"/>
  <c r="C87" i="6"/>
  <c r="E15" i="6"/>
  <c r="G72" i="6"/>
  <c r="G87" i="6"/>
  <c r="C31" i="6"/>
  <c r="G41" i="6"/>
  <c r="G79" i="6"/>
  <c r="E94" i="6"/>
  <c r="C21" i="6"/>
  <c r="E31" i="6"/>
  <c r="G64" i="6"/>
  <c r="G73" i="6"/>
  <c r="G21" i="6"/>
  <c r="C62" i="6"/>
  <c r="C81" i="6"/>
  <c r="G85" i="6"/>
  <c r="G3" i="6"/>
  <c r="H3" i="6" s="1"/>
  <c r="E55" i="6"/>
  <c r="E71" i="6"/>
  <c r="E79" i="6"/>
  <c r="G90" i="6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8" i="6"/>
  <c r="E12" i="6"/>
  <c r="E16" i="6"/>
  <c r="C26" i="6"/>
  <c r="C30" i="6"/>
  <c r="G32" i="6"/>
  <c r="G40" i="6"/>
  <c r="C49" i="6"/>
  <c r="C53" i="6"/>
  <c r="C76" i="6"/>
  <c r="G91" i="6"/>
  <c r="C95" i="6"/>
  <c r="C99" i="6"/>
  <c r="G16" i="6"/>
  <c r="G26" i="6"/>
  <c r="E30" i="6"/>
  <c r="E49" i="6"/>
  <c r="E53" i="6"/>
  <c r="E76" i="6"/>
  <c r="E95" i="6"/>
  <c r="E99" i="6"/>
  <c r="C3" i="6"/>
  <c r="D3" i="6" s="1"/>
  <c r="C7" i="6"/>
  <c r="C17" i="6"/>
  <c r="G27" i="6"/>
  <c r="C39" i="6"/>
  <c r="C47" i="6"/>
  <c r="C58" i="6"/>
  <c r="E62" i="6"/>
  <c r="E7" i="6"/>
  <c r="E17" i="6"/>
  <c r="E39" i="6"/>
  <c r="E47" i="6"/>
  <c r="G58" i="6"/>
  <c r="E11" i="6"/>
  <c r="C90" i="6"/>
  <c r="Q14" i="3"/>
  <c r="F6" i="4"/>
  <c r="J6" i="4" s="1"/>
  <c r="M6" i="4"/>
  <c r="K6" i="4"/>
  <c r="Q15" i="4"/>
  <c r="R15" i="4"/>
  <c r="N15" i="4"/>
  <c r="Q8" i="4"/>
  <c r="N8" i="4"/>
  <c r="L13" i="4"/>
  <c r="R17" i="4"/>
  <c r="N17" i="4"/>
  <c r="K17" i="4"/>
  <c r="I17" i="4"/>
  <c r="Q17" i="4" s="1"/>
  <c r="L19" i="4"/>
  <c r="D22" i="3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4" i="3"/>
  <c r="G26" i="3"/>
  <c r="L12" i="4"/>
  <c r="M10" i="4"/>
  <c r="F10" i="4"/>
  <c r="J10" i="4" s="1"/>
  <c r="K11" i="4"/>
  <c r="I11" i="4"/>
  <c r="J11" i="4" s="1"/>
  <c r="M20" i="3"/>
  <c r="L22" i="3"/>
  <c r="R9" i="4"/>
  <c r="N9" i="4"/>
  <c r="K10" i="4"/>
  <c r="I10" i="4"/>
  <c r="J13" i="4"/>
  <c r="G23" i="3"/>
  <c r="K9" i="4"/>
  <c r="I9" i="4"/>
  <c r="R8" i="4" s="1"/>
  <c r="R11" i="4"/>
  <c r="M19" i="4"/>
  <c r="J7" i="5"/>
  <c r="H7" i="5"/>
  <c r="I7" i="5" s="1"/>
  <c r="K9" i="5"/>
  <c r="M8" i="5"/>
  <c r="P8" i="5"/>
  <c r="M10" i="5"/>
  <c r="M11" i="3"/>
  <c r="Y7" i="4"/>
  <c r="Z7" i="4" s="1"/>
  <c r="AE6" i="4"/>
  <c r="K7" i="4"/>
  <c r="K14" i="4"/>
  <c r="L16" i="4"/>
  <c r="F17" i="4"/>
  <c r="J17" i="4" s="1"/>
  <c r="J10" i="5"/>
  <c r="H10" i="5"/>
  <c r="P10" i="5" s="1"/>
  <c r="D21" i="3"/>
  <c r="E21" i="3" s="1"/>
  <c r="G29" i="3"/>
  <c r="M16" i="4"/>
  <c r="G39" i="4"/>
  <c r="J15" i="5"/>
  <c r="H15" i="5"/>
  <c r="I15" i="5" s="1"/>
  <c r="M9" i="3"/>
  <c r="M14" i="3" s="1"/>
  <c r="N11" i="4"/>
  <c r="I13" i="4"/>
  <c r="M14" i="4"/>
  <c r="I19" i="4"/>
  <c r="J19" i="4" s="1"/>
  <c r="G38" i="4"/>
  <c r="M38" i="4" s="1"/>
  <c r="U7" i="5"/>
  <c r="W8" i="5"/>
  <c r="X8" i="5" s="1"/>
  <c r="T8" i="5"/>
  <c r="F5" i="3"/>
  <c r="N7" i="4"/>
  <c r="K8" i="4"/>
  <c r="N8" i="5"/>
  <c r="O8" i="5" s="1"/>
  <c r="K16" i="5"/>
  <c r="H18" i="5"/>
  <c r="J18" i="5"/>
  <c r="G28" i="3"/>
  <c r="G25" i="3"/>
  <c r="R7" i="4"/>
  <c r="O15" i="4"/>
  <c r="P15" i="4" s="1"/>
  <c r="Y6" i="5"/>
  <c r="Z6" i="5" s="1"/>
  <c r="AA6" i="5"/>
  <c r="K11" i="5"/>
  <c r="G22" i="3"/>
  <c r="U7" i="4"/>
  <c r="L15" i="4"/>
  <c r="Q12" i="5"/>
  <c r="M12" i="5"/>
  <c r="L7" i="5"/>
  <c r="L9" i="5"/>
  <c r="P15" i="5"/>
  <c r="Q15" i="5"/>
  <c r="J6" i="5"/>
  <c r="W7" i="5"/>
  <c r="X7" i="5" s="1"/>
  <c r="E10" i="5"/>
  <c r="I10" i="5" s="1"/>
  <c r="P13" i="5"/>
  <c r="M19" i="5"/>
  <c r="P19" i="5"/>
  <c r="J27" i="5"/>
  <c r="H27" i="5"/>
  <c r="U28" i="5"/>
  <c r="W29" i="5"/>
  <c r="X29" i="5" s="1"/>
  <c r="T29" i="5"/>
  <c r="J33" i="5"/>
  <c r="H33" i="5"/>
  <c r="I33" i="5" s="1"/>
  <c r="AC6" i="5"/>
  <c r="H17" i="5"/>
  <c r="I17" i="5" s="1"/>
  <c r="J17" i="5"/>
  <c r="M28" i="5"/>
  <c r="P28" i="5"/>
  <c r="K30" i="5"/>
  <c r="G27" i="3"/>
  <c r="M13" i="4"/>
  <c r="L6" i="5"/>
  <c r="H11" i="5"/>
  <c r="P11" i="5" s="1"/>
  <c r="N36" i="5"/>
  <c r="O36" i="5" s="1"/>
  <c r="G30" i="3"/>
  <c r="M12" i="4"/>
  <c r="M18" i="4"/>
  <c r="K8" i="5"/>
  <c r="H9" i="5"/>
  <c r="I9" i="5" s="1"/>
  <c r="H12" i="5"/>
  <c r="Q11" i="5" s="1"/>
  <c r="N13" i="5"/>
  <c r="O13" i="5" s="1"/>
  <c r="J14" i="5"/>
  <c r="P17" i="5"/>
  <c r="Q17" i="5"/>
  <c r="AC27" i="5"/>
  <c r="V27" i="5"/>
  <c r="Z27" i="5" s="1"/>
  <c r="M29" i="5"/>
  <c r="J31" i="5"/>
  <c r="H31" i="5"/>
  <c r="Q30" i="5" s="1"/>
  <c r="Q37" i="5"/>
  <c r="G20" i="3"/>
  <c r="H21" i="3" s="1"/>
  <c r="I21" i="3" s="1"/>
  <c r="G24" i="3"/>
  <c r="H13" i="5"/>
  <c r="I13" i="5" s="1"/>
  <c r="M15" i="5"/>
  <c r="L16" i="5"/>
  <c r="M17" i="5"/>
  <c r="E29" i="5"/>
  <c r="I29" i="5" s="1"/>
  <c r="M32" i="5"/>
  <c r="H37" i="5"/>
  <c r="J37" i="5"/>
  <c r="L14" i="5"/>
  <c r="Q27" i="5"/>
  <c r="P27" i="5"/>
  <c r="M27" i="5"/>
  <c r="AB27" i="5"/>
  <c r="H29" i="5"/>
  <c r="Q28" i="5" s="1"/>
  <c r="J29" i="5"/>
  <c r="I32" i="5"/>
  <c r="J35" i="5"/>
  <c r="H35" i="5"/>
  <c r="I35" i="5" s="1"/>
  <c r="M11" i="5"/>
  <c r="N11" i="5" s="1"/>
  <c r="O11" i="5" s="1"/>
  <c r="N12" i="5"/>
  <c r="O12" i="5" s="1"/>
  <c r="K13" i="5"/>
  <c r="I18" i="5"/>
  <c r="N19" i="5"/>
  <c r="O19" i="5" s="1"/>
  <c r="K19" i="5"/>
  <c r="I27" i="5"/>
  <c r="Y27" i="5"/>
  <c r="N28" i="5"/>
  <c r="O28" i="5" s="1"/>
  <c r="K28" i="5"/>
  <c r="P30" i="5"/>
  <c r="M30" i="5"/>
  <c r="N30" i="5" s="1"/>
  <c r="O30" i="5" s="1"/>
  <c r="J32" i="5"/>
  <c r="H32" i="5"/>
  <c r="P32" i="5" s="1"/>
  <c r="M36" i="5"/>
  <c r="Q36" i="5"/>
  <c r="P36" i="5"/>
  <c r="L18" i="5"/>
  <c r="L35" i="5"/>
  <c r="D51" i="5"/>
  <c r="D50" i="5"/>
  <c r="C50" i="5"/>
  <c r="C51" i="5" s="1"/>
  <c r="J34" i="5"/>
  <c r="J38" i="5"/>
  <c r="N39" i="5"/>
  <c r="O39" i="5" s="1"/>
  <c r="H40" i="5"/>
  <c r="Q39" i="5" s="1"/>
  <c r="D49" i="5"/>
  <c r="G50" i="5"/>
  <c r="F51" i="5"/>
  <c r="M37" i="5"/>
  <c r="H30" i="5"/>
  <c r="I30" i="5" s="1"/>
  <c r="L34" i="5"/>
  <c r="E37" i="5"/>
  <c r="I37" i="5" s="1"/>
  <c r="W49" i="5"/>
  <c r="X49" i="5" s="1"/>
  <c r="U48" i="5"/>
  <c r="T49" i="5"/>
  <c r="L31" i="5"/>
  <c r="K36" i="5"/>
  <c r="P38" i="5"/>
  <c r="P37" i="5"/>
  <c r="M39" i="5"/>
  <c r="P40" i="5"/>
  <c r="W28" i="5"/>
  <c r="X28" i="5" s="1"/>
  <c r="L33" i="5"/>
  <c r="I40" i="5"/>
  <c r="H49" i="5"/>
  <c r="G48" i="5"/>
  <c r="G5" i="6"/>
  <c r="E5" i="6"/>
  <c r="C5" i="6"/>
  <c r="G19" i="6"/>
  <c r="E19" i="6"/>
  <c r="G28" i="6"/>
  <c r="E28" i="6"/>
  <c r="E9" i="6"/>
  <c r="C9" i="6"/>
  <c r="E13" i="6"/>
  <c r="C13" i="6"/>
  <c r="G13" i="6"/>
  <c r="G29" i="6"/>
  <c r="C29" i="6"/>
  <c r="E34" i="6"/>
  <c r="G34" i="6"/>
  <c r="C34" i="6"/>
  <c r="C6" i="6"/>
  <c r="G9" i="6"/>
  <c r="G11" i="6"/>
  <c r="G20" i="6"/>
  <c r="C20" i="6"/>
  <c r="L48" i="5"/>
  <c r="G4" i="6"/>
  <c r="H4" i="6" s="1"/>
  <c r="E4" i="6"/>
  <c r="F4" i="6" s="1"/>
  <c r="C4" i="6"/>
  <c r="G14" i="6"/>
  <c r="E14" i="6"/>
  <c r="C24" i="6"/>
  <c r="G24" i="6"/>
  <c r="E24" i="6"/>
  <c r="E29" i="6"/>
  <c r="E6" i="6"/>
  <c r="E10" i="6"/>
  <c r="G10" i="6"/>
  <c r="C14" i="6"/>
  <c r="E20" i="6"/>
  <c r="E18" i="6"/>
  <c r="C18" i="6"/>
  <c r="G25" i="6"/>
  <c r="C25" i="6"/>
  <c r="G22" i="6"/>
  <c r="C38" i="6"/>
  <c r="C43" i="6"/>
  <c r="G45" i="6"/>
  <c r="C52" i="6"/>
  <c r="G54" i="6"/>
  <c r="C57" i="6"/>
  <c r="C61" i="6"/>
  <c r="C66" i="6"/>
  <c r="C70" i="6"/>
  <c r="C75" i="6"/>
  <c r="G77" i="6"/>
  <c r="C84" i="6"/>
  <c r="G86" i="6"/>
  <c r="C89" i="6"/>
  <c r="C93" i="6"/>
  <c r="C98" i="6"/>
  <c r="C102" i="6"/>
  <c r="E48" i="6"/>
  <c r="E57" i="6"/>
  <c r="E80" i="6"/>
  <c r="E89" i="6"/>
  <c r="C33" i="6"/>
  <c r="C37" i="6"/>
  <c r="E38" i="6"/>
  <c r="C42" i="6"/>
  <c r="E43" i="6"/>
  <c r="C46" i="6"/>
  <c r="C51" i="6"/>
  <c r="E52" i="6"/>
  <c r="C60" i="6"/>
  <c r="E61" i="6"/>
  <c r="C65" i="6"/>
  <c r="C69" i="6"/>
  <c r="E70" i="6"/>
  <c r="C74" i="6"/>
  <c r="E75" i="6"/>
  <c r="C78" i="6"/>
  <c r="C83" i="6"/>
  <c r="E84" i="6"/>
  <c r="C92" i="6"/>
  <c r="E93" i="6"/>
  <c r="C97" i="6"/>
  <c r="C101" i="6"/>
  <c r="E102" i="6"/>
  <c r="E33" i="6"/>
  <c r="G48" i="6"/>
  <c r="E56" i="6"/>
  <c r="E65" i="6"/>
  <c r="G66" i="6"/>
  <c r="G80" i="6"/>
  <c r="E88" i="6"/>
  <c r="E97" i="6"/>
  <c r="G98" i="6"/>
  <c r="C22" i="6"/>
  <c r="C27" i="6"/>
  <c r="C36" i="6"/>
  <c r="E37" i="6"/>
  <c r="C41" i="6"/>
  <c r="C45" i="6"/>
  <c r="E46" i="6"/>
  <c r="C50" i="6"/>
  <c r="E51" i="6"/>
  <c r="C54" i="6"/>
  <c r="C59" i="6"/>
  <c r="E60" i="6"/>
  <c r="C68" i="6"/>
  <c r="E69" i="6"/>
  <c r="C73" i="6"/>
  <c r="C77" i="6"/>
  <c r="E78" i="6"/>
  <c r="C82" i="6"/>
  <c r="E83" i="6"/>
  <c r="C86" i="6"/>
  <c r="C91" i="6"/>
  <c r="E92" i="6"/>
  <c r="C100" i="6"/>
  <c r="E101" i="6"/>
  <c r="E32" i="6"/>
  <c r="G42" i="6"/>
  <c r="G56" i="6"/>
  <c r="E64" i="6"/>
  <c r="G74" i="6"/>
  <c r="G88" i="6"/>
  <c r="E96" i="6"/>
  <c r="E36" i="6"/>
  <c r="E68" i="6"/>
  <c r="E100" i="6"/>
  <c r="J6" i="6" l="1"/>
  <c r="J7" i="6" s="1"/>
  <c r="J8" i="6" s="1"/>
  <c r="J9" i="6" s="1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J34" i="6" s="1"/>
  <c r="J35" i="6" s="1"/>
  <c r="J36" i="6" s="1"/>
  <c r="J37" i="6" s="1"/>
  <c r="J38" i="6" s="1"/>
  <c r="J39" i="6" s="1"/>
  <c r="J40" i="6" s="1"/>
  <c r="J41" i="6" s="1"/>
  <c r="J42" i="6" s="1"/>
  <c r="J43" i="6" s="1"/>
  <c r="J44" i="6" s="1"/>
  <c r="J45" i="6" s="1"/>
  <c r="J46" i="6" s="1"/>
  <c r="J47" i="6" s="1"/>
  <c r="J48" i="6" s="1"/>
  <c r="J49" i="6" s="1"/>
  <c r="J50" i="6" s="1"/>
  <c r="J51" i="6" s="1"/>
  <c r="J52" i="6" s="1"/>
  <c r="J53" i="6" s="1"/>
  <c r="J54" i="6" s="1"/>
  <c r="J55" i="6" s="1"/>
  <c r="J56" i="6" s="1"/>
  <c r="J57" i="6" s="1"/>
  <c r="J58" i="6" s="1"/>
  <c r="J59" i="6" s="1"/>
  <c r="J60" i="6" s="1"/>
  <c r="J61" i="6" s="1"/>
  <c r="J62" i="6" s="1"/>
  <c r="J63" i="6" s="1"/>
  <c r="J64" i="6" s="1"/>
  <c r="J65" i="6" s="1"/>
  <c r="J66" i="6" s="1"/>
  <c r="J67" i="6" s="1"/>
  <c r="J68" i="6" s="1"/>
  <c r="J69" i="6" s="1"/>
  <c r="J70" i="6" s="1"/>
  <c r="J71" i="6" s="1"/>
  <c r="J72" i="6" s="1"/>
  <c r="J73" i="6" s="1"/>
  <c r="J74" i="6" s="1"/>
  <c r="J75" i="6" s="1"/>
  <c r="J76" i="6" s="1"/>
  <c r="J77" i="6" s="1"/>
  <c r="J78" i="6" s="1"/>
  <c r="J79" i="6" s="1"/>
  <c r="J80" i="6" s="1"/>
  <c r="J81" i="6" s="1"/>
  <c r="J82" i="6" s="1"/>
  <c r="J83" i="6" s="1"/>
  <c r="J84" i="6" s="1"/>
  <c r="J85" i="6" s="1"/>
  <c r="J86" i="6" s="1"/>
  <c r="J87" i="6" s="1"/>
  <c r="J88" i="6" s="1"/>
  <c r="J89" i="6" s="1"/>
  <c r="J90" i="6" s="1"/>
  <c r="J91" i="6" s="1"/>
  <c r="J92" i="6" s="1"/>
  <c r="J93" i="6" s="1"/>
  <c r="J94" i="6" s="1"/>
  <c r="J95" i="6" s="1"/>
  <c r="J96" i="6" s="1"/>
  <c r="J97" i="6" s="1"/>
  <c r="J98" i="6" s="1"/>
  <c r="J99" i="6" s="1"/>
  <c r="J100" i="6" s="1"/>
  <c r="J101" i="6" s="1"/>
  <c r="J102" i="6" s="1"/>
  <c r="H5" i="6"/>
  <c r="H6" i="6" s="1"/>
  <c r="H7" i="6" s="1"/>
  <c r="H8" i="6" s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D4" i="6"/>
  <c r="D5" i="6" s="1"/>
  <c r="D6" i="6" s="1"/>
  <c r="D7" i="6" s="1"/>
  <c r="D8" i="6" s="1"/>
  <c r="D9" i="6" s="1"/>
  <c r="D10" i="6" s="1"/>
  <c r="D11" i="6" s="1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D23" i="6" s="1"/>
  <c r="D24" i="6" s="1"/>
  <c r="D25" i="6" s="1"/>
  <c r="D26" i="6" s="1"/>
  <c r="D27" i="6" s="1"/>
  <c r="D28" i="6" s="1"/>
  <c r="D29" i="6" s="1"/>
  <c r="D30" i="6" s="1"/>
  <c r="D31" i="6" s="1"/>
  <c r="D32" i="6" s="1"/>
  <c r="D33" i="6" s="1"/>
  <c r="D34" i="6" s="1"/>
  <c r="D35" i="6" s="1"/>
  <c r="D36" i="6" s="1"/>
  <c r="D37" i="6" s="1"/>
  <c r="D38" i="6" s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D54" i="6" s="1"/>
  <c r="D55" i="6" s="1"/>
  <c r="D56" i="6" s="1"/>
  <c r="D57" i="6" s="1"/>
  <c r="D58" i="6" s="1"/>
  <c r="D59" i="6" s="1"/>
  <c r="D60" i="6" s="1"/>
  <c r="D61" i="6" s="1"/>
  <c r="D62" i="6" s="1"/>
  <c r="D63" i="6" s="1"/>
  <c r="D64" i="6" s="1"/>
  <c r="D65" i="6" s="1"/>
  <c r="D66" i="6" s="1"/>
  <c r="D67" i="6" s="1"/>
  <c r="D68" i="6" s="1"/>
  <c r="D69" i="6" s="1"/>
  <c r="D70" i="6" s="1"/>
  <c r="D71" i="6" s="1"/>
  <c r="D72" i="6" s="1"/>
  <c r="D73" i="6" s="1"/>
  <c r="D74" i="6" s="1"/>
  <c r="D75" i="6" s="1"/>
  <c r="D76" i="6" s="1"/>
  <c r="D77" i="6" s="1"/>
  <c r="D78" i="6" s="1"/>
  <c r="D79" i="6" s="1"/>
  <c r="D80" i="6" s="1"/>
  <c r="D81" i="6" s="1"/>
  <c r="D82" i="6" s="1"/>
  <c r="D83" i="6" s="1"/>
  <c r="D84" i="6" s="1"/>
  <c r="D85" i="6" s="1"/>
  <c r="D86" i="6" s="1"/>
  <c r="D87" i="6" s="1"/>
  <c r="D88" i="6" s="1"/>
  <c r="D89" i="6" s="1"/>
  <c r="D90" i="6" s="1"/>
  <c r="D91" i="6" s="1"/>
  <c r="D92" i="6" s="1"/>
  <c r="D93" i="6" s="1"/>
  <c r="D94" i="6" s="1"/>
  <c r="D95" i="6" s="1"/>
  <c r="D96" i="6" s="1"/>
  <c r="D97" i="6" s="1"/>
  <c r="D98" i="6" s="1"/>
  <c r="D99" i="6" s="1"/>
  <c r="D100" i="6" s="1"/>
  <c r="D101" i="6" s="1"/>
  <c r="D102" i="6" s="1"/>
  <c r="F5" i="6"/>
  <c r="C103" i="6"/>
  <c r="Y28" i="5"/>
  <c r="AA28" i="5"/>
  <c r="T50" i="5"/>
  <c r="W50" i="5"/>
  <c r="X50" i="5" s="1"/>
  <c r="U49" i="5"/>
  <c r="J50" i="5"/>
  <c r="H50" i="5"/>
  <c r="L51" i="5"/>
  <c r="E51" i="5"/>
  <c r="Q32" i="5"/>
  <c r="N12" i="4"/>
  <c r="O12" i="4" s="1"/>
  <c r="P12" i="4" s="1"/>
  <c r="R12" i="4"/>
  <c r="Q12" i="4"/>
  <c r="AG6" i="5"/>
  <c r="AD6" i="5"/>
  <c r="AE6" i="5"/>
  <c r="AF6" i="5" s="1"/>
  <c r="AB6" i="5"/>
  <c r="L8" i="4"/>
  <c r="O8" i="4"/>
  <c r="P8" i="4" s="1"/>
  <c r="L14" i="4"/>
  <c r="L10" i="4"/>
  <c r="V48" i="5"/>
  <c r="Z48" i="5" s="1"/>
  <c r="AC48" i="5"/>
  <c r="AA48" i="5"/>
  <c r="E49" i="5"/>
  <c r="I49" i="5" s="1"/>
  <c r="L49" i="5"/>
  <c r="L50" i="5"/>
  <c r="E50" i="5"/>
  <c r="I50" i="5" s="1"/>
  <c r="N32" i="5"/>
  <c r="O32" i="5" s="1"/>
  <c r="K32" i="5"/>
  <c r="K35" i="5"/>
  <c r="N35" i="5"/>
  <c r="O35" i="5" s="1"/>
  <c r="K18" i="5"/>
  <c r="O7" i="4"/>
  <c r="P7" i="4" s="1"/>
  <c r="L7" i="4"/>
  <c r="O9" i="4"/>
  <c r="P9" i="4" s="1"/>
  <c r="L9" i="4"/>
  <c r="Q11" i="4"/>
  <c r="J49" i="5"/>
  <c r="Y49" i="5"/>
  <c r="AA49" i="5"/>
  <c r="M14" i="5"/>
  <c r="Q14" i="5"/>
  <c r="P14" i="5"/>
  <c r="K31" i="5"/>
  <c r="N14" i="5"/>
  <c r="O14" i="5" s="1"/>
  <c r="K14" i="5"/>
  <c r="K33" i="5"/>
  <c r="Q9" i="5"/>
  <c r="P9" i="5"/>
  <c r="M9" i="5"/>
  <c r="N9" i="5" s="1"/>
  <c r="O9" i="5" s="1"/>
  <c r="Y8" i="4"/>
  <c r="Z8" i="4" s="1"/>
  <c r="V8" i="4"/>
  <c r="U8" i="4"/>
  <c r="W7" i="4"/>
  <c r="H6" i="3"/>
  <c r="F6" i="3"/>
  <c r="G5" i="3"/>
  <c r="I5" i="3" s="1"/>
  <c r="G6" i="3"/>
  <c r="AF6" i="4"/>
  <c r="AG6" i="4" s="1"/>
  <c r="AH6" i="4" s="1"/>
  <c r="AI6" i="4"/>
  <c r="V7" i="4"/>
  <c r="Q9" i="4"/>
  <c r="L11" i="4"/>
  <c r="O11" i="4"/>
  <c r="P11" i="4" s="1"/>
  <c r="Q35" i="5"/>
  <c r="P35" i="5"/>
  <c r="M35" i="5"/>
  <c r="N29" i="5"/>
  <c r="O29" i="5" s="1"/>
  <c r="K29" i="5"/>
  <c r="N37" i="5"/>
  <c r="O37" i="5" s="1"/>
  <c r="K37" i="5"/>
  <c r="M16" i="5"/>
  <c r="N16" i="5" s="1"/>
  <c r="O16" i="5" s="1"/>
  <c r="Q16" i="5"/>
  <c r="P16" i="5"/>
  <c r="I31" i="5"/>
  <c r="T30" i="5"/>
  <c r="U29" i="5"/>
  <c r="W30" i="5"/>
  <c r="X30" i="5" s="1"/>
  <c r="Q7" i="5"/>
  <c r="P7" i="5"/>
  <c r="M7" i="5"/>
  <c r="H23" i="3"/>
  <c r="I23" i="3" s="1"/>
  <c r="I11" i="5"/>
  <c r="N14" i="4"/>
  <c r="O14" i="4" s="1"/>
  <c r="P14" i="4" s="1"/>
  <c r="R14" i="4"/>
  <c r="Q14" i="4"/>
  <c r="K15" i="5"/>
  <c r="N15" i="5"/>
  <c r="O15" i="5" s="1"/>
  <c r="AA7" i="4"/>
  <c r="AJ6" i="4" s="1"/>
  <c r="AC7" i="4"/>
  <c r="D23" i="3"/>
  <c r="E22" i="3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P34" i="5"/>
  <c r="M34" i="5"/>
  <c r="Q34" i="5"/>
  <c r="K38" i="5"/>
  <c r="N38" i="5"/>
  <c r="O38" i="5" s="1"/>
  <c r="Q18" i="5"/>
  <c r="P18" i="5"/>
  <c r="M18" i="5"/>
  <c r="N18" i="5" s="1"/>
  <c r="O18" i="5" s="1"/>
  <c r="P29" i="5"/>
  <c r="AA29" i="5"/>
  <c r="Y29" i="5"/>
  <c r="AA7" i="5"/>
  <c r="Y7" i="5"/>
  <c r="AH6" i="5" s="1"/>
  <c r="P12" i="5"/>
  <c r="U8" i="5"/>
  <c r="T9" i="5"/>
  <c r="W9" i="5"/>
  <c r="X9" i="5" s="1"/>
  <c r="M39" i="4"/>
  <c r="G40" i="4"/>
  <c r="K10" i="5"/>
  <c r="N10" i="5"/>
  <c r="O10" i="5" s="1"/>
  <c r="Q10" i="5"/>
  <c r="K7" i="5"/>
  <c r="N7" i="5"/>
  <c r="O7" i="5" s="1"/>
  <c r="R10" i="4"/>
  <c r="N10" i="4"/>
  <c r="O10" i="4" s="1"/>
  <c r="P10" i="4" s="1"/>
  <c r="Q10" i="4"/>
  <c r="O6" i="4"/>
  <c r="P6" i="4" s="1"/>
  <c r="L6" i="4"/>
  <c r="N34" i="5"/>
  <c r="O34" i="5" s="1"/>
  <c r="K34" i="5"/>
  <c r="Q29" i="5"/>
  <c r="P6" i="5"/>
  <c r="M6" i="5"/>
  <c r="Q6" i="5"/>
  <c r="N17" i="5"/>
  <c r="O17" i="5" s="1"/>
  <c r="K17" i="5"/>
  <c r="V28" i="5"/>
  <c r="Z28" i="5" s="1"/>
  <c r="AC28" i="5"/>
  <c r="N6" i="5"/>
  <c r="O6" i="5" s="1"/>
  <c r="K6" i="5"/>
  <c r="J9" i="4"/>
  <c r="Y8" i="5"/>
  <c r="R16" i="4"/>
  <c r="Q16" i="4"/>
  <c r="N16" i="4"/>
  <c r="O16" i="4" s="1"/>
  <c r="P16" i="4" s="1"/>
  <c r="N19" i="4"/>
  <c r="O19" i="4" s="1"/>
  <c r="P19" i="4" s="1"/>
  <c r="Q19" i="4"/>
  <c r="H22" i="3"/>
  <c r="I22" i="3" s="1"/>
  <c r="N6" i="4"/>
  <c r="Q6" i="4"/>
  <c r="R6" i="4"/>
  <c r="M48" i="5"/>
  <c r="P48" i="5"/>
  <c r="Q48" i="5"/>
  <c r="E103" i="6"/>
  <c r="M31" i="5"/>
  <c r="N31" i="5" s="1"/>
  <c r="O31" i="5" s="1"/>
  <c r="Q31" i="5"/>
  <c r="P31" i="5"/>
  <c r="N13" i="4"/>
  <c r="O13" i="4" s="1"/>
  <c r="P13" i="4" s="1"/>
  <c r="R13" i="4"/>
  <c r="Q13" i="4"/>
  <c r="AC7" i="5"/>
  <c r="V7" i="5"/>
  <c r="Z7" i="5" s="1"/>
  <c r="Q8" i="5"/>
  <c r="M22" i="3"/>
  <c r="L23" i="3"/>
  <c r="I20" i="3"/>
  <c r="L17" i="4"/>
  <c r="O17" i="4"/>
  <c r="P17" i="4" s="1"/>
  <c r="H48" i="5"/>
  <c r="I48" i="5" s="1"/>
  <c r="J48" i="5"/>
  <c r="M33" i="5"/>
  <c r="N33" i="5" s="1"/>
  <c r="O33" i="5" s="1"/>
  <c r="Q33" i="5"/>
  <c r="P33" i="5"/>
  <c r="F52" i="5"/>
  <c r="F53" i="5" s="1"/>
  <c r="F54" i="5" s="1"/>
  <c r="F55" i="5" s="1"/>
  <c r="F56" i="5" s="1"/>
  <c r="F57" i="5" s="1"/>
  <c r="F58" i="5" s="1"/>
  <c r="F59" i="5" s="1"/>
  <c r="F60" i="5" s="1"/>
  <c r="F61" i="5" s="1"/>
  <c r="G51" i="5"/>
  <c r="C52" i="5"/>
  <c r="AH27" i="5"/>
  <c r="AD27" i="5"/>
  <c r="AE27" i="5" s="1"/>
  <c r="AF27" i="5" s="1"/>
  <c r="AG27" i="5"/>
  <c r="N18" i="4"/>
  <c r="O18" i="4" s="1"/>
  <c r="P18" i="4" s="1"/>
  <c r="R18" i="4"/>
  <c r="Q18" i="4"/>
  <c r="I12" i="5"/>
  <c r="K27" i="5"/>
  <c r="N27" i="5"/>
  <c r="O27" i="5" s="1"/>
  <c r="F6" i="6" l="1"/>
  <c r="J51" i="5"/>
  <c r="H51" i="5"/>
  <c r="M23" i="3"/>
  <c r="L24" i="3"/>
  <c r="AB7" i="5"/>
  <c r="AD7" i="4"/>
  <c r="P49" i="5"/>
  <c r="M49" i="5"/>
  <c r="Q49" i="5"/>
  <c r="AC49" i="5"/>
  <c r="V49" i="5"/>
  <c r="Z49" i="5" s="1"/>
  <c r="AE7" i="4"/>
  <c r="X7" i="4"/>
  <c r="AB7" i="4" s="1"/>
  <c r="AB49" i="5"/>
  <c r="AA50" i="5"/>
  <c r="Y50" i="5"/>
  <c r="AA9" i="5"/>
  <c r="Y9" i="5"/>
  <c r="AB29" i="5"/>
  <c r="F7" i="3"/>
  <c r="H7" i="3"/>
  <c r="U9" i="4"/>
  <c r="W8" i="4"/>
  <c r="Y9" i="4"/>
  <c r="Z9" i="4" s="1"/>
  <c r="AB48" i="5"/>
  <c r="T51" i="5"/>
  <c r="W51" i="5"/>
  <c r="X51" i="5" s="1"/>
  <c r="U50" i="5"/>
  <c r="U9" i="5"/>
  <c r="W10" i="5"/>
  <c r="X10" i="5" s="1"/>
  <c r="T10" i="5"/>
  <c r="N49" i="5"/>
  <c r="O49" i="5" s="1"/>
  <c r="K49" i="5"/>
  <c r="AD48" i="5"/>
  <c r="AE48" i="5" s="1"/>
  <c r="AF48" i="5" s="1"/>
  <c r="AH48" i="5"/>
  <c r="AG48" i="5"/>
  <c r="AB28" i="5"/>
  <c r="AD28" i="5"/>
  <c r="AE28" i="5" s="1"/>
  <c r="AF28" i="5" s="1"/>
  <c r="AH28" i="5"/>
  <c r="AG28" i="5"/>
  <c r="AC8" i="5"/>
  <c r="V8" i="5"/>
  <c r="Z8" i="5" s="1"/>
  <c r="Y30" i="5"/>
  <c r="I6" i="3"/>
  <c r="AA8" i="4"/>
  <c r="AC8" i="4"/>
  <c r="I51" i="5"/>
  <c r="N48" i="5"/>
  <c r="O48" i="5" s="1"/>
  <c r="K48" i="5"/>
  <c r="V29" i="5"/>
  <c r="Z29" i="5" s="1"/>
  <c r="AC29" i="5"/>
  <c r="M51" i="5"/>
  <c r="P51" i="5"/>
  <c r="G52" i="5"/>
  <c r="E23" i="3"/>
  <c r="D24" i="3"/>
  <c r="U30" i="5"/>
  <c r="W31" i="5"/>
  <c r="X31" i="5" s="1"/>
  <c r="T31" i="5"/>
  <c r="G53" i="5"/>
  <c r="C53" i="5"/>
  <c r="D52" i="5"/>
  <c r="D53" i="5"/>
  <c r="AH7" i="5"/>
  <c r="AG7" i="5"/>
  <c r="AD7" i="5"/>
  <c r="AE7" i="5" s="1"/>
  <c r="AF7" i="5" s="1"/>
  <c r="AA8" i="5"/>
  <c r="M40" i="4"/>
  <c r="G41" i="4"/>
  <c r="H24" i="3"/>
  <c r="Q50" i="5"/>
  <c r="P50" i="5"/>
  <c r="M50" i="5"/>
  <c r="N50" i="5" s="1"/>
  <c r="O50" i="5" s="1"/>
  <c r="K50" i="5"/>
  <c r="F7" i="6" l="1"/>
  <c r="Y51" i="5"/>
  <c r="AB9" i="5"/>
  <c r="H52" i="5"/>
  <c r="Q51" i="5" s="1"/>
  <c r="J52" i="5"/>
  <c r="AH8" i="5"/>
  <c r="AG8" i="5"/>
  <c r="AD8" i="5"/>
  <c r="W52" i="5"/>
  <c r="X52" i="5" s="1"/>
  <c r="U51" i="5"/>
  <c r="T52" i="5"/>
  <c r="AH49" i="5"/>
  <c r="AG49" i="5"/>
  <c r="AD49" i="5"/>
  <c r="AE49" i="5" s="1"/>
  <c r="AF49" i="5" s="1"/>
  <c r="M24" i="3"/>
  <c r="L25" i="3"/>
  <c r="G54" i="5"/>
  <c r="C54" i="5"/>
  <c r="AB50" i="5"/>
  <c r="H53" i="5"/>
  <c r="J53" i="5"/>
  <c r="AD8" i="4"/>
  <c r="E53" i="5"/>
  <c r="I53" i="5" s="1"/>
  <c r="L53" i="5"/>
  <c r="M41" i="4"/>
  <c r="G42" i="4"/>
  <c r="T32" i="5"/>
  <c r="U31" i="5"/>
  <c r="W32" i="5"/>
  <c r="X32" i="5" s="1"/>
  <c r="U10" i="5"/>
  <c r="W11" i="5"/>
  <c r="X11" i="5" s="1"/>
  <c r="T11" i="5"/>
  <c r="AA9" i="4"/>
  <c r="F8" i="3"/>
  <c r="G7" i="3"/>
  <c r="I7" i="3" s="1"/>
  <c r="H8" i="3"/>
  <c r="I8" i="3" s="1"/>
  <c r="G8" i="3"/>
  <c r="K51" i="5"/>
  <c r="N51" i="5"/>
  <c r="O51" i="5" s="1"/>
  <c r="D54" i="5"/>
  <c r="Y31" i="5"/>
  <c r="AH29" i="5"/>
  <c r="AG29" i="5"/>
  <c r="AD29" i="5"/>
  <c r="AE29" i="5" s="1"/>
  <c r="AF29" i="5" s="1"/>
  <c r="AA10" i="5"/>
  <c r="Y10" i="5"/>
  <c r="X8" i="4"/>
  <c r="AB8" i="4" s="1"/>
  <c r="AE8" i="4"/>
  <c r="E52" i="5"/>
  <c r="L52" i="5"/>
  <c r="V9" i="5"/>
  <c r="Z9" i="5" s="1"/>
  <c r="AC9" i="5"/>
  <c r="U10" i="4"/>
  <c r="W9" i="4"/>
  <c r="Y10" i="4"/>
  <c r="Z10" i="4" s="1"/>
  <c r="V10" i="4"/>
  <c r="AI7" i="4"/>
  <c r="AF7" i="4"/>
  <c r="AG7" i="4" s="1"/>
  <c r="AH7" i="4" s="1"/>
  <c r="AJ7" i="4"/>
  <c r="I24" i="3"/>
  <c r="H25" i="3"/>
  <c r="AE8" i="5"/>
  <c r="AF8" i="5" s="1"/>
  <c r="AB8" i="5"/>
  <c r="V30" i="5"/>
  <c r="Z30" i="5" s="1"/>
  <c r="AC30" i="5"/>
  <c r="E24" i="3"/>
  <c r="D25" i="3"/>
  <c r="V9" i="4"/>
  <c r="AA30" i="5"/>
  <c r="V50" i="5"/>
  <c r="Z50" i="5" s="1"/>
  <c r="AC50" i="5"/>
  <c r="F8" i="6" l="1"/>
  <c r="AA10" i="4"/>
  <c r="AJ8" i="4"/>
  <c r="AI8" i="4"/>
  <c r="AF8" i="4"/>
  <c r="AG8" i="4" s="1"/>
  <c r="AH8" i="4" s="1"/>
  <c r="T12" i="5"/>
  <c r="U11" i="5"/>
  <c r="W12" i="5"/>
  <c r="X12" i="5" s="1"/>
  <c r="K52" i="5"/>
  <c r="AE9" i="4"/>
  <c r="X9" i="4"/>
  <c r="AB9" i="4" s="1"/>
  <c r="E54" i="5"/>
  <c r="L54" i="5"/>
  <c r="Y11" i="5"/>
  <c r="AA11" i="5"/>
  <c r="P53" i="5"/>
  <c r="M53" i="5"/>
  <c r="U11" i="4"/>
  <c r="W10" i="4"/>
  <c r="Y11" i="4"/>
  <c r="Z11" i="4" s="1"/>
  <c r="AC10" i="5"/>
  <c r="V10" i="5"/>
  <c r="Z10" i="5" s="1"/>
  <c r="W53" i="5"/>
  <c r="X53" i="5" s="1"/>
  <c r="U52" i="5"/>
  <c r="T53" i="5"/>
  <c r="AA32" i="5"/>
  <c r="Y32" i="5"/>
  <c r="C55" i="5"/>
  <c r="G55" i="5"/>
  <c r="V51" i="5"/>
  <c r="Z51" i="5" s="1"/>
  <c r="AC51" i="5"/>
  <c r="J54" i="5"/>
  <c r="H54" i="5"/>
  <c r="Q53" i="5" s="1"/>
  <c r="Y52" i="5"/>
  <c r="AB10" i="5"/>
  <c r="V31" i="5"/>
  <c r="Z31" i="5" s="1"/>
  <c r="AC31" i="5"/>
  <c r="F9" i="3"/>
  <c r="H9" i="3"/>
  <c r="W33" i="5"/>
  <c r="X33" i="5" s="1"/>
  <c r="T33" i="5"/>
  <c r="U32" i="5"/>
  <c r="N53" i="5"/>
  <c r="O53" i="5" s="1"/>
  <c r="K53" i="5"/>
  <c r="M25" i="3"/>
  <c r="L26" i="3"/>
  <c r="AA51" i="5"/>
  <c r="AD30" i="5"/>
  <c r="AE30" i="5" s="1"/>
  <c r="AF30" i="5" s="1"/>
  <c r="AH30" i="5"/>
  <c r="AG30" i="5"/>
  <c r="AB30" i="5"/>
  <c r="I25" i="3"/>
  <c r="H26" i="3"/>
  <c r="E25" i="3"/>
  <c r="D26" i="3"/>
  <c r="AH9" i="5"/>
  <c r="AG9" i="5"/>
  <c r="AD9" i="5"/>
  <c r="AE9" i="5" s="1"/>
  <c r="AF9" i="5" s="1"/>
  <c r="M52" i="5"/>
  <c r="N52" i="5" s="1"/>
  <c r="O52" i="5" s="1"/>
  <c r="P52" i="5"/>
  <c r="Q52" i="5"/>
  <c r="AH50" i="5"/>
  <c r="AG50" i="5"/>
  <c r="AD50" i="5"/>
  <c r="AE50" i="5" s="1"/>
  <c r="AF50" i="5" s="1"/>
  <c r="I52" i="5"/>
  <c r="AA31" i="5"/>
  <c r="AC9" i="4"/>
  <c r="M42" i="4"/>
  <c r="G43" i="4"/>
  <c r="F9" i="6" l="1"/>
  <c r="U33" i="5"/>
  <c r="W34" i="5"/>
  <c r="X34" i="5" s="1"/>
  <c r="T34" i="5"/>
  <c r="C56" i="5"/>
  <c r="G56" i="5"/>
  <c r="D55" i="5"/>
  <c r="AC11" i="4"/>
  <c r="AA11" i="4"/>
  <c r="P54" i="5"/>
  <c r="M54" i="5"/>
  <c r="T13" i="5"/>
  <c r="U12" i="5"/>
  <c r="W13" i="5"/>
  <c r="X13" i="5" s="1"/>
  <c r="X10" i="4"/>
  <c r="AB10" i="4" s="1"/>
  <c r="AE10" i="4"/>
  <c r="I54" i="5"/>
  <c r="AB51" i="5"/>
  <c r="AG31" i="5"/>
  <c r="AD31" i="5"/>
  <c r="AH31" i="5"/>
  <c r="N54" i="5"/>
  <c r="O54" i="5" s="1"/>
  <c r="K54" i="5"/>
  <c r="AB32" i="5"/>
  <c r="W11" i="4"/>
  <c r="Y12" i="4"/>
  <c r="Z12" i="4" s="1"/>
  <c r="U12" i="4"/>
  <c r="V11" i="4"/>
  <c r="T54" i="5"/>
  <c r="W54" i="5"/>
  <c r="X54" i="5" s="1"/>
  <c r="U53" i="5"/>
  <c r="AJ9" i="4"/>
  <c r="AI9" i="4"/>
  <c r="AF9" i="4"/>
  <c r="AG9" i="4" s="1"/>
  <c r="AH9" i="4" s="1"/>
  <c r="E26" i="3"/>
  <c r="D27" i="3"/>
  <c r="V52" i="5"/>
  <c r="Z52" i="5" s="1"/>
  <c r="AC52" i="5"/>
  <c r="AA33" i="5"/>
  <c r="Y33" i="5"/>
  <c r="AD9" i="4"/>
  <c r="I26" i="3"/>
  <c r="H27" i="3"/>
  <c r="M26" i="3"/>
  <c r="L27" i="3"/>
  <c r="AD51" i="5"/>
  <c r="AE51" i="5" s="1"/>
  <c r="AF51" i="5" s="1"/>
  <c r="AH51" i="5"/>
  <c r="AG51" i="5"/>
  <c r="AE31" i="5"/>
  <c r="AF31" i="5" s="1"/>
  <c r="AB31" i="5"/>
  <c r="I9" i="3"/>
  <c r="Y53" i="5"/>
  <c r="AA53" i="5"/>
  <c r="AC10" i="4"/>
  <c r="AB11" i="5"/>
  <c r="Y12" i="5"/>
  <c r="M43" i="4"/>
  <c r="G44" i="4"/>
  <c r="F10" i="3"/>
  <c r="G9" i="3"/>
  <c r="H10" i="3"/>
  <c r="V32" i="5"/>
  <c r="Z32" i="5" s="1"/>
  <c r="AC32" i="5"/>
  <c r="AA52" i="5"/>
  <c r="J55" i="5"/>
  <c r="H55" i="5"/>
  <c r="Q54" i="5" s="1"/>
  <c r="AH10" i="5"/>
  <c r="AG10" i="5"/>
  <c r="AD10" i="5"/>
  <c r="AE10" i="5" s="1"/>
  <c r="AF10" i="5" s="1"/>
  <c r="V11" i="5"/>
  <c r="Z11" i="5" s="1"/>
  <c r="AC11" i="5"/>
  <c r="F10" i="6" l="1"/>
  <c r="I27" i="3"/>
  <c r="H28" i="3"/>
  <c r="E27" i="3"/>
  <c r="D28" i="3"/>
  <c r="AJ10" i="4"/>
  <c r="AI10" i="4"/>
  <c r="AF10" i="4"/>
  <c r="AD11" i="4"/>
  <c r="Y13" i="5"/>
  <c r="L55" i="5"/>
  <c r="E55" i="5"/>
  <c r="I55" i="5" s="1"/>
  <c r="AC12" i="5"/>
  <c r="V12" i="5"/>
  <c r="Z12" i="5" s="1"/>
  <c r="H56" i="5"/>
  <c r="AD11" i="5"/>
  <c r="AE11" i="5" s="1"/>
  <c r="AF11" i="5" s="1"/>
  <c r="AH11" i="5"/>
  <c r="AG11" i="5"/>
  <c r="M44" i="4"/>
  <c r="G45" i="4"/>
  <c r="M45" i="4" s="1"/>
  <c r="AC12" i="4"/>
  <c r="AA12" i="4"/>
  <c r="W14" i="5"/>
  <c r="X14" i="5" s="1"/>
  <c r="U13" i="5"/>
  <c r="T14" i="5"/>
  <c r="G57" i="5"/>
  <c r="C57" i="5"/>
  <c r="D56" i="5"/>
  <c r="K55" i="5"/>
  <c r="AH32" i="5"/>
  <c r="AG32" i="5"/>
  <c r="AD32" i="5"/>
  <c r="AE32" i="5" s="1"/>
  <c r="AF32" i="5" s="1"/>
  <c r="AD10" i="4"/>
  <c r="AG10" i="4"/>
  <c r="AH10" i="4" s="1"/>
  <c r="AB53" i="5"/>
  <c r="AB33" i="5"/>
  <c r="AC53" i="5"/>
  <c r="V53" i="5"/>
  <c r="Z53" i="5" s="1"/>
  <c r="AE11" i="4"/>
  <c r="X11" i="4"/>
  <c r="AB11" i="4" s="1"/>
  <c r="T35" i="5"/>
  <c r="U34" i="5"/>
  <c r="W35" i="5"/>
  <c r="X35" i="5" s="1"/>
  <c r="AD52" i="5"/>
  <c r="AE52" i="5" s="1"/>
  <c r="AF52" i="5" s="1"/>
  <c r="AH52" i="5"/>
  <c r="AG52" i="5"/>
  <c r="AA54" i="5"/>
  <c r="Y54" i="5"/>
  <c r="Y34" i="5"/>
  <c r="AB52" i="5"/>
  <c r="F11" i="3"/>
  <c r="H11" i="3"/>
  <c r="Y13" i="4"/>
  <c r="Z13" i="4" s="1"/>
  <c r="W12" i="4"/>
  <c r="U13" i="4"/>
  <c r="V12" i="4"/>
  <c r="G10" i="3"/>
  <c r="I10" i="3" s="1"/>
  <c r="M27" i="3"/>
  <c r="L28" i="3"/>
  <c r="M28" i="3" s="1"/>
  <c r="AA12" i="5"/>
  <c r="T55" i="5"/>
  <c r="W55" i="5"/>
  <c r="X55" i="5" s="1"/>
  <c r="U54" i="5"/>
  <c r="V33" i="5"/>
  <c r="Z33" i="5" s="1"/>
  <c r="AC33" i="5"/>
  <c r="F11" i="6" l="1"/>
  <c r="AD12" i="4"/>
  <c r="AD33" i="5"/>
  <c r="AE33" i="5" s="1"/>
  <c r="AF33" i="5" s="1"/>
  <c r="AH33" i="5"/>
  <c r="AG33" i="5"/>
  <c r="AF11" i="4"/>
  <c r="AG11" i="4" s="1"/>
  <c r="AH11" i="4" s="1"/>
  <c r="AJ11" i="4"/>
  <c r="AI11" i="4"/>
  <c r="E56" i="5"/>
  <c r="I56" i="5" s="1"/>
  <c r="L56" i="5"/>
  <c r="AG12" i="5"/>
  <c r="AD12" i="5"/>
  <c r="AH12" i="5"/>
  <c r="G58" i="5"/>
  <c r="C58" i="5"/>
  <c r="D57" i="5"/>
  <c r="H57" i="5"/>
  <c r="J57" i="5"/>
  <c r="Q55" i="5"/>
  <c r="P55" i="5"/>
  <c r="M55" i="5"/>
  <c r="N55" i="5" s="1"/>
  <c r="O55" i="5" s="1"/>
  <c r="E28" i="3"/>
  <c r="D29" i="3"/>
  <c r="E29" i="3" s="1"/>
  <c r="T15" i="5"/>
  <c r="W15" i="5"/>
  <c r="X15" i="5" s="1"/>
  <c r="U14" i="5"/>
  <c r="AB54" i="5"/>
  <c r="W56" i="5"/>
  <c r="X56" i="5" s="1"/>
  <c r="U55" i="5"/>
  <c r="T56" i="5"/>
  <c r="Y14" i="4"/>
  <c r="Z14" i="4" s="1"/>
  <c r="W13" i="4"/>
  <c r="U14" i="4"/>
  <c r="V14" i="4"/>
  <c r="AA35" i="5"/>
  <c r="Y35" i="5"/>
  <c r="V13" i="5"/>
  <c r="Z13" i="5" s="1"/>
  <c r="AC13" i="5"/>
  <c r="AA13" i="5"/>
  <c r="I28" i="3"/>
  <c r="H29" i="3"/>
  <c r="F12" i="3"/>
  <c r="H12" i="3"/>
  <c r="G11" i="3"/>
  <c r="I11" i="3" s="1"/>
  <c r="G12" i="3"/>
  <c r="AB12" i="5"/>
  <c r="AE12" i="5"/>
  <c r="AF12" i="5" s="1"/>
  <c r="V34" i="5"/>
  <c r="Z34" i="5" s="1"/>
  <c r="AC34" i="5"/>
  <c r="Y14" i="5"/>
  <c r="AA14" i="5"/>
  <c r="V54" i="5"/>
  <c r="Z54" i="5" s="1"/>
  <c r="AC54" i="5"/>
  <c r="AH53" i="5"/>
  <c r="AG53" i="5"/>
  <c r="AD53" i="5"/>
  <c r="AE53" i="5" s="1"/>
  <c r="AF53" i="5" s="1"/>
  <c r="Y55" i="5"/>
  <c r="X12" i="4"/>
  <c r="AB12" i="4" s="1"/>
  <c r="AE12" i="4"/>
  <c r="AA34" i="5"/>
  <c r="M29" i="3"/>
  <c r="AA13" i="4"/>
  <c r="AC13" i="4"/>
  <c r="U35" i="5"/>
  <c r="W36" i="5"/>
  <c r="X36" i="5" s="1"/>
  <c r="T36" i="5"/>
  <c r="J56" i="5"/>
  <c r="V13" i="4"/>
  <c r="F12" i="6" l="1"/>
  <c r="V55" i="5"/>
  <c r="Z55" i="5" s="1"/>
  <c r="AC55" i="5"/>
  <c r="G59" i="5"/>
  <c r="C59" i="5"/>
  <c r="D58" i="5"/>
  <c r="K56" i="5"/>
  <c r="H58" i="5"/>
  <c r="AB35" i="5"/>
  <c r="AH54" i="5"/>
  <c r="AG54" i="5"/>
  <c r="AD54" i="5"/>
  <c r="AE54" i="5" s="1"/>
  <c r="AF54" i="5" s="1"/>
  <c r="AF12" i="4"/>
  <c r="AG12" i="4" s="1"/>
  <c r="AH12" i="4" s="1"/>
  <c r="AJ12" i="4"/>
  <c r="AI12" i="4"/>
  <c r="T37" i="5"/>
  <c r="U36" i="5"/>
  <c r="W37" i="5"/>
  <c r="X37" i="5" s="1"/>
  <c r="AB14" i="5"/>
  <c r="I29" i="3"/>
  <c r="H30" i="3"/>
  <c r="I30" i="3" s="1"/>
  <c r="Y15" i="4"/>
  <c r="Z15" i="4" s="1"/>
  <c r="Y19" i="4"/>
  <c r="Z19" i="4" s="1"/>
  <c r="Y17" i="4"/>
  <c r="Z17" i="4" s="1"/>
  <c r="U15" i="4"/>
  <c r="W14" i="4"/>
  <c r="AC14" i="5"/>
  <c r="V14" i="5"/>
  <c r="Z14" i="5" s="1"/>
  <c r="K57" i="5"/>
  <c r="I12" i="3"/>
  <c r="I14" i="3" s="1"/>
  <c r="AH34" i="5"/>
  <c r="AG34" i="5"/>
  <c r="AD34" i="5"/>
  <c r="AE34" i="5" s="1"/>
  <c r="AF34" i="5" s="1"/>
  <c r="X13" i="4"/>
  <c r="AB13" i="4" s="1"/>
  <c r="AE13" i="4"/>
  <c r="Y15" i="5"/>
  <c r="AB34" i="5"/>
  <c r="AA36" i="5"/>
  <c r="Y36" i="5"/>
  <c r="AC14" i="4"/>
  <c r="AA14" i="4"/>
  <c r="W16" i="5"/>
  <c r="X16" i="5" s="1"/>
  <c r="U15" i="5"/>
  <c r="T16" i="5"/>
  <c r="M56" i="5"/>
  <c r="N56" i="5" s="1"/>
  <c r="O56" i="5" s="1"/>
  <c r="Q56" i="5"/>
  <c r="P56" i="5"/>
  <c r="Y56" i="5"/>
  <c r="F13" i="3"/>
  <c r="G13" i="3"/>
  <c r="H13" i="3"/>
  <c r="I13" i="3" s="1"/>
  <c r="AC35" i="5"/>
  <c r="V35" i="5"/>
  <c r="Z35" i="5" s="1"/>
  <c r="AA55" i="5"/>
  <c r="AD13" i="4"/>
  <c r="AB13" i="5"/>
  <c r="AD13" i="5"/>
  <c r="AE13" i="5" s="1"/>
  <c r="AF13" i="5" s="1"/>
  <c r="AH13" i="5"/>
  <c r="AG13" i="5"/>
  <c r="W57" i="5"/>
  <c r="X57" i="5" s="1"/>
  <c r="U56" i="5"/>
  <c r="T57" i="5"/>
  <c r="E57" i="5"/>
  <c r="I57" i="5" s="1"/>
  <c r="L57" i="5"/>
  <c r="F13" i="6" l="1"/>
  <c r="V56" i="5"/>
  <c r="Z56" i="5" s="1"/>
  <c r="AC56" i="5"/>
  <c r="AG14" i="5"/>
  <c r="AH14" i="5"/>
  <c r="AD14" i="5"/>
  <c r="AE14" i="5" s="1"/>
  <c r="AF14" i="5" s="1"/>
  <c r="AB55" i="5"/>
  <c r="X14" i="4"/>
  <c r="AB14" i="4" s="1"/>
  <c r="AE14" i="4"/>
  <c r="AA56" i="5"/>
  <c r="AB36" i="5"/>
  <c r="Y18" i="4"/>
  <c r="Z18" i="4" s="1"/>
  <c r="W17" i="4"/>
  <c r="W15" i="4"/>
  <c r="W19" i="4"/>
  <c r="Y16" i="4"/>
  <c r="Z16" i="4" s="1"/>
  <c r="V18" i="4"/>
  <c r="V16" i="4"/>
  <c r="V17" i="4"/>
  <c r="V19" i="4"/>
  <c r="V15" i="4"/>
  <c r="AC17" i="4"/>
  <c r="AA17" i="4"/>
  <c r="E58" i="5"/>
  <c r="I58" i="5" s="1"/>
  <c r="L58" i="5"/>
  <c r="AD14" i="4"/>
  <c r="AA19" i="4"/>
  <c r="Y37" i="5"/>
  <c r="G60" i="5"/>
  <c r="C60" i="5"/>
  <c r="D59" i="5"/>
  <c r="V15" i="5"/>
  <c r="Z15" i="5" s="1"/>
  <c r="AC15" i="5"/>
  <c r="W16" i="4"/>
  <c r="V36" i="5"/>
  <c r="Z36" i="5" s="1"/>
  <c r="AC36" i="5"/>
  <c r="J59" i="5"/>
  <c r="H59" i="5"/>
  <c r="AH35" i="5"/>
  <c r="AG35" i="5"/>
  <c r="AD35" i="5"/>
  <c r="AE35" i="5" s="1"/>
  <c r="AF35" i="5" s="1"/>
  <c r="U16" i="5"/>
  <c r="T17" i="5"/>
  <c r="W17" i="5"/>
  <c r="X17" i="5" s="1"/>
  <c r="AA15" i="5"/>
  <c r="AA15" i="4"/>
  <c r="W38" i="5"/>
  <c r="X38" i="5" s="1"/>
  <c r="T38" i="5"/>
  <c r="U37" i="5"/>
  <c r="AA37" i="5" s="1"/>
  <c r="AD55" i="5"/>
  <c r="AE55" i="5" s="1"/>
  <c r="AF55" i="5" s="1"/>
  <c r="AH55" i="5"/>
  <c r="AG55" i="5"/>
  <c r="Y57" i="5"/>
  <c r="AA57" i="5"/>
  <c r="P57" i="5"/>
  <c r="M57" i="5"/>
  <c r="N57" i="5" s="1"/>
  <c r="O57" i="5" s="1"/>
  <c r="Q57" i="5"/>
  <c r="Y16" i="5"/>
  <c r="AA16" i="5"/>
  <c r="T58" i="5"/>
  <c r="U57" i="5"/>
  <c r="W58" i="5"/>
  <c r="X58" i="5" s="1"/>
  <c r="AF13" i="4"/>
  <c r="AG13" i="4" s="1"/>
  <c r="AH13" i="4" s="1"/>
  <c r="AJ13" i="4"/>
  <c r="AI13" i="4"/>
  <c r="W18" i="4"/>
  <c r="J58" i="5"/>
  <c r="F14" i="6" l="1"/>
  <c r="AB37" i="5"/>
  <c r="Y17" i="5"/>
  <c r="AD36" i="5"/>
  <c r="AE36" i="5" s="1"/>
  <c r="AF36" i="5" s="1"/>
  <c r="AH36" i="5"/>
  <c r="AG36" i="5"/>
  <c r="X19" i="4"/>
  <c r="AB19" i="4" s="1"/>
  <c r="AE19" i="4"/>
  <c r="AD17" i="4"/>
  <c r="X15" i="4"/>
  <c r="AB15" i="4" s="1"/>
  <c r="AE15" i="4"/>
  <c r="AC16" i="5"/>
  <c r="V16" i="5"/>
  <c r="Z16" i="5" s="1"/>
  <c r="AE16" i="4"/>
  <c r="X16" i="4"/>
  <c r="AC19" i="4"/>
  <c r="AE17" i="4"/>
  <c r="X17" i="4"/>
  <c r="AB17" i="4" s="1"/>
  <c r="T39" i="5"/>
  <c r="U38" i="5"/>
  <c r="W39" i="5"/>
  <c r="X39" i="5" s="1"/>
  <c r="AC18" i="4"/>
  <c r="AA18" i="4"/>
  <c r="X18" i="4"/>
  <c r="AB18" i="4" s="1"/>
  <c r="AE18" i="4"/>
  <c r="V37" i="5"/>
  <c r="Z37" i="5" s="1"/>
  <c r="AC37" i="5"/>
  <c r="Y38" i="5"/>
  <c r="AA38" i="5"/>
  <c r="T18" i="5"/>
  <c r="W18" i="5"/>
  <c r="X18" i="5" s="1"/>
  <c r="U17" i="5"/>
  <c r="AA17" i="5" s="1"/>
  <c r="AB57" i="5"/>
  <c r="AC15" i="4"/>
  <c r="E59" i="5"/>
  <c r="I59" i="5" s="1"/>
  <c r="L59" i="5"/>
  <c r="AB16" i="5"/>
  <c r="Y58" i="5"/>
  <c r="V57" i="5"/>
  <c r="Z57" i="5" s="1"/>
  <c r="AC57" i="5"/>
  <c r="C61" i="5"/>
  <c r="D61" i="5" s="1"/>
  <c r="G61" i="5"/>
  <c r="D60" i="5"/>
  <c r="J60" i="5" s="1"/>
  <c r="P58" i="5"/>
  <c r="Q58" i="5"/>
  <c r="M58" i="5"/>
  <c r="AB56" i="5"/>
  <c r="AD56" i="5"/>
  <c r="AE56" i="5" s="1"/>
  <c r="AF56" i="5" s="1"/>
  <c r="AH56" i="5"/>
  <c r="AG56" i="5"/>
  <c r="K58" i="5"/>
  <c r="N58" i="5"/>
  <c r="O58" i="5" s="1"/>
  <c r="AH15" i="5"/>
  <c r="AD15" i="5"/>
  <c r="AG15" i="5"/>
  <c r="T59" i="5"/>
  <c r="U58" i="5"/>
  <c r="W59" i="5"/>
  <c r="X59" i="5" s="1"/>
  <c r="AB15" i="5"/>
  <c r="AE15" i="5"/>
  <c r="AF15" i="5" s="1"/>
  <c r="K59" i="5"/>
  <c r="H60" i="5"/>
  <c r="AC16" i="4"/>
  <c r="AA16" i="4"/>
  <c r="AF14" i="4"/>
  <c r="AG14" i="4" s="1"/>
  <c r="AH14" i="4" s="1"/>
  <c r="AI14" i="4"/>
  <c r="AJ14" i="4"/>
  <c r="F15" i="6" l="1"/>
  <c r="AB17" i="5"/>
  <c r="K60" i="5"/>
  <c r="U18" i="5"/>
  <c r="W19" i="5"/>
  <c r="X19" i="5" s="1"/>
  <c r="T19" i="5"/>
  <c r="U19" i="5" s="1"/>
  <c r="AG18" i="4"/>
  <c r="AH18" i="4" s="1"/>
  <c r="AD18" i="4"/>
  <c r="AJ16" i="4"/>
  <c r="AI16" i="4"/>
  <c r="AF16" i="4"/>
  <c r="V58" i="5"/>
  <c r="Z58" i="5" s="1"/>
  <c r="AC58" i="5"/>
  <c r="AB38" i="5"/>
  <c r="Y39" i="5"/>
  <c r="V38" i="5"/>
  <c r="Z38" i="5" s="1"/>
  <c r="AC38" i="5"/>
  <c r="AG16" i="5"/>
  <c r="AH16" i="5"/>
  <c r="AD16" i="5"/>
  <c r="AE16" i="5" s="1"/>
  <c r="AF16" i="5" s="1"/>
  <c r="AD37" i="5"/>
  <c r="AE37" i="5" s="1"/>
  <c r="AF37" i="5" s="1"/>
  <c r="AH37" i="5"/>
  <c r="AG37" i="5"/>
  <c r="AI15" i="4"/>
  <c r="AJ15" i="4"/>
  <c r="AF15" i="4"/>
  <c r="J61" i="5"/>
  <c r="H61" i="5"/>
  <c r="Y59" i="5"/>
  <c r="T40" i="5"/>
  <c r="U40" i="5" s="1"/>
  <c r="W40" i="5"/>
  <c r="X40" i="5" s="1"/>
  <c r="U39" i="5"/>
  <c r="AF18" i="4"/>
  <c r="AI18" i="4"/>
  <c r="AJ18" i="4"/>
  <c r="AJ17" i="4"/>
  <c r="AI17" i="4"/>
  <c r="AF17" i="4"/>
  <c r="AG17" i="4" s="1"/>
  <c r="AH17" i="4" s="1"/>
  <c r="E60" i="5"/>
  <c r="I60" i="5" s="1"/>
  <c r="L60" i="5"/>
  <c r="E61" i="5"/>
  <c r="L61" i="5"/>
  <c r="AA58" i="5"/>
  <c r="AC17" i="5"/>
  <c r="V17" i="5"/>
  <c r="Z17" i="5" s="1"/>
  <c r="AD19" i="4"/>
  <c r="AG16" i="4"/>
  <c r="AH16" i="4" s="1"/>
  <c r="AD16" i="4"/>
  <c r="Q59" i="5"/>
  <c r="P59" i="5"/>
  <c r="M59" i="5"/>
  <c r="N59" i="5" s="1"/>
  <c r="O59" i="5" s="1"/>
  <c r="T60" i="5"/>
  <c r="U59" i="5"/>
  <c r="W60" i="5"/>
  <c r="X60" i="5" s="1"/>
  <c r="AH57" i="5"/>
  <c r="AG57" i="5"/>
  <c r="AD57" i="5"/>
  <c r="AE57" i="5" s="1"/>
  <c r="AF57" i="5" s="1"/>
  <c r="AG15" i="4"/>
  <c r="AH15" i="4" s="1"/>
  <c r="AD15" i="4"/>
  <c r="Y18" i="5"/>
  <c r="AB16" i="4"/>
  <c r="AI19" i="4"/>
  <c r="AF19" i="4"/>
  <c r="AG19" i="4" s="1"/>
  <c r="AH19" i="4" s="1"/>
  <c r="F16" i="6" l="1"/>
  <c r="AB58" i="5"/>
  <c r="V19" i="5"/>
  <c r="AC19" i="5"/>
  <c r="M61" i="5"/>
  <c r="P61" i="5"/>
  <c r="K61" i="5"/>
  <c r="N61" i="5"/>
  <c r="O61" i="5" s="1"/>
  <c r="AH58" i="5"/>
  <c r="AD58" i="5"/>
  <c r="AE58" i="5" s="1"/>
  <c r="AF58" i="5" s="1"/>
  <c r="AG58" i="5"/>
  <c r="Y19" i="5"/>
  <c r="AA19" i="5"/>
  <c r="AC18" i="5"/>
  <c r="V18" i="5"/>
  <c r="Z18" i="5" s="1"/>
  <c r="I61" i="5"/>
  <c r="V39" i="5"/>
  <c r="Z39" i="5" s="1"/>
  <c r="AC39" i="5"/>
  <c r="AG38" i="5"/>
  <c r="AD38" i="5"/>
  <c r="AE38" i="5" s="1"/>
  <c r="AF38" i="5" s="1"/>
  <c r="AH38" i="5"/>
  <c r="AH17" i="5"/>
  <c r="AG17" i="5"/>
  <c r="AD17" i="5"/>
  <c r="AE17" i="5" s="1"/>
  <c r="AF17" i="5" s="1"/>
  <c r="Q60" i="5"/>
  <c r="P60" i="5"/>
  <c r="M60" i="5"/>
  <c r="N60" i="5" s="1"/>
  <c r="O60" i="5" s="1"/>
  <c r="Y60" i="5"/>
  <c r="AA40" i="5"/>
  <c r="Y40" i="5"/>
  <c r="AC59" i="5"/>
  <c r="V59" i="5"/>
  <c r="Z59" i="5" s="1"/>
  <c r="AC40" i="5"/>
  <c r="V40" i="5"/>
  <c r="AA39" i="5"/>
  <c r="AA18" i="5"/>
  <c r="T61" i="5"/>
  <c r="U61" i="5" s="1"/>
  <c r="U60" i="5"/>
  <c r="W61" i="5"/>
  <c r="X61" i="5" s="1"/>
  <c r="AA59" i="5"/>
  <c r="F17" i="6" l="1"/>
  <c r="AC60" i="5"/>
  <c r="V60" i="5"/>
  <c r="Z60" i="5" s="1"/>
  <c r="Y61" i="5"/>
  <c r="AA61" i="5"/>
  <c r="AH18" i="5"/>
  <c r="AD18" i="5"/>
  <c r="AE18" i="5" s="1"/>
  <c r="AF18" i="5" s="1"/>
  <c r="AG18" i="5"/>
  <c r="AA60" i="5"/>
  <c r="AG19" i="5"/>
  <c r="AD19" i="5"/>
  <c r="AB40" i="5"/>
  <c r="AE19" i="5"/>
  <c r="AF19" i="5" s="1"/>
  <c r="AB19" i="5"/>
  <c r="Z19" i="5"/>
  <c r="AG59" i="5"/>
  <c r="AD59" i="5"/>
  <c r="AH59" i="5"/>
  <c r="AG40" i="5"/>
  <c r="AD40" i="5"/>
  <c r="AE40" i="5" s="1"/>
  <c r="AF40" i="5" s="1"/>
  <c r="AD39" i="5"/>
  <c r="AG39" i="5"/>
  <c r="AH39" i="5"/>
  <c r="V61" i="5"/>
  <c r="Z61" i="5" s="1"/>
  <c r="AC61" i="5"/>
  <c r="AB18" i="5"/>
  <c r="AB39" i="5"/>
  <c r="AE39" i="5"/>
  <c r="AF39" i="5" s="1"/>
  <c r="Z40" i="5"/>
  <c r="AB59" i="5"/>
  <c r="AE59" i="5"/>
  <c r="AF59" i="5" s="1"/>
  <c r="F18" i="6" l="1"/>
  <c r="AB60" i="5"/>
  <c r="AE60" i="5"/>
  <c r="AF60" i="5" s="1"/>
  <c r="AB61" i="5"/>
  <c r="AD61" i="5"/>
  <c r="AE61" i="5" s="1"/>
  <c r="AF61" i="5" s="1"/>
  <c r="AG61" i="5"/>
  <c r="AH60" i="5"/>
  <c r="AG60" i="5"/>
  <c r="AD60" i="5"/>
  <c r="F19" i="6" l="1"/>
  <c r="F20" i="6" l="1"/>
  <c r="F21" i="6" l="1"/>
  <c r="F22" i="6" l="1"/>
  <c r="F23" i="6" l="1"/>
  <c r="F24" i="6" l="1"/>
  <c r="F25" i="6" l="1"/>
  <c r="F26" i="6" l="1"/>
  <c r="F27" i="6" l="1"/>
  <c r="F28" i="6" l="1"/>
  <c r="F29" i="6" l="1"/>
  <c r="F30" i="6" l="1"/>
  <c r="F31" i="6" l="1"/>
  <c r="F32" i="6" l="1"/>
  <c r="F33" i="6" l="1"/>
  <c r="F34" i="6" l="1"/>
  <c r="F35" i="6" l="1"/>
  <c r="F36" i="6" l="1"/>
  <c r="F37" i="6" l="1"/>
  <c r="F38" i="6" l="1"/>
  <c r="F39" i="6" l="1"/>
  <c r="F40" i="6" l="1"/>
  <c r="F41" i="6" l="1"/>
  <c r="F42" i="6" l="1"/>
  <c r="F43" i="6" l="1"/>
  <c r="F44" i="6" l="1"/>
  <c r="F45" i="6" l="1"/>
  <c r="F46" i="6" l="1"/>
  <c r="F47" i="6" l="1"/>
  <c r="F48" i="6" l="1"/>
  <c r="F49" i="6" l="1"/>
  <c r="F50" i="6" l="1"/>
  <c r="F51" i="6" l="1"/>
  <c r="F52" i="6" l="1"/>
  <c r="F53" i="6" l="1"/>
  <c r="F54" i="6" l="1"/>
  <c r="F55" i="6" l="1"/>
  <c r="F56" i="6" l="1"/>
  <c r="F57" i="6" l="1"/>
  <c r="F58" i="6" l="1"/>
  <c r="F59" i="6" l="1"/>
  <c r="F60" i="6" l="1"/>
  <c r="F61" i="6" l="1"/>
  <c r="F62" i="6" l="1"/>
  <c r="F63" i="6" l="1"/>
  <c r="F64" i="6" l="1"/>
  <c r="F65" i="6" l="1"/>
  <c r="F66" i="6" l="1"/>
  <c r="F67" i="6" l="1"/>
  <c r="F68" i="6" l="1"/>
  <c r="F69" i="6" l="1"/>
  <c r="F70" i="6" l="1"/>
  <c r="F71" i="6" l="1"/>
  <c r="F72" i="6" l="1"/>
  <c r="F73" i="6" l="1"/>
  <c r="F74" i="6" l="1"/>
  <c r="F75" i="6" l="1"/>
  <c r="F76" i="6" l="1"/>
  <c r="F77" i="6" l="1"/>
  <c r="F78" i="6" l="1"/>
  <c r="F79" i="6" l="1"/>
  <c r="F80" i="6" l="1"/>
  <c r="F81" i="6" l="1"/>
  <c r="F82" i="6" l="1"/>
  <c r="F83" i="6" l="1"/>
  <c r="F84" i="6" l="1"/>
  <c r="F85" i="6" l="1"/>
  <c r="F86" i="6" l="1"/>
  <c r="F87" i="6" l="1"/>
  <c r="F88" i="6" l="1"/>
  <c r="F89" i="6" l="1"/>
  <c r="F90" i="6" l="1"/>
  <c r="F91" i="6" l="1"/>
  <c r="F92" i="6" l="1"/>
  <c r="F93" i="6" l="1"/>
  <c r="F94" i="6" l="1"/>
  <c r="F95" i="6" l="1"/>
  <c r="F96" i="6" l="1"/>
  <c r="F97" i="6" l="1"/>
  <c r="F98" i="6" l="1"/>
  <c r="F99" i="6" l="1"/>
  <c r="F100" i="6" l="1"/>
  <c r="F101" i="6" l="1"/>
  <c r="F102" i="6" l="1"/>
  <c r="I103" i="6" l="1"/>
</calcChain>
</file>

<file path=xl/sharedStrings.xml><?xml version="1.0" encoding="utf-8"?>
<sst xmlns="http://schemas.openxmlformats.org/spreadsheetml/2006/main" count="280" uniqueCount="77">
  <si>
    <t>Outcome</t>
  </si>
  <si>
    <t>lotSimple</t>
  </si>
  <si>
    <t>lotFactor</t>
  </si>
  <si>
    <t>Sequential</t>
  </si>
  <si>
    <t>Simple</t>
  </si>
  <si>
    <t>Cap</t>
  </si>
  <si>
    <t>System W/L %</t>
  </si>
  <si>
    <t>WeightF</t>
  </si>
  <si>
    <t>TP</t>
  </si>
  <si>
    <t>SL(use +)</t>
  </si>
  <si>
    <t>Total Profit/Loss</t>
  </si>
  <si>
    <t>Chasing Stair</t>
  </si>
  <si>
    <t>No Outlet</t>
  </si>
  <si>
    <t>Step</t>
  </si>
  <si>
    <t>Aggrsv</t>
  </si>
  <si>
    <t>Net Exp</t>
  </si>
  <si>
    <t>DD2OVC(dh)</t>
  </si>
  <si>
    <t>TP Dist(td)</t>
  </si>
  <si>
    <t>LAB</t>
  </si>
  <si>
    <t>DD(dh)</t>
  </si>
  <si>
    <t>+1</t>
  </si>
  <si>
    <t>only 2</t>
  </si>
  <si>
    <t>DD2OVC(pip)</t>
  </si>
  <si>
    <t>Agg</t>
  </si>
  <si>
    <t>Pss</t>
  </si>
  <si>
    <t>compare A vs B using same lot sequence, 100pip, xlitang, sequence</t>
  </si>
  <si>
    <t>my way is safer, and more flexible! My 'distance' can be adjusted!</t>
  </si>
  <si>
    <t>100pips only</t>
  </si>
  <si>
    <t>Init Cap($)</t>
  </si>
  <si>
    <t>GAP (pip)</t>
  </si>
  <si>
    <t>TP pip (additional 2 BE)</t>
  </si>
  <si>
    <t>Base Lot</t>
  </si>
  <si>
    <t>Pip Val($)</t>
  </si>
  <si>
    <t>Margin lot</t>
  </si>
  <si>
    <t>Generic</t>
  </si>
  <si>
    <t>User Input</t>
  </si>
  <si>
    <t>Risk Side</t>
  </si>
  <si>
    <t>Profit Side</t>
  </si>
  <si>
    <t>TP R Seq</t>
  </si>
  <si>
    <t>FT2 Exp #</t>
  </si>
  <si>
    <t>Net Exp #</t>
  </si>
  <si>
    <t>Req MRGN ($)</t>
  </si>
  <si>
    <t>DD Gap</t>
  </si>
  <si>
    <t>DD pips</t>
  </si>
  <si>
    <t>DD($)</t>
  </si>
  <si>
    <t>Tot MRGN ($)</t>
  </si>
  <si>
    <t>To BE(pip)</t>
  </si>
  <si>
    <t>BE Leap R</t>
  </si>
  <si>
    <t>to Win($)</t>
  </si>
  <si>
    <t>to Win(pip)</t>
  </si>
  <si>
    <t>Total Pip</t>
  </si>
  <si>
    <t>Tot Leap R</t>
  </si>
  <si>
    <t>P/DD R</t>
  </si>
  <si>
    <t>P/L R</t>
  </si>
  <si>
    <t>N/A</t>
  </si>
  <si>
    <t>Decisions</t>
  </si>
  <si>
    <t>not a all-time autotrader ---- entry must be picked; seemingly attractive, but not worth the risk!</t>
  </si>
  <si>
    <t>there must be a setting leading to bigger profit potential</t>
  </si>
  <si>
    <t>the TP pips CANNOT be limited as 50 or 100 ---- partial closure() must be used!!!</t>
  </si>
  <si>
    <t>Guesses</t>
  </si>
  <si>
    <t>what if trade it as a stoploss system??? If so, looks like SL @ level 3 or 4 is best option!</t>
  </si>
  <si>
    <t>FT2 Lot</t>
  </si>
  <si>
    <t>Real Lot</t>
  </si>
  <si>
    <t>must</t>
  </si>
  <si>
    <t>==</t>
  </si>
  <si>
    <t>GAP(pip)</t>
  </si>
  <si>
    <t>FishNet</t>
  </si>
  <si>
    <t>Prog Factor</t>
  </si>
  <si>
    <t>Gap</t>
  </si>
  <si>
    <t>TP base</t>
  </si>
  <si>
    <t xml:space="preserve">Tot Retrs </t>
  </si>
  <si>
    <t>Initial Cap</t>
  </si>
  <si>
    <t>Random NO</t>
  </si>
  <si>
    <t>Sys 1 Return</t>
  </si>
  <si>
    <t>Sys 2 Return</t>
  </si>
  <si>
    <t>Sys 3 Return</t>
  </si>
  <si>
    <t>Kelly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</si>
</sst>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0_ "/>
    <numFmt numFmtId="165" formatCode="&quot;$&quot;#,##0"/>
    <numFmt numFmtId="166" formatCode="0.000_ "/>
    <numFmt numFmtId="167" formatCode="0.00000"/>
    <numFmt numFmtId="168" formatCode="0.0_);[Red]\(0.0\)"/>
    <numFmt numFmtId="169" formatCode="0.00_);[Red]\(0.00\)"/>
    <numFmt numFmtId="170" formatCode="0.0_ "/>
    <numFmt numFmtId="171" formatCode="0.0"/>
    <numFmt numFmtId="172" formatCode="0_ "/>
  </numFmts>
  <fonts count="18">
    <font>
      <sz val="11"/>
      <color indexed="8"/>
      <name val="Calibri"/>
      <family val="2"/>
      <charset val="134"/>
    </font>
    <font>
      <sz val="11"/>
      <name val="Calibri"/>
      <family val="2"/>
      <charset val="134"/>
    </font>
    <font>
      <sz val="11"/>
      <color indexed="10"/>
      <name val="Calibri"/>
      <family val="2"/>
      <charset val="134"/>
    </font>
    <font>
      <sz val="11"/>
      <color indexed="17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10"/>
      <name val="Calibri"/>
      <family val="2"/>
      <charset val="134"/>
    </font>
    <font>
      <b/>
      <sz val="10"/>
      <color indexed="8"/>
      <name val="Calibri"/>
      <family val="2"/>
      <charset val="134"/>
    </font>
    <font>
      <b/>
      <sz val="10"/>
      <color indexed="10"/>
      <name val="Calibri"/>
      <family val="2"/>
      <charset val="134"/>
    </font>
    <font>
      <b/>
      <sz val="11"/>
      <color indexed="17"/>
      <name val="Calibri"/>
      <family val="2"/>
      <charset val="134"/>
    </font>
    <font>
      <b/>
      <sz val="10"/>
      <color indexed="17"/>
      <name val="Calibri"/>
      <family val="2"/>
      <charset val="134"/>
    </font>
    <font>
      <u/>
      <sz val="11"/>
      <color indexed="53"/>
      <name val="Calibri"/>
      <family val="2"/>
      <charset val="134"/>
    </font>
    <font>
      <i/>
      <sz val="11"/>
      <color indexed="17"/>
      <name val="Calibri"/>
      <family val="2"/>
      <charset val="134"/>
    </font>
    <font>
      <b/>
      <sz val="9"/>
      <color indexed="23"/>
      <name val="Calibri"/>
      <family val="2"/>
      <charset val="134"/>
    </font>
    <font>
      <b/>
      <sz val="9"/>
      <name val="Calibri"/>
      <family val="2"/>
      <charset val="134"/>
    </font>
    <font>
      <b/>
      <u/>
      <sz val="10"/>
      <color indexed="10"/>
      <name val="Calibri"/>
      <family val="2"/>
      <charset val="134"/>
    </font>
    <font>
      <b/>
      <sz val="9"/>
      <color indexed="10"/>
      <name val="Calibri"/>
      <family val="2"/>
      <charset val="134"/>
    </font>
    <font>
      <sz val="11"/>
      <color indexed="23"/>
      <name val="Calibri"/>
      <family val="2"/>
      <charset val="134"/>
    </font>
    <font>
      <b/>
      <sz val="10"/>
      <color indexed="23"/>
      <name val="Calibri"/>
      <family val="2"/>
      <charset val="134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4">
    <xf numFmtId="0" fontId="0" fillId="0" borderId="0" xfId="0">
      <alignment vertical="center"/>
    </xf>
    <xf numFmtId="167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167" fontId="0" fillId="0" borderId="1" xfId="0" applyNumberFormat="1" applyBorder="1">
      <alignment vertical="center"/>
    </xf>
    <xf numFmtId="167" fontId="0" fillId="0" borderId="2" xfId="0" applyNumberFormat="1" applyBorder="1">
      <alignment vertical="center"/>
    </xf>
    <xf numFmtId="3" fontId="0" fillId="0" borderId="3" xfId="0" applyNumberFormat="1" applyBorder="1">
      <alignment vertical="center"/>
    </xf>
    <xf numFmtId="165" fontId="0" fillId="0" borderId="4" xfId="0" applyNumberFormat="1" applyBorder="1">
      <alignment vertical="center"/>
    </xf>
    <xf numFmtId="167" fontId="0" fillId="0" borderId="4" xfId="0" applyNumberFormat="1" applyBorder="1">
      <alignment vertical="center"/>
    </xf>
    <xf numFmtId="1" fontId="0" fillId="0" borderId="5" xfId="0" applyNumberFormat="1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167" fontId="0" fillId="0" borderId="8" xfId="0" applyNumberFormat="1" applyBorder="1">
      <alignment vertical="center"/>
    </xf>
    <xf numFmtId="0" fontId="0" fillId="0" borderId="0" xfId="0" applyBorder="1">
      <alignment vertical="center"/>
    </xf>
    <xf numFmtId="3" fontId="0" fillId="0" borderId="0" xfId="0" applyNumberFormat="1" applyBorder="1">
      <alignment vertical="center"/>
    </xf>
    <xf numFmtId="3" fontId="0" fillId="0" borderId="8" xfId="0" applyNumberFormat="1" applyBorder="1">
      <alignment vertical="center"/>
    </xf>
    <xf numFmtId="0" fontId="0" fillId="0" borderId="9" xfId="0" applyBorder="1">
      <alignment vertical="center"/>
    </xf>
    <xf numFmtId="167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0" xfId="0" applyFill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1" fillId="0" borderId="11" xfId="0" applyFont="1" applyBorder="1">
      <alignment vertical="center"/>
    </xf>
    <xf numFmtId="0" fontId="0" fillId="0" borderId="12" xfId="0" applyBorder="1">
      <alignment vertical="center"/>
    </xf>
    <xf numFmtId="168" fontId="0" fillId="0" borderId="0" xfId="0" applyNumberFormat="1">
      <alignment vertical="center"/>
    </xf>
    <xf numFmtId="170" fontId="0" fillId="0" borderId="12" xfId="0" applyNumberFormat="1" applyBorder="1">
      <alignment vertical="center"/>
    </xf>
    <xf numFmtId="0" fontId="0" fillId="2" borderId="13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8" xfId="0" applyFill="1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15" xfId="0" applyFont="1" applyFill="1" applyBorder="1">
      <alignment vertical="center"/>
    </xf>
    <xf numFmtId="0" fontId="6" fillId="2" borderId="16" xfId="0" applyFont="1" applyFill="1" applyBorder="1">
      <alignment vertical="center"/>
    </xf>
    <xf numFmtId="0" fontId="6" fillId="2" borderId="17" xfId="0" applyFont="1" applyFill="1" applyBorder="1">
      <alignment vertical="center"/>
    </xf>
    <xf numFmtId="0" fontId="6" fillId="0" borderId="16" xfId="0" applyFont="1" applyBorder="1">
      <alignment vertical="center"/>
    </xf>
    <xf numFmtId="0" fontId="7" fillId="0" borderId="16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0" fillId="2" borderId="18" xfId="0" applyFill="1" applyBorder="1">
      <alignment vertical="center"/>
    </xf>
    <xf numFmtId="0" fontId="0" fillId="2" borderId="11" xfId="0" applyFill="1" applyBorder="1">
      <alignment vertical="center"/>
    </xf>
    <xf numFmtId="0" fontId="0" fillId="2" borderId="19" xfId="0" applyFill="1" applyBorder="1">
      <alignment vertical="center"/>
    </xf>
    <xf numFmtId="0" fontId="0" fillId="0" borderId="11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1" xfId="0" applyFont="1" applyFill="1" applyBorder="1">
      <alignment vertical="center"/>
    </xf>
    <xf numFmtId="0" fontId="1" fillId="2" borderId="18" xfId="0" applyFont="1" applyFill="1" applyBorder="1">
      <alignment vertical="center"/>
    </xf>
    <xf numFmtId="0" fontId="1" fillId="2" borderId="19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2" borderId="9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5" xfId="0" applyFill="1" applyBorder="1">
      <alignment vertical="center"/>
    </xf>
    <xf numFmtId="0" fontId="0" fillId="0" borderId="6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0" fillId="3" borderId="0" xfId="0" applyFill="1">
      <alignment vertical="center"/>
    </xf>
    <xf numFmtId="168" fontId="0" fillId="3" borderId="0" xfId="0" applyNumberFormat="1" applyFill="1" applyAlignment="1">
      <alignment horizontal="center" vertical="center"/>
    </xf>
    <xf numFmtId="0" fontId="7" fillId="0" borderId="17" xfId="0" applyFont="1" applyBorder="1">
      <alignment vertical="center"/>
    </xf>
    <xf numFmtId="0" fontId="6" fillId="0" borderId="15" xfId="0" applyFont="1" applyBorder="1">
      <alignment vertical="center"/>
    </xf>
    <xf numFmtId="168" fontId="6" fillId="0" borderId="16" xfId="0" applyNumberFormat="1" applyFont="1" applyBorder="1">
      <alignment vertical="center"/>
    </xf>
    <xf numFmtId="0" fontId="9" fillId="0" borderId="16" xfId="0" applyFont="1" applyFill="1" applyBorder="1">
      <alignment vertical="center"/>
    </xf>
    <xf numFmtId="0" fontId="6" fillId="0" borderId="16" xfId="0" applyFont="1" applyFill="1" applyBorder="1">
      <alignment vertical="center"/>
    </xf>
    <xf numFmtId="0" fontId="5" fillId="0" borderId="8" xfId="0" applyFont="1" applyFill="1" applyBorder="1">
      <alignment vertical="center"/>
    </xf>
    <xf numFmtId="164" fontId="0" fillId="0" borderId="7" xfId="0" applyNumberFormat="1" applyFont="1" applyBorder="1">
      <alignment vertical="center"/>
    </xf>
    <xf numFmtId="168" fontId="10" fillId="0" borderId="0" xfId="0" applyNumberFormat="1" applyFont="1" applyBorder="1">
      <alignment vertical="center"/>
    </xf>
    <xf numFmtId="0" fontId="11" fillId="0" borderId="0" xfId="0" applyFont="1" applyBorder="1">
      <alignment vertical="center"/>
    </xf>
    <xf numFmtId="172" fontId="11" fillId="0" borderId="0" xfId="0" applyNumberFormat="1" applyFont="1" applyBorder="1">
      <alignment vertical="center"/>
    </xf>
    <xf numFmtId="170" fontId="10" fillId="0" borderId="0" xfId="0" applyNumberFormat="1" applyFont="1" applyBorder="1">
      <alignment vertical="center"/>
    </xf>
    <xf numFmtId="2" fontId="12" fillId="0" borderId="0" xfId="0" applyNumberFormat="1" applyFont="1" applyBorder="1">
      <alignment vertical="center"/>
    </xf>
    <xf numFmtId="171" fontId="0" fillId="0" borderId="7" xfId="0" applyNumberFormat="1" applyFont="1" applyFill="1" applyBorder="1">
      <alignment vertical="center"/>
    </xf>
    <xf numFmtId="0" fontId="5" fillId="0" borderId="19" xfId="0" applyFont="1" applyFill="1" applyBorder="1">
      <alignment vertical="center"/>
    </xf>
    <xf numFmtId="171" fontId="0" fillId="0" borderId="18" xfId="0" applyNumberFormat="1" applyFont="1" applyFill="1" applyBorder="1">
      <alignment vertical="center"/>
    </xf>
    <xf numFmtId="168" fontId="10" fillId="0" borderId="11" xfId="0" applyNumberFormat="1" applyFont="1" applyBorder="1">
      <alignment vertical="center"/>
    </xf>
    <xf numFmtId="0" fontId="11" fillId="0" borderId="11" xfId="0" applyFont="1" applyBorder="1">
      <alignment vertical="center"/>
    </xf>
    <xf numFmtId="172" fontId="11" fillId="0" borderId="11" xfId="0" applyNumberFormat="1" applyFont="1" applyBorder="1">
      <alignment vertical="center"/>
    </xf>
    <xf numFmtId="170" fontId="10" fillId="0" borderId="11" xfId="0" applyNumberFormat="1" applyFont="1" applyBorder="1">
      <alignment vertical="center"/>
    </xf>
    <xf numFmtId="2" fontId="12" fillId="0" borderId="11" xfId="0" applyNumberFormat="1" applyFont="1" applyBorder="1">
      <alignment vertical="center"/>
    </xf>
    <xf numFmtId="171" fontId="1" fillId="0" borderId="18" xfId="0" applyNumberFormat="1" applyFont="1" applyFill="1" applyBorder="1">
      <alignment vertical="center"/>
    </xf>
    <xf numFmtId="2" fontId="13" fillId="0" borderId="11" xfId="0" applyNumberFormat="1" applyFont="1" applyBorder="1">
      <alignment vertical="center"/>
    </xf>
    <xf numFmtId="168" fontId="10" fillId="0" borderId="0" xfId="0" applyNumberFormat="1" applyFont="1" applyFill="1" applyBorder="1">
      <alignment vertical="center"/>
    </xf>
    <xf numFmtId="0" fontId="11" fillId="0" borderId="0" xfId="0" applyFont="1" applyFill="1" applyBorder="1">
      <alignment vertical="center"/>
    </xf>
    <xf numFmtId="172" fontId="11" fillId="0" borderId="0" xfId="0" applyNumberFormat="1" applyFont="1" applyFill="1" applyBorder="1">
      <alignment vertical="center"/>
    </xf>
    <xf numFmtId="170" fontId="10" fillId="0" borderId="0" xfId="0" applyNumberFormat="1" applyFont="1" applyFill="1" applyBorder="1">
      <alignment vertical="center"/>
    </xf>
    <xf numFmtId="2" fontId="12" fillId="0" borderId="0" xfId="0" applyNumberFormat="1" applyFont="1" applyFill="1" applyBorder="1">
      <alignment vertical="center"/>
    </xf>
    <xf numFmtId="0" fontId="5" fillId="0" borderId="5" xfId="0" applyFont="1" applyFill="1" applyBorder="1">
      <alignment vertical="center"/>
    </xf>
    <xf numFmtId="171" fontId="0" fillId="0" borderId="9" xfId="0" applyNumberFormat="1" applyFont="1" applyFill="1" applyBorder="1">
      <alignment vertical="center"/>
    </xf>
    <xf numFmtId="168" fontId="10" fillId="0" borderId="6" xfId="0" applyNumberFormat="1" applyFont="1" applyFill="1" applyBorder="1">
      <alignment vertical="center"/>
    </xf>
    <xf numFmtId="0" fontId="11" fillId="0" borderId="6" xfId="0" applyFont="1" applyFill="1" applyBorder="1">
      <alignment vertical="center"/>
    </xf>
    <xf numFmtId="172" fontId="11" fillId="0" borderId="6" xfId="0" applyNumberFormat="1" applyFont="1" applyFill="1" applyBorder="1">
      <alignment vertical="center"/>
    </xf>
    <xf numFmtId="2" fontId="12" fillId="0" borderId="6" xfId="0" applyNumberFormat="1" applyFont="1" applyFill="1" applyBorder="1">
      <alignment vertical="center"/>
    </xf>
    <xf numFmtId="168" fontId="0" fillId="0" borderId="0" xfId="0" applyNumberFormat="1" applyBorder="1">
      <alignment vertical="center"/>
    </xf>
    <xf numFmtId="169" fontId="10" fillId="0" borderId="0" xfId="0" applyNumberFormat="1" applyFont="1" applyBorder="1">
      <alignment vertical="center"/>
    </xf>
    <xf numFmtId="164" fontId="10" fillId="0" borderId="0" xfId="0" applyNumberFormat="1" applyFont="1" applyBorder="1">
      <alignment vertical="center"/>
    </xf>
    <xf numFmtId="0" fontId="0" fillId="4" borderId="13" xfId="0" applyFill="1" applyBorder="1">
      <alignment vertical="center"/>
    </xf>
    <xf numFmtId="0" fontId="0" fillId="4" borderId="3" xfId="0" applyFill="1" applyBorder="1">
      <alignment vertical="center"/>
    </xf>
    <xf numFmtId="170" fontId="0" fillId="4" borderId="2" xfId="0" applyNumberFormat="1" applyFill="1" applyBorder="1">
      <alignment vertical="center"/>
    </xf>
    <xf numFmtId="0" fontId="0" fillId="4" borderId="7" xfId="0" applyFill="1" applyBorder="1">
      <alignment vertical="center"/>
    </xf>
    <xf numFmtId="0" fontId="0" fillId="4" borderId="0" xfId="0" applyFill="1" applyBorder="1">
      <alignment vertical="center"/>
    </xf>
    <xf numFmtId="170" fontId="0" fillId="4" borderId="8" xfId="0" applyNumberFormat="1" applyFill="1" applyBorder="1">
      <alignment vertical="center"/>
    </xf>
    <xf numFmtId="0" fontId="6" fillId="4" borderId="15" xfId="0" applyFont="1" applyFill="1" applyBorder="1">
      <alignment vertical="center"/>
    </xf>
    <xf numFmtId="0" fontId="6" fillId="4" borderId="16" xfId="0" applyFont="1" applyFill="1" applyBorder="1">
      <alignment vertical="center"/>
    </xf>
    <xf numFmtId="170" fontId="14" fillId="4" borderId="17" xfId="0" applyNumberFormat="1" applyFont="1" applyFill="1" applyBorder="1" applyAlignment="1">
      <alignment horizontal="center" vertical="center"/>
    </xf>
    <xf numFmtId="168" fontId="7" fillId="0" borderId="16" xfId="0" applyNumberFormat="1" applyFont="1" applyBorder="1">
      <alignment vertical="center"/>
    </xf>
    <xf numFmtId="2" fontId="15" fillId="0" borderId="0" xfId="0" applyNumberFormat="1" applyFont="1" applyFill="1" applyBorder="1">
      <alignment vertical="center"/>
    </xf>
    <xf numFmtId="168" fontId="0" fillId="0" borderId="0" xfId="0" applyNumberFormat="1" applyFont="1" applyBorder="1">
      <alignment vertical="center"/>
    </xf>
    <xf numFmtId="168" fontId="2" fillId="0" borderId="0" xfId="0" applyNumberFormat="1" applyFont="1" applyBorder="1">
      <alignment vertical="center"/>
    </xf>
    <xf numFmtId="168" fontId="0" fillId="0" borderId="0" xfId="0" applyNumberFormat="1" applyFont="1" applyFill="1" applyBorder="1">
      <alignment vertical="center"/>
    </xf>
    <xf numFmtId="2" fontId="15" fillId="0" borderId="11" xfId="0" applyNumberFormat="1" applyFont="1" applyFill="1" applyBorder="1">
      <alignment vertical="center"/>
    </xf>
    <xf numFmtId="0" fontId="0" fillId="4" borderId="18" xfId="0" applyFill="1" applyBorder="1">
      <alignment vertical="center"/>
    </xf>
    <xf numFmtId="0" fontId="0" fillId="4" borderId="11" xfId="0" applyFill="1" applyBorder="1">
      <alignment vertical="center"/>
    </xf>
    <xf numFmtId="170" fontId="0" fillId="4" borderId="19" xfId="0" applyNumberFormat="1" applyFill="1" applyBorder="1">
      <alignment vertical="center"/>
    </xf>
    <xf numFmtId="168" fontId="0" fillId="0" borderId="11" xfId="0" applyNumberFormat="1" applyFont="1" applyBorder="1">
      <alignment vertical="center"/>
    </xf>
    <xf numFmtId="168" fontId="2" fillId="0" borderId="11" xfId="0" applyNumberFormat="1" applyFont="1" applyBorder="1">
      <alignment vertical="center"/>
    </xf>
    <xf numFmtId="0" fontId="1" fillId="4" borderId="18" xfId="0" applyFont="1" applyFill="1" applyBorder="1">
      <alignment vertical="center"/>
    </xf>
    <xf numFmtId="168" fontId="1" fillId="0" borderId="11" xfId="0" applyNumberFormat="1" applyFont="1" applyBorder="1">
      <alignment vertical="center"/>
    </xf>
    <xf numFmtId="168" fontId="1" fillId="0" borderId="0" xfId="0" applyNumberFormat="1" applyFont="1" applyBorder="1">
      <alignment vertical="center"/>
    </xf>
    <xf numFmtId="168" fontId="0" fillId="0" borderId="11" xfId="0" applyNumberFormat="1" applyFont="1" applyFill="1" applyBorder="1">
      <alignment vertical="center"/>
    </xf>
    <xf numFmtId="168" fontId="2" fillId="0" borderId="0" xfId="0" applyNumberFormat="1" applyFont="1" applyFill="1" applyBorder="1">
      <alignment vertical="center"/>
    </xf>
    <xf numFmtId="2" fontId="15" fillId="0" borderId="6" xfId="0" applyNumberFormat="1" applyFont="1" applyFill="1" applyBorder="1">
      <alignment vertical="center"/>
    </xf>
    <xf numFmtId="0" fontId="0" fillId="4" borderId="9" xfId="0" applyFill="1" applyBorder="1">
      <alignment vertical="center"/>
    </xf>
    <xf numFmtId="0" fontId="0" fillId="4" borderId="6" xfId="0" applyFill="1" applyBorder="1">
      <alignment vertical="center"/>
    </xf>
    <xf numFmtId="168" fontId="2" fillId="0" borderId="6" xfId="0" applyNumberFormat="1" applyFont="1" applyFill="1" applyBorder="1">
      <alignment vertical="center"/>
    </xf>
    <xf numFmtId="168" fontId="0" fillId="0" borderId="6" xfId="0" applyNumberFormat="1" applyFont="1" applyFill="1" applyBorder="1">
      <alignment vertical="center"/>
    </xf>
    <xf numFmtId="170" fontId="0" fillId="0" borderId="0" xfId="0" applyNumberFormat="1" applyBorder="1">
      <alignment vertical="center"/>
    </xf>
    <xf numFmtId="168" fontId="2" fillId="0" borderId="0" xfId="0" applyNumberFormat="1" applyFont="1">
      <alignment vertical="center"/>
    </xf>
    <xf numFmtId="168" fontId="3" fillId="0" borderId="0" xfId="0" applyNumberFormat="1" applyFont="1">
      <alignment vertical="center"/>
    </xf>
    <xf numFmtId="0" fontId="1" fillId="0" borderId="0" xfId="0" applyFont="1" applyBorder="1">
      <alignment vertical="center"/>
    </xf>
    <xf numFmtId="168" fontId="7" fillId="0" borderId="17" xfId="0" applyNumberFormat="1" applyFont="1" applyBorder="1">
      <alignment vertical="center"/>
    </xf>
    <xf numFmtId="168" fontId="6" fillId="0" borderId="15" xfId="0" applyNumberFormat="1" applyFont="1" applyBorder="1">
      <alignment vertical="center"/>
    </xf>
    <xf numFmtId="168" fontId="9" fillId="0" borderId="16" xfId="0" applyNumberFormat="1" applyFont="1" applyFill="1" applyBorder="1">
      <alignment vertical="center"/>
    </xf>
    <xf numFmtId="168" fontId="5" fillId="0" borderId="8" xfId="0" applyNumberFormat="1" applyFont="1" applyFill="1" applyBorder="1">
      <alignment vertical="center"/>
    </xf>
    <xf numFmtId="168" fontId="0" fillId="0" borderId="7" xfId="0" applyNumberFormat="1" applyFont="1" applyBorder="1">
      <alignment vertical="center"/>
    </xf>
    <xf numFmtId="168" fontId="11" fillId="0" borderId="0" xfId="0" applyNumberFormat="1" applyFont="1" applyBorder="1">
      <alignment vertical="center"/>
    </xf>
    <xf numFmtId="168" fontId="0" fillId="0" borderId="7" xfId="0" applyNumberFormat="1" applyFont="1" applyFill="1" applyBorder="1">
      <alignment vertical="center"/>
    </xf>
    <xf numFmtId="168" fontId="2" fillId="0" borderId="11" xfId="0" applyNumberFormat="1" applyFont="1" applyFill="1" applyBorder="1">
      <alignment vertical="center"/>
    </xf>
    <xf numFmtId="168" fontId="5" fillId="0" borderId="19" xfId="0" applyNumberFormat="1" applyFont="1" applyFill="1" applyBorder="1">
      <alignment vertical="center"/>
    </xf>
    <xf numFmtId="168" fontId="0" fillId="0" borderId="18" xfId="0" applyNumberFormat="1" applyFont="1" applyFill="1" applyBorder="1">
      <alignment vertical="center"/>
    </xf>
    <xf numFmtId="168" fontId="11" fillId="0" borderId="11" xfId="0" applyNumberFormat="1" applyFont="1" applyBorder="1">
      <alignment vertical="center"/>
    </xf>
    <xf numFmtId="168" fontId="1" fillId="0" borderId="18" xfId="0" applyNumberFormat="1" applyFont="1" applyFill="1" applyBorder="1">
      <alignment vertical="center"/>
    </xf>
    <xf numFmtId="168" fontId="11" fillId="0" borderId="0" xfId="0" applyNumberFormat="1" applyFont="1" applyFill="1" applyBorder="1">
      <alignment vertical="center"/>
    </xf>
    <xf numFmtId="168" fontId="5" fillId="0" borderId="5" xfId="0" applyNumberFormat="1" applyFont="1" applyFill="1" applyBorder="1">
      <alignment vertical="center"/>
    </xf>
    <xf numFmtId="168" fontId="0" fillId="0" borderId="9" xfId="0" applyNumberFormat="1" applyFont="1" applyFill="1" applyBorder="1">
      <alignment vertical="center"/>
    </xf>
    <xf numFmtId="168" fontId="11" fillId="0" borderId="6" xfId="0" applyNumberFormat="1" applyFont="1" applyFill="1" applyBorder="1">
      <alignment vertical="center"/>
    </xf>
    <xf numFmtId="168" fontId="6" fillId="0" borderId="16" xfId="0" applyNumberFormat="1" applyFont="1" applyFill="1" applyBorder="1">
      <alignment vertical="center"/>
    </xf>
    <xf numFmtId="168" fontId="12" fillId="0" borderId="0" xfId="0" applyNumberFormat="1" applyFont="1" applyBorder="1">
      <alignment vertical="center"/>
    </xf>
    <xf numFmtId="168" fontId="15" fillId="0" borderId="0" xfId="0" applyNumberFormat="1" applyFont="1" applyFill="1" applyBorder="1">
      <alignment vertical="center"/>
    </xf>
    <xf numFmtId="168" fontId="12" fillId="0" borderId="11" xfId="0" applyNumberFormat="1" applyFont="1" applyBorder="1">
      <alignment vertical="center"/>
    </xf>
    <xf numFmtId="168" fontId="15" fillId="0" borderId="11" xfId="0" applyNumberFormat="1" applyFont="1" applyFill="1" applyBorder="1">
      <alignment vertical="center"/>
    </xf>
    <xf numFmtId="168" fontId="13" fillId="0" borderId="11" xfId="0" applyNumberFormat="1" applyFont="1" applyBorder="1">
      <alignment vertical="center"/>
    </xf>
    <xf numFmtId="168" fontId="12" fillId="0" borderId="0" xfId="0" applyNumberFormat="1" applyFont="1" applyFill="1" applyBorder="1">
      <alignment vertical="center"/>
    </xf>
    <xf numFmtId="168" fontId="12" fillId="0" borderId="6" xfId="0" applyNumberFormat="1" applyFont="1" applyFill="1" applyBorder="1">
      <alignment vertical="center"/>
    </xf>
    <xf numFmtId="168" fontId="15" fillId="0" borderId="6" xfId="0" applyNumberFormat="1" applyFont="1" applyFill="1" applyBorder="1">
      <alignment vertical="center"/>
    </xf>
    <xf numFmtId="0" fontId="1" fillId="0" borderId="0" xfId="0" applyFont="1">
      <alignment vertical="center"/>
    </xf>
    <xf numFmtId="0" fontId="16" fillId="0" borderId="0" xfId="0" applyFont="1" applyBorder="1">
      <alignment vertical="center"/>
    </xf>
    <xf numFmtId="0" fontId="17" fillId="0" borderId="16" xfId="0" applyFont="1" applyBorder="1">
      <alignment vertical="center"/>
    </xf>
    <xf numFmtId="0" fontId="16" fillId="0" borderId="0" xfId="0" applyFont="1" applyFill="1" applyBorder="1">
      <alignment vertical="center"/>
    </xf>
    <xf numFmtId="0" fontId="1" fillId="2" borderId="7" xfId="0" applyFont="1" applyFill="1" applyBorder="1">
      <alignment vertical="center"/>
    </xf>
    <xf numFmtId="0" fontId="1" fillId="2" borderId="8" xfId="0" applyFont="1" applyFill="1" applyBorder="1">
      <alignment vertical="center"/>
    </xf>
    <xf numFmtId="0" fontId="16" fillId="5" borderId="0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2" fillId="5" borderId="0" xfId="0" applyFont="1" applyFill="1" applyBorder="1">
      <alignment vertical="center"/>
    </xf>
    <xf numFmtId="0" fontId="16" fillId="5" borderId="6" xfId="0" applyFont="1" applyFill="1" applyBorder="1">
      <alignment vertical="center"/>
    </xf>
    <xf numFmtId="0" fontId="0" fillId="5" borderId="6" xfId="0" applyFont="1" applyFill="1" applyBorder="1">
      <alignment vertical="center"/>
    </xf>
    <xf numFmtId="0" fontId="2" fillId="5" borderId="6" xfId="0" applyFont="1" applyFill="1" applyBorder="1">
      <alignment vertical="center"/>
    </xf>
    <xf numFmtId="0" fontId="16" fillId="0" borderId="10" xfId="0" applyFont="1" applyBorder="1">
      <alignment vertical="center"/>
    </xf>
    <xf numFmtId="171" fontId="1" fillId="0" borderId="7" xfId="0" applyNumberFormat="1" applyFont="1" applyFill="1" applyBorder="1">
      <alignment vertical="center"/>
    </xf>
    <xf numFmtId="0" fontId="5" fillId="5" borderId="8" xfId="0" applyFont="1" applyFill="1" applyBorder="1">
      <alignment vertical="center"/>
    </xf>
    <xf numFmtId="171" fontId="0" fillId="5" borderId="7" xfId="0" applyNumberFormat="1" applyFont="1" applyFill="1" applyBorder="1">
      <alignment vertical="center"/>
    </xf>
    <xf numFmtId="168" fontId="10" fillId="5" borderId="0" xfId="0" applyNumberFormat="1" applyFont="1" applyFill="1" applyBorder="1">
      <alignment vertical="center"/>
    </xf>
    <xf numFmtId="0" fontId="11" fillId="5" borderId="0" xfId="0" applyFont="1" applyFill="1" applyBorder="1">
      <alignment vertical="center"/>
    </xf>
    <xf numFmtId="0" fontId="5" fillId="5" borderId="5" xfId="0" applyFont="1" applyFill="1" applyBorder="1">
      <alignment vertical="center"/>
    </xf>
    <xf numFmtId="171" fontId="0" fillId="5" borderId="9" xfId="0" applyNumberFormat="1" applyFont="1" applyFill="1" applyBorder="1">
      <alignment vertical="center"/>
    </xf>
    <xf numFmtId="168" fontId="10" fillId="5" borderId="6" xfId="0" applyNumberFormat="1" applyFont="1" applyFill="1" applyBorder="1">
      <alignment vertical="center"/>
    </xf>
    <xf numFmtId="0" fontId="11" fillId="5" borderId="6" xfId="0" applyFont="1" applyFill="1" applyBorder="1">
      <alignment vertical="center"/>
    </xf>
    <xf numFmtId="172" fontId="11" fillId="0" borderId="6" xfId="0" applyNumberFormat="1" applyFont="1" applyBorder="1">
      <alignment vertical="center"/>
    </xf>
    <xf numFmtId="164" fontId="0" fillId="0" borderId="0" xfId="0" applyNumberFormat="1" applyFont="1" applyFill="1" applyBorder="1">
      <alignment vertical="center"/>
    </xf>
    <xf numFmtId="2" fontId="13" fillId="0" borderId="0" xfId="0" applyNumberFormat="1" applyFont="1" applyBorder="1">
      <alignment vertical="center"/>
    </xf>
    <xf numFmtId="0" fontId="1" fillId="4" borderId="7" xfId="0" applyFont="1" applyFill="1" applyBorder="1">
      <alignment vertical="center"/>
    </xf>
    <xf numFmtId="2" fontId="12" fillId="5" borderId="0" xfId="0" applyNumberFormat="1" applyFont="1" applyFill="1" applyBorder="1">
      <alignment vertical="center"/>
    </xf>
    <xf numFmtId="2" fontId="15" fillId="5" borderId="0" xfId="0" applyNumberFormat="1" applyFont="1" applyFill="1" applyBorder="1">
      <alignment vertical="center"/>
    </xf>
    <xf numFmtId="2" fontId="12" fillId="5" borderId="6" xfId="0" applyNumberFormat="1" applyFont="1" applyFill="1" applyBorder="1">
      <alignment vertical="center"/>
    </xf>
    <xf numFmtId="2" fontId="15" fillId="5" borderId="6" xfId="0" applyNumberFormat="1" applyFont="1" applyFill="1" applyBorder="1">
      <alignment vertical="center"/>
    </xf>
    <xf numFmtId="170" fontId="0" fillId="4" borderId="5" xfId="0" applyNumberFormat="1" applyFill="1" applyBorder="1">
      <alignment vertical="center"/>
    </xf>
    <xf numFmtId="170" fontId="0" fillId="0" borderId="0" xfId="0" applyNumberFormat="1" applyFill="1" applyBorder="1">
      <alignment vertical="center"/>
    </xf>
    <xf numFmtId="17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>
      <alignment vertical="center"/>
    </xf>
    <xf numFmtId="0" fontId="0" fillId="0" borderId="22" xfId="0" applyBorder="1">
      <alignment vertical="center"/>
    </xf>
    <xf numFmtId="0" fontId="0" fillId="6" borderId="12" xfId="0" applyFill="1" applyBorder="1">
      <alignment vertical="center"/>
    </xf>
    <xf numFmtId="171" fontId="0" fillId="6" borderId="12" xfId="0" applyNumberFormat="1" applyFill="1" applyBorder="1">
      <alignment vertical="center"/>
    </xf>
    <xf numFmtId="171" fontId="0" fillId="0" borderId="0" xfId="0" applyNumberFormat="1" applyBorder="1">
      <alignment vertical="center"/>
    </xf>
    <xf numFmtId="164" fontId="0" fillId="0" borderId="0" xfId="0" applyNumberFormat="1" applyFill="1" applyBorder="1">
      <alignment vertical="center"/>
    </xf>
    <xf numFmtId="171" fontId="0" fillId="0" borderId="12" xfId="0" applyNumberFormat="1" applyBorder="1">
      <alignment vertical="center"/>
    </xf>
    <xf numFmtId="171" fontId="0" fillId="0" borderId="0" xfId="0" applyNumberFormat="1" applyFill="1" applyBorder="1">
      <alignment vertical="center"/>
    </xf>
    <xf numFmtId="0" fontId="0" fillId="0" borderId="10" xfId="0" applyFill="1" applyBorder="1">
      <alignment vertical="center"/>
    </xf>
    <xf numFmtId="164" fontId="0" fillId="0" borderId="10" xfId="0" applyNumberFormat="1" applyFont="1" applyFill="1" applyBorder="1">
      <alignment vertical="center"/>
    </xf>
    <xf numFmtId="171" fontId="0" fillId="0" borderId="10" xfId="0" applyNumberFormat="1" applyBorder="1">
      <alignment vertical="center"/>
    </xf>
    <xf numFmtId="171" fontId="0" fillId="0" borderId="10" xfId="0" applyNumberFormat="1" applyFill="1" applyBorder="1">
      <alignment vertical="center"/>
    </xf>
    <xf numFmtId="164" fontId="0" fillId="0" borderId="0" xfId="0" applyNumberFormat="1">
      <alignment vertical="center"/>
    </xf>
    <xf numFmtId="2" fontId="0" fillId="0" borderId="0" xfId="0" applyNumberFormat="1" applyBorder="1">
      <alignment vertical="center"/>
    </xf>
    <xf numFmtId="171" fontId="0" fillId="0" borderId="4" xfId="0" applyNumberFormat="1" applyBorder="1">
      <alignment vertical="center"/>
    </xf>
    <xf numFmtId="0" fontId="0" fillId="0" borderId="12" xfId="0" applyFill="1" applyBorder="1">
      <alignment vertical="center"/>
    </xf>
    <xf numFmtId="2" fontId="0" fillId="0" borderId="0" xfId="0" applyNumberFormat="1" applyFont="1" applyFill="1" applyBorder="1">
      <alignment vertical="center"/>
    </xf>
    <xf numFmtId="0" fontId="0" fillId="7" borderId="8" xfId="0" applyFill="1" applyBorder="1">
      <alignment vertical="center"/>
    </xf>
    <xf numFmtId="0" fontId="1" fillId="7" borderId="8" xfId="0" applyFont="1" applyFill="1" applyBorder="1">
      <alignment vertical="center"/>
    </xf>
    <xf numFmtId="0" fontId="0" fillId="8" borderId="10" xfId="0" applyFill="1" applyBorder="1">
      <alignment vertical="center"/>
    </xf>
    <xf numFmtId="166" fontId="0" fillId="0" borderId="0" xfId="0" applyNumberFormat="1">
      <alignment vertical="center"/>
    </xf>
    <xf numFmtId="166" fontId="0" fillId="8" borderId="10" xfId="0" applyNumberFormat="1" applyFill="1" applyBorder="1">
      <alignment vertical="center"/>
    </xf>
    <xf numFmtId="166" fontId="0" fillId="0" borderId="0" xfId="0" applyNumberFormat="1" applyFill="1" applyBorder="1">
      <alignment vertical="center"/>
    </xf>
    <xf numFmtId="0" fontId="0" fillId="0" borderId="22" xfId="0" quotePrefix="1" applyBorder="1">
      <alignment vertical="center"/>
    </xf>
    <xf numFmtId="168" fontId="0" fillId="3" borderId="0" xfId="0" quotePrefix="1" applyNumberFormat="1" applyFill="1" applyAlignment="1">
      <alignment horizontal="center" vertical="center"/>
    </xf>
    <xf numFmtId="4" fontId="0" fillId="0" borderId="5" xfId="0" applyNumberFormat="1" applyBorder="1">
      <alignment vertical="center"/>
    </xf>
    <xf numFmtId="4" fontId="0" fillId="0" borderId="6" xfId="0" applyNumberFormat="1" applyBorder="1">
      <alignment vertical="center"/>
    </xf>
    <xf numFmtId="2" fontId="0" fillId="0" borderId="4" xfId="0" applyNumberFormat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style val="2"/>
  <c:chart>
    <c:title>
      <c:tx>
        <c:rich>
          <a:bodyPr rot="0" vert="horz"/>
          <a:lstStyle/>
          <a:p>
            <a:pPr algn="ctr">
              <a:defRPr sz="14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RR4 vs RR1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Sheet3!$C$2</c:f>
              <c:strCache>
                <c:ptCount val="1"/>
                <c:pt idx="0">
                  <c:v>4</c:v>
                </c:pt>
              </c:strCache>
            </c:strRef>
          </c:tx>
          <c:spPr>
            <a:ln w="25400">
              <a:solidFill>
                <a:srgbClr val="8064A2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8064A2"/>
                </a:solidFill>
                <a:prstDash val="solid"/>
              </a:ln>
            </c:spPr>
          </c:marker>
          <c:val>
            <c:numRef>
              <c:f>Sheet3!$D$3:$D$102</c:f>
              <c:numCache>
                <c:formatCode>#,##0</c:formatCode>
                <c:ptCount val="100"/>
                <c:pt idx="0">
                  <c:v>900</c:v>
                </c:pt>
                <c:pt idx="1">
                  <c:v>810</c:v>
                </c:pt>
                <c:pt idx="2">
                  <c:v>1134</c:v>
                </c:pt>
                <c:pt idx="3">
                  <c:v>1020.6</c:v>
                </c:pt>
                <c:pt idx="4">
                  <c:v>918.54000000000008</c:v>
                </c:pt>
                <c:pt idx="5">
                  <c:v>826.68600000000004</c:v>
                </c:pt>
                <c:pt idx="6">
                  <c:v>744.01740000000007</c:v>
                </c:pt>
                <c:pt idx="7">
                  <c:v>669.61566000000005</c:v>
                </c:pt>
                <c:pt idx="8">
                  <c:v>602.6540940000001</c:v>
                </c:pt>
                <c:pt idx="9">
                  <c:v>843.71573160000014</c:v>
                </c:pt>
                <c:pt idx="10">
                  <c:v>759.34415844000011</c:v>
                </c:pt>
                <c:pt idx="11">
                  <c:v>683.40974259600011</c:v>
                </c:pt>
                <c:pt idx="12">
                  <c:v>956.77363963440007</c:v>
                </c:pt>
                <c:pt idx="13">
                  <c:v>861.09627567096004</c:v>
                </c:pt>
                <c:pt idx="14">
                  <c:v>774.98664810386401</c:v>
                </c:pt>
                <c:pt idx="15">
                  <c:v>697.48798329347767</c:v>
                </c:pt>
                <c:pt idx="16">
                  <c:v>627.73918496412989</c:v>
                </c:pt>
                <c:pt idx="17">
                  <c:v>564.9652664677169</c:v>
                </c:pt>
                <c:pt idx="18">
                  <c:v>508.46873982094525</c:v>
                </c:pt>
                <c:pt idx="19">
                  <c:v>457.62186583885074</c:v>
                </c:pt>
                <c:pt idx="20">
                  <c:v>411.85967925496567</c:v>
                </c:pt>
                <c:pt idx="21">
                  <c:v>576.60355095695195</c:v>
                </c:pt>
                <c:pt idx="22">
                  <c:v>518.94319586125675</c:v>
                </c:pt>
                <c:pt idx="23">
                  <c:v>467.04887627513108</c:v>
                </c:pt>
                <c:pt idx="24">
                  <c:v>420.343988647618</c:v>
                </c:pt>
                <c:pt idx="25">
                  <c:v>588.4815841066652</c:v>
                </c:pt>
                <c:pt idx="26">
                  <c:v>529.63342569599865</c:v>
                </c:pt>
                <c:pt idx="27">
                  <c:v>476.67008312639882</c:v>
                </c:pt>
                <c:pt idx="28">
                  <c:v>667.33811637695828</c:v>
                </c:pt>
                <c:pt idx="29">
                  <c:v>600.60430473926249</c:v>
                </c:pt>
                <c:pt idx="30">
                  <c:v>840.84602663496742</c:v>
                </c:pt>
                <c:pt idx="31">
                  <c:v>756.76142397147066</c:v>
                </c:pt>
                <c:pt idx="32">
                  <c:v>681.08528157432363</c:v>
                </c:pt>
                <c:pt idx="33">
                  <c:v>953.51939420405301</c:v>
                </c:pt>
                <c:pt idx="34">
                  <c:v>858.16745478364771</c:v>
                </c:pt>
                <c:pt idx="35">
                  <c:v>772.35070930528298</c:v>
                </c:pt>
                <c:pt idx="36">
                  <c:v>1081.2909930273961</c:v>
                </c:pt>
                <c:pt idx="37">
                  <c:v>973.16189372465647</c:v>
                </c:pt>
                <c:pt idx="38">
                  <c:v>875.84570435219086</c:v>
                </c:pt>
                <c:pt idx="39">
                  <c:v>788.26113391697174</c:v>
                </c:pt>
                <c:pt idx="40">
                  <c:v>709.43502052527458</c:v>
                </c:pt>
                <c:pt idx="41">
                  <c:v>638.49151847274709</c:v>
                </c:pt>
                <c:pt idx="42">
                  <c:v>893.88812586184588</c:v>
                </c:pt>
                <c:pt idx="43">
                  <c:v>804.49931327566128</c:v>
                </c:pt>
                <c:pt idx="44">
                  <c:v>724.04938194809517</c:v>
                </c:pt>
                <c:pt idx="45">
                  <c:v>651.64444375328571</c:v>
                </c:pt>
                <c:pt idx="46">
                  <c:v>586.47999937795714</c:v>
                </c:pt>
                <c:pt idx="47">
                  <c:v>527.83199944016144</c:v>
                </c:pt>
                <c:pt idx="48">
                  <c:v>475.04879949614531</c:v>
                </c:pt>
                <c:pt idx="49">
                  <c:v>427.54391954653079</c:v>
                </c:pt>
                <c:pt idx="50">
                  <c:v>598.56148736514308</c:v>
                </c:pt>
                <c:pt idx="51">
                  <c:v>538.70533862862874</c:v>
                </c:pt>
                <c:pt idx="52">
                  <c:v>484.83480476576585</c:v>
                </c:pt>
                <c:pt idx="53">
                  <c:v>436.35132428918928</c:v>
                </c:pt>
                <c:pt idx="54">
                  <c:v>610.89185400486497</c:v>
                </c:pt>
                <c:pt idx="55">
                  <c:v>549.80266860437848</c:v>
                </c:pt>
                <c:pt idx="56">
                  <c:v>769.72373604612983</c:v>
                </c:pt>
                <c:pt idx="57">
                  <c:v>692.7513624415169</c:v>
                </c:pt>
                <c:pt idx="58">
                  <c:v>623.47622619736524</c:v>
                </c:pt>
                <c:pt idx="59">
                  <c:v>872.86671667631128</c:v>
                </c:pt>
                <c:pt idx="60">
                  <c:v>785.58004500868014</c:v>
                </c:pt>
                <c:pt idx="61">
                  <c:v>707.02204050781211</c:v>
                </c:pt>
                <c:pt idx="62">
                  <c:v>636.31983645703087</c:v>
                </c:pt>
                <c:pt idx="63">
                  <c:v>572.68785281132784</c:v>
                </c:pt>
                <c:pt idx="64">
                  <c:v>515.41906753019509</c:v>
                </c:pt>
                <c:pt idx="65">
                  <c:v>463.87716077717562</c:v>
                </c:pt>
                <c:pt idx="66">
                  <c:v>649.42802508804584</c:v>
                </c:pt>
                <c:pt idx="67">
                  <c:v>584.48522257924128</c:v>
                </c:pt>
                <c:pt idx="68">
                  <c:v>526.0367003213172</c:v>
                </c:pt>
                <c:pt idx="69">
                  <c:v>473.43303028918547</c:v>
                </c:pt>
                <c:pt idx="70">
                  <c:v>662.80624240485963</c:v>
                </c:pt>
                <c:pt idx="71">
                  <c:v>927.92873936680337</c:v>
                </c:pt>
                <c:pt idx="72">
                  <c:v>835.13586543012309</c:v>
                </c:pt>
                <c:pt idx="73">
                  <c:v>751.62227888711084</c:v>
                </c:pt>
                <c:pt idx="74">
                  <c:v>676.46005099839977</c:v>
                </c:pt>
                <c:pt idx="75">
                  <c:v>947.04407139775958</c:v>
                </c:pt>
                <c:pt idx="76">
                  <c:v>852.3396642579836</c:v>
                </c:pt>
                <c:pt idx="77">
                  <c:v>1193.275529961177</c:v>
                </c:pt>
                <c:pt idx="78">
                  <c:v>1073.9479769650593</c:v>
                </c:pt>
                <c:pt idx="79">
                  <c:v>966.55317926855344</c:v>
                </c:pt>
                <c:pt idx="80">
                  <c:v>1353.1744509759747</c:v>
                </c:pt>
                <c:pt idx="81">
                  <c:v>1894.4442313663644</c:v>
                </c:pt>
                <c:pt idx="82">
                  <c:v>2652.2219239129099</c:v>
                </c:pt>
                <c:pt idx="83">
                  <c:v>3713.1106934780737</c:v>
                </c:pt>
                <c:pt idx="84">
                  <c:v>3341.7996241302662</c:v>
                </c:pt>
                <c:pt idx="85">
                  <c:v>3007.6196617172395</c:v>
                </c:pt>
                <c:pt idx="86">
                  <c:v>4210.6675264041351</c:v>
                </c:pt>
                <c:pt idx="87">
                  <c:v>3789.6007737637215</c:v>
                </c:pt>
                <c:pt idx="88">
                  <c:v>5305.4410832692101</c:v>
                </c:pt>
                <c:pt idx="89">
                  <c:v>4774.8969749422895</c:v>
                </c:pt>
                <c:pt idx="90">
                  <c:v>6684.8557649192053</c:v>
                </c:pt>
                <c:pt idx="91">
                  <c:v>6016.370188427285</c:v>
                </c:pt>
                <c:pt idx="92">
                  <c:v>5414.7331695845569</c:v>
                </c:pt>
                <c:pt idx="93">
                  <c:v>7580.6264374183793</c:v>
                </c:pt>
                <c:pt idx="94">
                  <c:v>6822.5637936765415</c:v>
                </c:pt>
                <c:pt idx="95">
                  <c:v>9551.5893111471578</c:v>
                </c:pt>
                <c:pt idx="96">
                  <c:v>8596.4303800324415</c:v>
                </c:pt>
                <c:pt idx="97">
                  <c:v>12035.002532045417</c:v>
                </c:pt>
                <c:pt idx="98">
                  <c:v>10831.502278840875</c:v>
                </c:pt>
                <c:pt idx="99">
                  <c:v>15164.103190377224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Sheet3!$E$2</c:f>
              <c:strCache>
                <c:ptCount val="1"/>
                <c:pt idx="0">
                  <c:v>1</c:v>
                </c:pt>
              </c:strCache>
            </c:strRef>
          </c:tx>
          <c:spPr>
            <a:ln w="25400">
              <a:solidFill>
                <a:srgbClr val="F7964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79646"/>
              </a:solidFill>
              <a:ln>
                <a:solidFill>
                  <a:srgbClr val="F79646"/>
                </a:solidFill>
                <a:prstDash val="solid"/>
              </a:ln>
            </c:spPr>
          </c:marker>
          <c:val>
            <c:numRef>
              <c:f>Sheet3!$F$3:$F$102</c:f>
              <c:numCache>
                <c:formatCode>#,##0</c:formatCode>
                <c:ptCount val="100"/>
                <c:pt idx="0">
                  <c:v>1100</c:v>
                </c:pt>
                <c:pt idx="1">
                  <c:v>1210</c:v>
                </c:pt>
                <c:pt idx="2">
                  <c:v>1331</c:v>
                </c:pt>
                <c:pt idx="3">
                  <c:v>1197.9000000000001</c:v>
                </c:pt>
                <c:pt idx="4">
                  <c:v>1317.6900000000003</c:v>
                </c:pt>
                <c:pt idx="5">
                  <c:v>1185.9210000000003</c:v>
                </c:pt>
                <c:pt idx="6">
                  <c:v>1304.5131000000003</c:v>
                </c:pt>
                <c:pt idx="7">
                  <c:v>1174.0617900000004</c:v>
                </c:pt>
                <c:pt idx="8">
                  <c:v>1291.4679690000005</c:v>
                </c:pt>
                <c:pt idx="9">
                  <c:v>1420.6147659000007</c:v>
                </c:pt>
                <c:pt idx="10">
                  <c:v>1278.5532893100008</c:v>
                </c:pt>
                <c:pt idx="11">
                  <c:v>1150.6979603790007</c:v>
                </c:pt>
                <c:pt idx="12">
                  <c:v>1265.767756416901</c:v>
                </c:pt>
                <c:pt idx="13">
                  <c:v>1392.3445320585911</c:v>
                </c:pt>
                <c:pt idx="14">
                  <c:v>1253.1100788527319</c:v>
                </c:pt>
                <c:pt idx="15">
                  <c:v>1378.4210867380052</c:v>
                </c:pt>
                <c:pt idx="16">
                  <c:v>1516.2631954118058</c:v>
                </c:pt>
                <c:pt idx="17">
                  <c:v>1364.6368758706253</c:v>
                </c:pt>
                <c:pt idx="18">
                  <c:v>1501.1005634576879</c:v>
                </c:pt>
                <c:pt idx="19">
                  <c:v>1651.2106198034569</c:v>
                </c:pt>
                <c:pt idx="20">
                  <c:v>1486.0895578231111</c:v>
                </c:pt>
                <c:pt idx="21">
                  <c:v>1634.6985136054225</c:v>
                </c:pt>
                <c:pt idx="22">
                  <c:v>1471.2286622448803</c:v>
                </c:pt>
                <c:pt idx="23">
                  <c:v>1618.3515284693685</c:v>
                </c:pt>
                <c:pt idx="24">
                  <c:v>1456.5163756224317</c:v>
                </c:pt>
                <c:pt idx="25">
                  <c:v>1602.1680131846749</c:v>
                </c:pt>
                <c:pt idx="26">
                  <c:v>1441.9512118662074</c:v>
                </c:pt>
                <c:pt idx="27">
                  <c:v>1586.1463330528281</c:v>
                </c:pt>
                <c:pt idx="28">
                  <c:v>1744.7609663581111</c:v>
                </c:pt>
                <c:pt idx="29">
                  <c:v>1919.2370629939223</c:v>
                </c:pt>
                <c:pt idx="30">
                  <c:v>2111.1607692933148</c:v>
                </c:pt>
                <c:pt idx="31">
                  <c:v>1900.0446923639834</c:v>
                </c:pt>
                <c:pt idx="32">
                  <c:v>2090.0491616003819</c:v>
                </c:pt>
                <c:pt idx="33">
                  <c:v>2299.0540777604201</c:v>
                </c:pt>
                <c:pt idx="34">
                  <c:v>2528.9594855364621</c:v>
                </c:pt>
                <c:pt idx="35">
                  <c:v>2781.8554340901087</c:v>
                </c:pt>
                <c:pt idx="36">
                  <c:v>3060.0409774991199</c:v>
                </c:pt>
                <c:pt idx="37">
                  <c:v>2754.0368797492079</c:v>
                </c:pt>
                <c:pt idx="38">
                  <c:v>3029.4405677241289</c:v>
                </c:pt>
                <c:pt idx="39">
                  <c:v>2726.4965109517161</c:v>
                </c:pt>
                <c:pt idx="40">
                  <c:v>2999.1461620468881</c:v>
                </c:pt>
                <c:pt idx="41">
                  <c:v>2699.2315458421995</c:v>
                </c:pt>
                <c:pt idx="42">
                  <c:v>2969.1547004264198</c:v>
                </c:pt>
                <c:pt idx="43">
                  <c:v>2672.2392303837778</c:v>
                </c:pt>
                <c:pt idx="44">
                  <c:v>2939.4631534221558</c:v>
                </c:pt>
                <c:pt idx="45">
                  <c:v>2645.51683807994</c:v>
                </c:pt>
                <c:pt idx="46">
                  <c:v>2380.9651542719462</c:v>
                </c:pt>
                <c:pt idx="47">
                  <c:v>2619.061669699141</c:v>
                </c:pt>
                <c:pt idx="48">
                  <c:v>2880.9678366690555</c:v>
                </c:pt>
                <c:pt idx="49">
                  <c:v>2592.8710530021499</c:v>
                </c:pt>
                <c:pt idx="50">
                  <c:v>2852.1581583023653</c:v>
                </c:pt>
                <c:pt idx="51">
                  <c:v>2566.942342472129</c:v>
                </c:pt>
                <c:pt idx="52">
                  <c:v>2310.248108224916</c:v>
                </c:pt>
                <c:pt idx="53">
                  <c:v>2541.2729190474079</c:v>
                </c:pt>
                <c:pt idx="54">
                  <c:v>2795.4002109521489</c:v>
                </c:pt>
                <c:pt idx="55">
                  <c:v>2515.8601898569341</c:v>
                </c:pt>
                <c:pt idx="56">
                  <c:v>2767.4462088426276</c:v>
                </c:pt>
                <c:pt idx="57">
                  <c:v>3044.1908297268906</c:v>
                </c:pt>
                <c:pt idx="58">
                  <c:v>3348.60991269958</c:v>
                </c:pt>
                <c:pt idx="59">
                  <c:v>3683.4709039695385</c:v>
                </c:pt>
                <c:pt idx="60">
                  <c:v>3315.1238135725848</c:v>
                </c:pt>
                <c:pt idx="61">
                  <c:v>3646.6361949298434</c:v>
                </c:pt>
                <c:pt idx="62">
                  <c:v>4011.2998144228281</c:v>
                </c:pt>
                <c:pt idx="63">
                  <c:v>3610.1698329805454</c:v>
                </c:pt>
                <c:pt idx="64">
                  <c:v>3249.1528496824908</c:v>
                </c:pt>
                <c:pt idx="65">
                  <c:v>3574.0681346507404</c:v>
                </c:pt>
                <c:pt idx="66">
                  <c:v>3931.4749481158146</c:v>
                </c:pt>
                <c:pt idx="67">
                  <c:v>4324.6224429273962</c:v>
                </c:pt>
                <c:pt idx="68">
                  <c:v>3892.1601986346568</c:v>
                </c:pt>
                <c:pt idx="69">
                  <c:v>3502.9441787711912</c:v>
                </c:pt>
                <c:pt idx="70">
                  <c:v>3853.2385966483107</c:v>
                </c:pt>
                <c:pt idx="71">
                  <c:v>4238.5624563131423</c:v>
                </c:pt>
                <c:pt idx="72">
                  <c:v>4662.4187019444571</c:v>
                </c:pt>
                <c:pt idx="73">
                  <c:v>4196.1768317500118</c:v>
                </c:pt>
                <c:pt idx="74">
                  <c:v>3776.5591485750106</c:v>
                </c:pt>
                <c:pt idx="75">
                  <c:v>4154.2150634325117</c:v>
                </c:pt>
                <c:pt idx="76">
                  <c:v>4569.6365697757628</c:v>
                </c:pt>
                <c:pt idx="77">
                  <c:v>5026.6002267533395</c:v>
                </c:pt>
                <c:pt idx="78">
                  <c:v>5529.2602494286739</c:v>
                </c:pt>
                <c:pt idx="79">
                  <c:v>4976.3342244858068</c:v>
                </c:pt>
                <c:pt idx="80">
                  <c:v>5473.9676469343876</c:v>
                </c:pt>
                <c:pt idx="81">
                  <c:v>6021.3644116278265</c:v>
                </c:pt>
                <c:pt idx="82">
                  <c:v>6623.5008527906093</c:v>
                </c:pt>
                <c:pt idx="83">
                  <c:v>7285.8509380696705</c:v>
                </c:pt>
                <c:pt idx="84">
                  <c:v>6557.2658442627035</c:v>
                </c:pt>
                <c:pt idx="85">
                  <c:v>7212.9924286889745</c:v>
                </c:pt>
                <c:pt idx="86">
                  <c:v>7934.2916715578731</c:v>
                </c:pt>
                <c:pt idx="87">
                  <c:v>8727.7208387136616</c:v>
                </c:pt>
                <c:pt idx="88">
                  <c:v>9600.4929225850283</c:v>
                </c:pt>
                <c:pt idx="89">
                  <c:v>8640.4436303265265</c:v>
                </c:pt>
                <c:pt idx="90">
                  <c:v>9504.4879933591801</c:v>
                </c:pt>
                <c:pt idx="91">
                  <c:v>10454.936792695098</c:v>
                </c:pt>
                <c:pt idx="92">
                  <c:v>9409.4431134255883</c:v>
                </c:pt>
                <c:pt idx="93">
                  <c:v>10350.387424768149</c:v>
                </c:pt>
                <c:pt idx="94">
                  <c:v>11385.426167244965</c:v>
                </c:pt>
                <c:pt idx="95">
                  <c:v>12523.968783969462</c:v>
                </c:pt>
                <c:pt idx="96">
                  <c:v>11271.571905572515</c:v>
                </c:pt>
                <c:pt idx="97">
                  <c:v>12398.729096129768</c:v>
                </c:pt>
                <c:pt idx="98">
                  <c:v>11158.85618651679</c:v>
                </c:pt>
                <c:pt idx="99">
                  <c:v>12274.741805168471</c:v>
                </c:pt>
              </c:numCache>
            </c:numRef>
          </c:val>
          <c:smooth val="0"/>
        </c:ser>
        <c:ser>
          <c:idx val="0"/>
          <c:order val="2"/>
          <c:tx>
            <c:v>2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Sheet3!$H$3:$H$102</c:f>
              <c:numCache>
                <c:formatCode>#,##0</c:formatCode>
                <c:ptCount val="100"/>
                <c:pt idx="0">
                  <c:v>1050</c:v>
                </c:pt>
                <c:pt idx="1">
                  <c:v>1102.5</c:v>
                </c:pt>
                <c:pt idx="2">
                  <c:v>1157.625</c:v>
                </c:pt>
                <c:pt idx="3">
                  <c:v>1099.7437499999999</c:v>
                </c:pt>
                <c:pt idx="4">
                  <c:v>1154.7309375</c:v>
                </c:pt>
                <c:pt idx="5">
                  <c:v>1096.9943906249998</c:v>
                </c:pt>
                <c:pt idx="6">
                  <c:v>1151.8441101562498</c:v>
                </c:pt>
                <c:pt idx="7">
                  <c:v>1094.2519046484372</c:v>
                </c:pt>
                <c:pt idx="8">
                  <c:v>1148.9644998808592</c:v>
                </c:pt>
                <c:pt idx="9">
                  <c:v>1206.4127248749021</c:v>
                </c:pt>
                <c:pt idx="10">
                  <c:v>1146.0920886311569</c:v>
                </c:pt>
                <c:pt idx="11">
                  <c:v>1088.787484199599</c:v>
                </c:pt>
                <c:pt idx="12">
                  <c:v>1143.2268584095791</c:v>
                </c:pt>
                <c:pt idx="13">
                  <c:v>1200.3882013300581</c:v>
                </c:pt>
                <c:pt idx="14">
                  <c:v>1140.3687912635551</c:v>
                </c:pt>
                <c:pt idx="15">
                  <c:v>1197.3872308267328</c:v>
                </c:pt>
                <c:pt idx="16">
                  <c:v>1257.2565923680695</c:v>
                </c:pt>
                <c:pt idx="17">
                  <c:v>1194.3937627496659</c:v>
                </c:pt>
                <c:pt idx="18">
                  <c:v>1254.1134508871494</c:v>
                </c:pt>
                <c:pt idx="19">
                  <c:v>1316.8191234315068</c:v>
                </c:pt>
                <c:pt idx="20">
                  <c:v>1250.9781672599313</c:v>
                </c:pt>
                <c:pt idx="21">
                  <c:v>1313.5270756229279</c:v>
                </c:pt>
                <c:pt idx="22">
                  <c:v>1247.8507218417815</c:v>
                </c:pt>
                <c:pt idx="23">
                  <c:v>1310.2432579338706</c:v>
                </c:pt>
                <c:pt idx="24">
                  <c:v>1244.7310950371771</c:v>
                </c:pt>
                <c:pt idx="25">
                  <c:v>1306.9676497890359</c:v>
                </c:pt>
                <c:pt idx="26">
                  <c:v>1241.6192672995842</c:v>
                </c:pt>
                <c:pt idx="27">
                  <c:v>1303.7002306645634</c:v>
                </c:pt>
                <c:pt idx="28">
                  <c:v>1368.8852421977915</c:v>
                </c:pt>
                <c:pt idx="29">
                  <c:v>1437.3295043076812</c:v>
                </c:pt>
                <c:pt idx="30">
                  <c:v>1509.1959795230653</c:v>
                </c:pt>
                <c:pt idx="31">
                  <c:v>1433.736180546912</c:v>
                </c:pt>
                <c:pt idx="32">
                  <c:v>1505.4229895742576</c:v>
                </c:pt>
                <c:pt idx="33">
                  <c:v>1580.6941390529705</c:v>
                </c:pt>
                <c:pt idx="34">
                  <c:v>1659.7288460056191</c:v>
                </c:pt>
                <c:pt idx="35">
                  <c:v>1742.7152883059</c:v>
                </c:pt>
                <c:pt idx="36">
                  <c:v>1829.8510527211952</c:v>
                </c:pt>
                <c:pt idx="37">
                  <c:v>1738.3585000851353</c:v>
                </c:pt>
                <c:pt idx="38">
                  <c:v>1825.2764250893922</c:v>
                </c:pt>
                <c:pt idx="39">
                  <c:v>1734.0126038349224</c:v>
                </c:pt>
                <c:pt idx="40">
                  <c:v>1820.7132340266685</c:v>
                </c:pt>
                <c:pt idx="41">
                  <c:v>1729.6775723253349</c:v>
                </c:pt>
                <c:pt idx="42">
                  <c:v>1816.1614509416017</c:v>
                </c:pt>
                <c:pt idx="43">
                  <c:v>1725.3533783945215</c:v>
                </c:pt>
                <c:pt idx="44">
                  <c:v>1811.6210473142478</c:v>
                </c:pt>
                <c:pt idx="45">
                  <c:v>1721.0399949485354</c:v>
                </c:pt>
                <c:pt idx="46">
                  <c:v>1634.9879952011086</c:v>
                </c:pt>
                <c:pt idx="47">
                  <c:v>1716.737394961164</c:v>
                </c:pt>
                <c:pt idx="48">
                  <c:v>1802.5742647092222</c:v>
                </c:pt>
                <c:pt idx="49">
                  <c:v>1712.445551473761</c:v>
                </c:pt>
                <c:pt idx="50">
                  <c:v>1798.0678290474491</c:v>
                </c:pt>
                <c:pt idx="51">
                  <c:v>1708.1644375950766</c:v>
                </c:pt>
                <c:pt idx="52">
                  <c:v>1622.7562157153227</c:v>
                </c:pt>
                <c:pt idx="53">
                  <c:v>1703.894026501089</c:v>
                </c:pt>
                <c:pt idx="54">
                  <c:v>1789.0887278261434</c:v>
                </c:pt>
                <c:pt idx="55">
                  <c:v>1699.6342914348361</c:v>
                </c:pt>
                <c:pt idx="56">
                  <c:v>1784.6160060065779</c:v>
                </c:pt>
                <c:pt idx="57">
                  <c:v>1873.846806306907</c:v>
                </c:pt>
                <c:pt idx="58">
                  <c:v>1967.5391466222525</c:v>
                </c:pt>
                <c:pt idx="59">
                  <c:v>2065.9161039533651</c:v>
                </c:pt>
                <c:pt idx="60">
                  <c:v>1962.6202987556967</c:v>
                </c:pt>
                <c:pt idx="61">
                  <c:v>2060.7513136934817</c:v>
                </c:pt>
                <c:pt idx="62">
                  <c:v>2163.7888793781558</c:v>
                </c:pt>
                <c:pt idx="63">
                  <c:v>2055.5994354092477</c:v>
                </c:pt>
                <c:pt idx="64">
                  <c:v>1952.8194636387852</c:v>
                </c:pt>
                <c:pt idx="65">
                  <c:v>2050.4604368207247</c:v>
                </c:pt>
                <c:pt idx="66">
                  <c:v>2152.9834586617608</c:v>
                </c:pt>
                <c:pt idx="67">
                  <c:v>2260.632631594849</c:v>
                </c:pt>
                <c:pt idx="68">
                  <c:v>2147.6010000151064</c:v>
                </c:pt>
                <c:pt idx="69">
                  <c:v>2040.220950014351</c:v>
                </c:pt>
                <c:pt idx="70">
                  <c:v>2142.2319975150685</c:v>
                </c:pt>
                <c:pt idx="71">
                  <c:v>2249.3435973908222</c:v>
                </c:pt>
                <c:pt idx="72">
                  <c:v>2361.8107772603635</c:v>
                </c:pt>
                <c:pt idx="73">
                  <c:v>2243.7202383973454</c:v>
                </c:pt>
                <c:pt idx="74">
                  <c:v>2131.5342264774781</c:v>
                </c:pt>
                <c:pt idx="75">
                  <c:v>2238.1109378013521</c:v>
                </c:pt>
                <c:pt idx="76">
                  <c:v>2350.0164846914199</c:v>
                </c:pt>
                <c:pt idx="77">
                  <c:v>2467.5173089259911</c:v>
                </c:pt>
                <c:pt idx="78">
                  <c:v>2590.8931743722906</c:v>
                </c:pt>
                <c:pt idx="79">
                  <c:v>2461.3485156536758</c:v>
                </c:pt>
                <c:pt idx="80">
                  <c:v>2584.4159414363598</c:v>
                </c:pt>
                <c:pt idx="81">
                  <c:v>2713.636738508178</c:v>
                </c:pt>
                <c:pt idx="82">
                  <c:v>2849.3185754335873</c:v>
                </c:pt>
                <c:pt idx="83">
                  <c:v>2991.7845042052668</c:v>
                </c:pt>
                <c:pt idx="84">
                  <c:v>2842.1952789950033</c:v>
                </c:pt>
                <c:pt idx="85">
                  <c:v>2984.3050429447535</c:v>
                </c:pt>
                <c:pt idx="86">
                  <c:v>3133.5202950919911</c:v>
                </c:pt>
                <c:pt idx="87">
                  <c:v>3290.1963098465908</c:v>
                </c:pt>
                <c:pt idx="88">
                  <c:v>3454.7061253389206</c:v>
                </c:pt>
                <c:pt idx="89">
                  <c:v>3281.9708190719743</c:v>
                </c:pt>
                <c:pt idx="90">
                  <c:v>3446.0693600255731</c:v>
                </c:pt>
                <c:pt idx="91">
                  <c:v>3618.3728280268519</c:v>
                </c:pt>
                <c:pt idx="92">
                  <c:v>3437.454186625509</c:v>
                </c:pt>
                <c:pt idx="93">
                  <c:v>3609.3268959567845</c:v>
                </c:pt>
                <c:pt idx="94">
                  <c:v>3789.7932407546241</c:v>
                </c:pt>
                <c:pt idx="95">
                  <c:v>3979.2829027923553</c:v>
                </c:pt>
                <c:pt idx="96">
                  <c:v>3780.3187576527375</c:v>
                </c:pt>
                <c:pt idx="97">
                  <c:v>3969.3346955353745</c:v>
                </c:pt>
                <c:pt idx="98">
                  <c:v>3770.8679607586055</c:v>
                </c:pt>
                <c:pt idx="99">
                  <c:v>3959.4113587965358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Sheet3!$I$2</c:f>
              <c:strCache>
                <c:ptCount val="1"/>
                <c:pt idx="0">
                  <c:v>3.50</c:v>
                </c:pt>
              </c:strCache>
            </c:strRef>
          </c:tx>
          <c:val>
            <c:numRef>
              <c:f>Sheet3!$J$3:$J$102</c:f>
              <c:numCache>
                <c:formatCode>#,##0</c:formatCode>
                <c:ptCount val="100"/>
                <c:pt idx="0">
                  <c:v>900</c:v>
                </c:pt>
                <c:pt idx="1">
                  <c:v>810</c:v>
                </c:pt>
                <c:pt idx="2">
                  <c:v>1093.5</c:v>
                </c:pt>
                <c:pt idx="3">
                  <c:v>984.15</c:v>
                </c:pt>
                <c:pt idx="4">
                  <c:v>885.73500000000001</c:v>
                </c:pt>
                <c:pt idx="5">
                  <c:v>797.16150000000005</c:v>
                </c:pt>
                <c:pt idx="6">
                  <c:v>717.44535000000008</c:v>
                </c:pt>
                <c:pt idx="7">
                  <c:v>645.70081500000003</c:v>
                </c:pt>
                <c:pt idx="8">
                  <c:v>581.13073350000002</c:v>
                </c:pt>
                <c:pt idx="9">
                  <c:v>784.52649022500009</c:v>
                </c:pt>
                <c:pt idx="10">
                  <c:v>706.07384120250015</c:v>
                </c:pt>
                <c:pt idx="11">
                  <c:v>635.46645708225014</c:v>
                </c:pt>
                <c:pt idx="12">
                  <c:v>857.8797170610377</c:v>
                </c:pt>
                <c:pt idx="13">
                  <c:v>772.09174535493389</c:v>
                </c:pt>
                <c:pt idx="14">
                  <c:v>694.8825708194405</c:v>
                </c:pt>
                <c:pt idx="15">
                  <c:v>625.39431373749642</c:v>
                </c:pt>
                <c:pt idx="16">
                  <c:v>562.85488236374681</c:v>
                </c:pt>
                <c:pt idx="17">
                  <c:v>506.56939412737216</c:v>
                </c:pt>
                <c:pt idx="18">
                  <c:v>683.86868207195243</c:v>
                </c:pt>
                <c:pt idx="19">
                  <c:v>615.48181386475721</c:v>
                </c:pt>
                <c:pt idx="20">
                  <c:v>553.93363247828154</c:v>
                </c:pt>
                <c:pt idx="21">
                  <c:v>747.81040384568007</c:v>
                </c:pt>
                <c:pt idx="22">
                  <c:v>673.0293634611121</c:v>
                </c:pt>
                <c:pt idx="23">
                  <c:v>605.72642711500089</c:v>
                </c:pt>
                <c:pt idx="24">
                  <c:v>545.15378440350082</c:v>
                </c:pt>
                <c:pt idx="25">
                  <c:v>735.95760894472619</c:v>
                </c:pt>
                <c:pt idx="26">
                  <c:v>662.36184805025357</c:v>
                </c:pt>
                <c:pt idx="27">
                  <c:v>596.12566324522822</c:v>
                </c:pt>
                <c:pt idx="28">
                  <c:v>804.76964538105813</c:v>
                </c:pt>
                <c:pt idx="29">
                  <c:v>724.29268084295234</c:v>
                </c:pt>
                <c:pt idx="30">
                  <c:v>977.79511913798569</c:v>
                </c:pt>
                <c:pt idx="31">
                  <c:v>880.01560722418719</c:v>
                </c:pt>
                <c:pt idx="32">
                  <c:v>792.01404650176846</c:v>
                </c:pt>
                <c:pt idx="33">
                  <c:v>1069.2189627773876</c:v>
                </c:pt>
                <c:pt idx="34">
                  <c:v>962.29706649964885</c:v>
                </c:pt>
                <c:pt idx="35">
                  <c:v>866.06735984968395</c:v>
                </c:pt>
                <c:pt idx="36">
                  <c:v>1169.1909357970735</c:v>
                </c:pt>
                <c:pt idx="37">
                  <c:v>1052.2718422173662</c:v>
                </c:pt>
                <c:pt idx="38">
                  <c:v>947.04465799562956</c:v>
                </c:pt>
                <c:pt idx="39">
                  <c:v>852.3401921960666</c:v>
                </c:pt>
                <c:pt idx="40">
                  <c:v>767.1061729764599</c:v>
                </c:pt>
                <c:pt idx="41">
                  <c:v>690.39555567881393</c:v>
                </c:pt>
                <c:pt idx="42">
                  <c:v>932.03400016639887</c:v>
                </c:pt>
                <c:pt idx="43">
                  <c:v>838.83060014975899</c:v>
                </c:pt>
                <c:pt idx="44">
                  <c:v>754.94754013478314</c:v>
                </c:pt>
                <c:pt idx="45">
                  <c:v>679.45278612130483</c:v>
                </c:pt>
                <c:pt idx="46">
                  <c:v>611.50750750917439</c:v>
                </c:pt>
                <c:pt idx="47">
                  <c:v>550.35675675825701</c:v>
                </c:pt>
                <c:pt idx="48">
                  <c:v>495.32108108243131</c:v>
                </c:pt>
                <c:pt idx="49">
                  <c:v>445.7889729741882</c:v>
                </c:pt>
                <c:pt idx="50">
                  <c:v>601.81511351515405</c:v>
                </c:pt>
                <c:pt idx="51">
                  <c:v>541.63360216363867</c:v>
                </c:pt>
                <c:pt idx="52">
                  <c:v>487.47024194727481</c:v>
                </c:pt>
                <c:pt idx="53">
                  <c:v>438.72321775254733</c:v>
                </c:pt>
                <c:pt idx="54">
                  <c:v>592.27634396593896</c:v>
                </c:pt>
                <c:pt idx="55">
                  <c:v>533.04870956934508</c:v>
                </c:pt>
                <c:pt idx="56">
                  <c:v>719.61575791861594</c:v>
                </c:pt>
                <c:pt idx="57">
                  <c:v>647.65418212675434</c:v>
                </c:pt>
                <c:pt idx="58">
                  <c:v>582.88876391407894</c:v>
                </c:pt>
                <c:pt idx="59">
                  <c:v>786.89983128400661</c:v>
                </c:pt>
                <c:pt idx="60">
                  <c:v>708.20984815560598</c:v>
                </c:pt>
                <c:pt idx="61">
                  <c:v>637.38886334004542</c:v>
                </c:pt>
                <c:pt idx="62">
                  <c:v>573.6499770060409</c:v>
                </c:pt>
                <c:pt idx="63">
                  <c:v>516.28497930543688</c:v>
                </c:pt>
                <c:pt idx="64">
                  <c:v>464.65648137489319</c:v>
                </c:pt>
                <c:pt idx="65">
                  <c:v>418.19083323740387</c:v>
                </c:pt>
                <c:pt idx="66">
                  <c:v>564.55762487049526</c:v>
                </c:pt>
                <c:pt idx="67">
                  <c:v>508.10186238344573</c:v>
                </c:pt>
                <c:pt idx="68">
                  <c:v>457.29167614510118</c:v>
                </c:pt>
                <c:pt idx="69">
                  <c:v>411.56250853059106</c:v>
                </c:pt>
                <c:pt idx="70">
                  <c:v>555.60938651629795</c:v>
                </c:pt>
                <c:pt idx="71">
                  <c:v>750.07267179700227</c:v>
                </c:pt>
                <c:pt idx="72">
                  <c:v>675.06540461730208</c:v>
                </c:pt>
                <c:pt idx="73">
                  <c:v>607.55886415557188</c:v>
                </c:pt>
                <c:pt idx="74">
                  <c:v>546.80297774001474</c:v>
                </c:pt>
                <c:pt idx="75">
                  <c:v>738.1840199490199</c:v>
                </c:pt>
                <c:pt idx="76">
                  <c:v>664.36561795411797</c:v>
                </c:pt>
                <c:pt idx="77">
                  <c:v>896.89358423805936</c:v>
                </c:pt>
                <c:pt idx="78">
                  <c:v>1210.8063387213801</c:v>
                </c:pt>
                <c:pt idx="79">
                  <c:v>1089.7257048492422</c:v>
                </c:pt>
                <c:pt idx="80">
                  <c:v>1471.129701546477</c:v>
                </c:pt>
                <c:pt idx="81">
                  <c:v>1986.0250970877441</c:v>
                </c:pt>
                <c:pt idx="82">
                  <c:v>2681.1338810684547</c:v>
                </c:pt>
                <c:pt idx="83">
                  <c:v>3619.530739442414</c:v>
                </c:pt>
                <c:pt idx="84">
                  <c:v>3257.5776654981728</c:v>
                </c:pt>
                <c:pt idx="85">
                  <c:v>2931.8198989483558</c:v>
                </c:pt>
                <c:pt idx="86">
                  <c:v>3957.9568635802807</c:v>
                </c:pt>
                <c:pt idx="87">
                  <c:v>3562.1611772222527</c:v>
                </c:pt>
                <c:pt idx="88">
                  <c:v>4808.9175892500416</c:v>
                </c:pt>
                <c:pt idx="89">
                  <c:v>4328.0258303250375</c:v>
                </c:pt>
                <c:pt idx="90">
                  <c:v>5842.834870938801</c:v>
                </c:pt>
                <c:pt idx="91">
                  <c:v>7887.8270757673818</c:v>
                </c:pt>
                <c:pt idx="92">
                  <c:v>7099.0443681906436</c:v>
                </c:pt>
                <c:pt idx="93">
                  <c:v>9583.7098970573697</c:v>
                </c:pt>
                <c:pt idx="94">
                  <c:v>8625.3389073516337</c:v>
                </c:pt>
                <c:pt idx="95">
                  <c:v>11644.207524924706</c:v>
                </c:pt>
                <c:pt idx="96">
                  <c:v>10479.786772432237</c:v>
                </c:pt>
                <c:pt idx="97">
                  <c:v>14147.712142783521</c:v>
                </c:pt>
                <c:pt idx="98">
                  <c:v>12732.94092850517</c:v>
                </c:pt>
                <c:pt idx="99">
                  <c:v>17189.470253481981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253640"/>
        <c:axId val="515254032"/>
      </c:lineChart>
      <c:catAx>
        <c:axId val="5152536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515254032"/>
        <c:crosses val="autoZero"/>
        <c:auto val="0"/>
        <c:lblAlgn val="ctr"/>
        <c:lblOffset val="100"/>
        <c:tickLblSkip val="7"/>
        <c:tickMarkSkip val="1"/>
        <c:noMultiLvlLbl val="0"/>
      </c:catAx>
      <c:valAx>
        <c:axId val="5152540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515253640"/>
        <c:crosses val="autoZero"/>
        <c:crossBetween val="between"/>
      </c:valAx>
      <c:spPr>
        <a:noFill/>
        <a:ln>
          <a:noFill/>
        </a:ln>
      </c:spPr>
    </c:plotArea>
    <c:legend>
      <c:legendPos val="b"/>
      <c:legendEntry>
        <c:idx val="0"/>
        <c:txPr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ayout/>
      <c:overlay val="0"/>
      <c:spPr>
        <a:noFill/>
        <a:ln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50527</xdr:colOff>
      <xdr:row>11</xdr:row>
      <xdr:rowOff>13855</xdr:rowOff>
    </xdr:from>
    <xdr:to>
      <xdr:col>15</xdr:col>
      <xdr:colOff>595745</xdr:colOff>
      <xdr:row>36</xdr:row>
      <xdr:rowOff>0</xdr:rowOff>
    </xdr:to>
    <xdr:graphicFrame macro="">
      <xdr:nvGraphicFramePr>
        <xdr:cNvPr id="6145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13"/>
  <sheetViews>
    <sheetView workbookViewId="0">
      <selection activeCell="G17" sqref="G17"/>
    </sheetView>
  </sheetViews>
  <sheetFormatPr defaultColWidth="9" defaultRowHeight="14.4"/>
  <cols>
    <col min="2" max="2" width="14.21875" customWidth="1"/>
    <col min="3" max="3" width="8.77734375" style="208" customWidth="1"/>
    <col min="4" max="5" width="9.77734375" customWidth="1"/>
    <col min="6" max="7" width="11.77734375" customWidth="1"/>
  </cols>
  <sheetData>
    <row r="1" spans="3:16">
      <c r="C1" s="208" t="s">
        <v>0</v>
      </c>
      <c r="D1" t="s">
        <v>1</v>
      </c>
      <c r="E1" t="s">
        <v>2</v>
      </c>
      <c r="F1" t="s">
        <v>3</v>
      </c>
      <c r="G1" t="s">
        <v>4</v>
      </c>
    </row>
    <row r="2" spans="3:16">
      <c r="E2">
        <v>0</v>
      </c>
      <c r="L2" t="s">
        <v>5</v>
      </c>
      <c r="M2" t="s">
        <v>6</v>
      </c>
      <c r="N2" t="s">
        <v>7</v>
      </c>
      <c r="O2" t="s">
        <v>8</v>
      </c>
      <c r="P2" t="s">
        <v>9</v>
      </c>
    </row>
    <row r="3" spans="3:16" s="207" customFormat="1">
      <c r="C3" s="209">
        <v>2</v>
      </c>
      <c r="D3" s="207">
        <f>IF($M$3*C3&gt;0.5,1,-1)</f>
        <v>1</v>
      </c>
      <c r="E3" s="207">
        <f>IF(D3=1,IF(E2&gt;0,E2+1,1),-1)</f>
        <v>1</v>
      </c>
      <c r="F3" s="207">
        <f>$L$3+IF(D3=1,(E3)*$O$3,(E3)*$P$3)</f>
        <v>10200</v>
      </c>
      <c r="G3" s="207">
        <f>$L$3+IF(D3=1,$O$3,-$P$3)</f>
        <v>10200</v>
      </c>
      <c r="L3" s="207">
        <v>10000</v>
      </c>
      <c r="M3" s="207">
        <v>1.1000000000000001</v>
      </c>
      <c r="N3" s="207">
        <v>3</v>
      </c>
      <c r="O3" s="207">
        <v>200</v>
      </c>
      <c r="P3" s="207">
        <v>200</v>
      </c>
    </row>
    <row r="4" spans="3:16">
      <c r="C4" s="210">
        <f t="shared" ref="C4" ca="1" si="0">RAND()</f>
        <v>0.33061944188997872</v>
      </c>
      <c r="D4" s="19">
        <f ca="1">IF($M$3*C4&gt;0.5,1,-1)</f>
        <v>-1</v>
      </c>
      <c r="E4">
        <f ca="1">IF(D4=1,IF(E3&gt;0,E3+1,1),-1)</f>
        <v>-1</v>
      </c>
      <c r="F4">
        <f ca="1">F3+IF(D4=1,IF(E3&gt;0,E3+$N$3,1)*$O$3,IF(E3&gt;0,-(E3+$N$3),-1)*$P$3)</f>
        <v>9400</v>
      </c>
      <c r="G4">
        <f ca="1">G3+IF(D4=1,$O$3,-$P$3)</f>
        <v>10000</v>
      </c>
    </row>
    <row r="5" spans="3:16">
      <c r="C5" s="210">
        <f ca="1">RAND()</f>
        <v>0.4420490288226302</v>
      </c>
      <c r="D5" s="19">
        <f t="shared" ref="D5" ca="1" si="1">IF($M$3*C5&gt;0.5,1,-1)</f>
        <v>-1</v>
      </c>
      <c r="E5">
        <f t="shared" ref="E5" ca="1" si="2">IF(D5=1,IF(E4&gt;0,E4+1,1),-1)</f>
        <v>-1</v>
      </c>
      <c r="F5">
        <f t="shared" ref="F5" ca="1" si="3">F4+IF(D5=1,IF(E4&gt;0,E4+$N$3,1)*$O$3,IF(E4&gt;0,-(E4+$N$3),-1)*$P$3)</f>
        <v>9200</v>
      </c>
      <c r="G5">
        <f t="shared" ref="G5" ca="1" si="4">G4+IF(D5=1,$O$3,-$P$3)</f>
        <v>9800</v>
      </c>
    </row>
    <row r="6" spans="3:16">
      <c r="C6" s="210">
        <f ca="1">RAND()</f>
        <v>0.80589575266288027</v>
      </c>
      <c r="D6" s="19">
        <f t="shared" ref="D6:D37" ca="1" si="5">IF($M$3*C6&gt;0.5,1,-1)</f>
        <v>1</v>
      </c>
      <c r="E6">
        <f t="shared" ref="E6:E37" ca="1" si="6">IF(D6=1,IF(E5&gt;0,E5+1,1),-1)</f>
        <v>1</v>
      </c>
      <c r="F6">
        <f t="shared" ref="F6:F37" ca="1" si="7">F5+IF(D6=1,IF(E5&gt;0,E5+$N$3,1)*$O$3,IF(E5&gt;0,-(E5+$N$3),-1)*$P$3)</f>
        <v>9400</v>
      </c>
      <c r="G6">
        <f t="shared" ref="G6:G37" ca="1" si="8">G5+IF(D6=1,$O$3,-$P$3)</f>
        <v>10000</v>
      </c>
    </row>
    <row r="7" spans="3:16">
      <c r="C7" s="210">
        <f ca="1">RAND()</f>
        <v>0.50390565361814521</v>
      </c>
      <c r="D7" s="19">
        <f t="shared" ca="1" si="5"/>
        <v>1</v>
      </c>
      <c r="E7">
        <f t="shared" ca="1" si="6"/>
        <v>2</v>
      </c>
      <c r="F7">
        <f t="shared" ca="1" si="7"/>
        <v>10200</v>
      </c>
      <c r="G7">
        <f t="shared" ca="1" si="8"/>
        <v>10200</v>
      </c>
    </row>
    <row r="8" spans="3:16">
      <c r="C8" s="210">
        <f ca="1">RAND()</f>
        <v>0.38211835746990386</v>
      </c>
      <c r="D8" s="19">
        <f t="shared" ca="1" si="5"/>
        <v>-1</v>
      </c>
      <c r="E8">
        <f t="shared" ca="1" si="6"/>
        <v>-1</v>
      </c>
      <c r="F8">
        <f t="shared" ca="1" si="7"/>
        <v>9200</v>
      </c>
      <c r="G8">
        <f t="shared" ca="1" si="8"/>
        <v>10000</v>
      </c>
    </row>
    <row r="9" spans="3:16">
      <c r="C9" s="210">
        <f t="shared" ref="C9" ca="1" si="9">RAND()</f>
        <v>0.97818819877795593</v>
      </c>
      <c r="D9" s="19">
        <f t="shared" ca="1" si="5"/>
        <v>1</v>
      </c>
      <c r="E9">
        <f t="shared" ca="1" si="6"/>
        <v>1</v>
      </c>
      <c r="F9">
        <f t="shared" ca="1" si="7"/>
        <v>9400</v>
      </c>
      <c r="G9">
        <f t="shared" ca="1" si="8"/>
        <v>10200</v>
      </c>
    </row>
    <row r="10" spans="3:16">
      <c r="C10" s="210">
        <f t="shared" ref="C10:C41" ca="1" si="10">RAND()</f>
        <v>6.2303533741329464E-2</v>
      </c>
      <c r="D10" s="19">
        <f t="shared" ca="1" si="5"/>
        <v>-1</v>
      </c>
      <c r="E10">
        <f t="shared" ca="1" si="6"/>
        <v>-1</v>
      </c>
      <c r="F10">
        <f t="shared" ca="1" si="7"/>
        <v>8600</v>
      </c>
      <c r="G10">
        <f t="shared" ca="1" si="8"/>
        <v>10000</v>
      </c>
    </row>
    <row r="11" spans="3:16">
      <c r="C11" s="210">
        <f t="shared" ca="1" si="10"/>
        <v>0.85105556932391535</v>
      </c>
      <c r="D11" s="19">
        <f t="shared" ca="1" si="5"/>
        <v>1</v>
      </c>
      <c r="E11">
        <f t="shared" ca="1" si="6"/>
        <v>1</v>
      </c>
      <c r="F11">
        <f t="shared" ca="1" si="7"/>
        <v>8800</v>
      </c>
      <c r="G11">
        <f t="shared" ca="1" si="8"/>
        <v>10200</v>
      </c>
    </row>
    <row r="12" spans="3:16">
      <c r="C12" s="210">
        <f t="shared" ca="1" si="10"/>
        <v>7.5341799457519842E-2</v>
      </c>
      <c r="D12" s="19">
        <f t="shared" ca="1" si="5"/>
        <v>-1</v>
      </c>
      <c r="E12">
        <f t="shared" ca="1" si="6"/>
        <v>-1</v>
      </c>
      <c r="F12">
        <f t="shared" ca="1" si="7"/>
        <v>8000</v>
      </c>
      <c r="G12">
        <f t="shared" ca="1" si="8"/>
        <v>10000</v>
      </c>
    </row>
    <row r="13" spans="3:16">
      <c r="C13" s="210">
        <f t="shared" ca="1" si="10"/>
        <v>0.52867513195154592</v>
      </c>
      <c r="D13" s="19">
        <f t="shared" ca="1" si="5"/>
        <v>1</v>
      </c>
      <c r="E13">
        <f t="shared" ca="1" si="6"/>
        <v>1</v>
      </c>
      <c r="F13">
        <f t="shared" ca="1" si="7"/>
        <v>8200</v>
      </c>
      <c r="G13">
        <f t="shared" ca="1" si="8"/>
        <v>10200</v>
      </c>
    </row>
    <row r="14" spans="3:16">
      <c r="C14" s="210">
        <f t="shared" ca="1" si="10"/>
        <v>0.50697721395699868</v>
      </c>
      <c r="D14" s="19">
        <f t="shared" ca="1" si="5"/>
        <v>1</v>
      </c>
      <c r="E14">
        <f t="shared" ca="1" si="6"/>
        <v>2</v>
      </c>
      <c r="F14">
        <f t="shared" ca="1" si="7"/>
        <v>9000</v>
      </c>
      <c r="G14">
        <f t="shared" ca="1" si="8"/>
        <v>10400</v>
      </c>
    </row>
    <row r="15" spans="3:16">
      <c r="C15" s="210">
        <f t="shared" ca="1" si="10"/>
        <v>0.22003411909845938</v>
      </c>
      <c r="D15" s="19">
        <f t="shared" ca="1" si="5"/>
        <v>-1</v>
      </c>
      <c r="E15">
        <f t="shared" ca="1" si="6"/>
        <v>-1</v>
      </c>
      <c r="F15">
        <f t="shared" ca="1" si="7"/>
        <v>8000</v>
      </c>
      <c r="G15">
        <f t="shared" ca="1" si="8"/>
        <v>10200</v>
      </c>
    </row>
    <row r="16" spans="3:16">
      <c r="C16" s="210">
        <f t="shared" ca="1" si="10"/>
        <v>0.53825923411532584</v>
      </c>
      <c r="D16" s="19">
        <f t="shared" ca="1" si="5"/>
        <v>1</v>
      </c>
      <c r="E16">
        <f t="shared" ca="1" si="6"/>
        <v>1</v>
      </c>
      <c r="F16">
        <f t="shared" ca="1" si="7"/>
        <v>8200</v>
      </c>
      <c r="G16">
        <f t="shared" ca="1" si="8"/>
        <v>10400</v>
      </c>
    </row>
    <row r="17" spans="3:7">
      <c r="C17" s="210">
        <f t="shared" ca="1" si="10"/>
        <v>0.38315385285327674</v>
      </c>
      <c r="D17" s="19">
        <f t="shared" ca="1" si="5"/>
        <v>-1</v>
      </c>
      <c r="E17">
        <f t="shared" ca="1" si="6"/>
        <v>-1</v>
      </c>
      <c r="F17">
        <f t="shared" ca="1" si="7"/>
        <v>7400</v>
      </c>
      <c r="G17">
        <f t="shared" ca="1" si="8"/>
        <v>10200</v>
      </c>
    </row>
    <row r="18" spans="3:7">
      <c r="C18" s="210">
        <f t="shared" ca="1" si="10"/>
        <v>0.72116635196375323</v>
      </c>
      <c r="D18" s="19">
        <f t="shared" ca="1" si="5"/>
        <v>1</v>
      </c>
      <c r="E18">
        <f t="shared" ca="1" si="6"/>
        <v>1</v>
      </c>
      <c r="F18">
        <f t="shared" ca="1" si="7"/>
        <v>7600</v>
      </c>
      <c r="G18">
        <f t="shared" ca="1" si="8"/>
        <v>10400</v>
      </c>
    </row>
    <row r="19" spans="3:7">
      <c r="C19" s="210">
        <f t="shared" ca="1" si="10"/>
        <v>0.46541859093659332</v>
      </c>
      <c r="D19" s="19">
        <f t="shared" ca="1" si="5"/>
        <v>1</v>
      </c>
      <c r="E19">
        <f t="shared" ca="1" si="6"/>
        <v>2</v>
      </c>
      <c r="F19">
        <f t="shared" ca="1" si="7"/>
        <v>8400</v>
      </c>
      <c r="G19">
        <f t="shared" ca="1" si="8"/>
        <v>10600</v>
      </c>
    </row>
    <row r="20" spans="3:7">
      <c r="C20" s="210">
        <f t="shared" ca="1" si="10"/>
        <v>0.39657823793331082</v>
      </c>
      <c r="D20" s="19">
        <f t="shared" ca="1" si="5"/>
        <v>-1</v>
      </c>
      <c r="E20">
        <f t="shared" ca="1" si="6"/>
        <v>-1</v>
      </c>
      <c r="F20">
        <f t="shared" ca="1" si="7"/>
        <v>7400</v>
      </c>
      <c r="G20">
        <f t="shared" ca="1" si="8"/>
        <v>10400</v>
      </c>
    </row>
    <row r="21" spans="3:7">
      <c r="C21" s="210">
        <f t="shared" ca="1" si="10"/>
        <v>0.47283168871890102</v>
      </c>
      <c r="D21" s="19">
        <f t="shared" ca="1" si="5"/>
        <v>1</v>
      </c>
      <c r="E21">
        <f t="shared" ca="1" si="6"/>
        <v>1</v>
      </c>
      <c r="F21">
        <f t="shared" ca="1" si="7"/>
        <v>7600</v>
      </c>
      <c r="G21">
        <f t="shared" ca="1" si="8"/>
        <v>10600</v>
      </c>
    </row>
    <row r="22" spans="3:7">
      <c r="C22" s="210">
        <f t="shared" ca="1" si="10"/>
        <v>0.21159390653272214</v>
      </c>
      <c r="D22" s="19">
        <f t="shared" ca="1" si="5"/>
        <v>-1</v>
      </c>
      <c r="E22">
        <f t="shared" ca="1" si="6"/>
        <v>-1</v>
      </c>
      <c r="F22">
        <f t="shared" ca="1" si="7"/>
        <v>6800</v>
      </c>
      <c r="G22">
        <f t="shared" ca="1" si="8"/>
        <v>10400</v>
      </c>
    </row>
    <row r="23" spans="3:7">
      <c r="C23" s="210">
        <f t="shared" ca="1" si="10"/>
        <v>0.63939184288094764</v>
      </c>
      <c r="D23" s="19">
        <f t="shared" ca="1" si="5"/>
        <v>1</v>
      </c>
      <c r="E23">
        <f t="shared" ca="1" si="6"/>
        <v>1</v>
      </c>
      <c r="F23">
        <f t="shared" ca="1" si="7"/>
        <v>7000</v>
      </c>
      <c r="G23">
        <f t="shared" ca="1" si="8"/>
        <v>10600</v>
      </c>
    </row>
    <row r="24" spans="3:7">
      <c r="C24" s="210">
        <f t="shared" ca="1" si="10"/>
        <v>0.2418907971104608</v>
      </c>
      <c r="D24" s="19">
        <f t="shared" ca="1" si="5"/>
        <v>-1</v>
      </c>
      <c r="E24">
        <f t="shared" ca="1" si="6"/>
        <v>-1</v>
      </c>
      <c r="F24">
        <f t="shared" ca="1" si="7"/>
        <v>6200</v>
      </c>
      <c r="G24">
        <f t="shared" ca="1" si="8"/>
        <v>10400</v>
      </c>
    </row>
    <row r="25" spans="3:7">
      <c r="C25" s="210">
        <f t="shared" ca="1" si="10"/>
        <v>0.5020715619134245</v>
      </c>
      <c r="D25" s="19">
        <f t="shared" ca="1" si="5"/>
        <v>1</v>
      </c>
      <c r="E25">
        <f t="shared" ca="1" si="6"/>
        <v>1</v>
      </c>
      <c r="F25">
        <f t="shared" ca="1" si="7"/>
        <v>6400</v>
      </c>
      <c r="G25">
        <f t="shared" ca="1" si="8"/>
        <v>10600</v>
      </c>
    </row>
    <row r="26" spans="3:7">
      <c r="C26" s="210">
        <f t="shared" ca="1" si="10"/>
        <v>0.86196947916528865</v>
      </c>
      <c r="D26" s="19">
        <f t="shared" ca="1" si="5"/>
        <v>1</v>
      </c>
      <c r="E26">
        <f t="shared" ca="1" si="6"/>
        <v>2</v>
      </c>
      <c r="F26">
        <f t="shared" ca="1" si="7"/>
        <v>7200</v>
      </c>
      <c r="G26">
        <f t="shared" ca="1" si="8"/>
        <v>10800</v>
      </c>
    </row>
    <row r="27" spans="3:7">
      <c r="C27" s="210">
        <f t="shared" ca="1" si="10"/>
        <v>0.47702387034012972</v>
      </c>
      <c r="D27" s="19">
        <f t="shared" ca="1" si="5"/>
        <v>1</v>
      </c>
      <c r="E27">
        <f t="shared" ca="1" si="6"/>
        <v>3</v>
      </c>
      <c r="F27">
        <f t="shared" ca="1" si="7"/>
        <v>8200</v>
      </c>
      <c r="G27">
        <f t="shared" ca="1" si="8"/>
        <v>11000</v>
      </c>
    </row>
    <row r="28" spans="3:7">
      <c r="C28" s="210">
        <f t="shared" ca="1" si="10"/>
        <v>0.10436269447885727</v>
      </c>
      <c r="D28" s="19">
        <f t="shared" ca="1" si="5"/>
        <v>-1</v>
      </c>
      <c r="E28">
        <f t="shared" ca="1" si="6"/>
        <v>-1</v>
      </c>
      <c r="F28">
        <f t="shared" ca="1" si="7"/>
        <v>7000</v>
      </c>
      <c r="G28">
        <f t="shared" ca="1" si="8"/>
        <v>10800</v>
      </c>
    </row>
    <row r="29" spans="3:7">
      <c r="C29" s="210">
        <f t="shared" ca="1" si="10"/>
        <v>0.16586655299949515</v>
      </c>
      <c r="D29" s="19">
        <f t="shared" ca="1" si="5"/>
        <v>-1</v>
      </c>
      <c r="E29">
        <f t="shared" ca="1" si="6"/>
        <v>-1</v>
      </c>
      <c r="F29">
        <f t="shared" ca="1" si="7"/>
        <v>6800</v>
      </c>
      <c r="G29">
        <f t="shared" ca="1" si="8"/>
        <v>10600</v>
      </c>
    </row>
    <row r="30" spans="3:7">
      <c r="C30" s="210">
        <f t="shared" ca="1" si="10"/>
        <v>0.68519362704210229</v>
      </c>
      <c r="D30" s="19">
        <f t="shared" ca="1" si="5"/>
        <v>1</v>
      </c>
      <c r="E30">
        <f t="shared" ca="1" si="6"/>
        <v>1</v>
      </c>
      <c r="F30">
        <f t="shared" ca="1" si="7"/>
        <v>7000</v>
      </c>
      <c r="G30">
        <f t="shared" ca="1" si="8"/>
        <v>10800</v>
      </c>
    </row>
    <row r="31" spans="3:7">
      <c r="C31" s="210">
        <f t="shared" ca="1" si="10"/>
        <v>0.56392782305583955</v>
      </c>
      <c r="D31" s="19">
        <f t="shared" ca="1" si="5"/>
        <v>1</v>
      </c>
      <c r="E31">
        <f t="shared" ca="1" si="6"/>
        <v>2</v>
      </c>
      <c r="F31">
        <f t="shared" ca="1" si="7"/>
        <v>7800</v>
      </c>
      <c r="G31">
        <f t="shared" ca="1" si="8"/>
        <v>11000</v>
      </c>
    </row>
    <row r="32" spans="3:7">
      <c r="C32" s="210">
        <f t="shared" ca="1" si="10"/>
        <v>0.90053327259763871</v>
      </c>
      <c r="D32" s="19">
        <f t="shared" ca="1" si="5"/>
        <v>1</v>
      </c>
      <c r="E32">
        <f t="shared" ca="1" si="6"/>
        <v>3</v>
      </c>
      <c r="F32">
        <f t="shared" ca="1" si="7"/>
        <v>8800</v>
      </c>
      <c r="G32">
        <f t="shared" ca="1" si="8"/>
        <v>11200</v>
      </c>
    </row>
    <row r="33" spans="3:7">
      <c r="C33" s="210">
        <f t="shared" ca="1" si="10"/>
        <v>0.55798812545336951</v>
      </c>
      <c r="D33" s="19">
        <f t="shared" ca="1" si="5"/>
        <v>1</v>
      </c>
      <c r="E33">
        <f t="shared" ca="1" si="6"/>
        <v>4</v>
      </c>
      <c r="F33">
        <f t="shared" ca="1" si="7"/>
        <v>10000</v>
      </c>
      <c r="G33">
        <f t="shared" ca="1" si="8"/>
        <v>11400</v>
      </c>
    </row>
    <row r="34" spans="3:7">
      <c r="C34" s="210">
        <f t="shared" ca="1" si="10"/>
        <v>0.65949123525738795</v>
      </c>
      <c r="D34" s="19">
        <f t="shared" ca="1" si="5"/>
        <v>1</v>
      </c>
      <c r="E34">
        <f t="shared" ca="1" si="6"/>
        <v>5</v>
      </c>
      <c r="F34">
        <f t="shared" ca="1" si="7"/>
        <v>11400</v>
      </c>
      <c r="G34">
        <f t="shared" ca="1" si="8"/>
        <v>11600</v>
      </c>
    </row>
    <row r="35" spans="3:7">
      <c r="C35" s="210">
        <f t="shared" ca="1" si="10"/>
        <v>0.82885092717903475</v>
      </c>
      <c r="D35" s="19">
        <f t="shared" ca="1" si="5"/>
        <v>1</v>
      </c>
      <c r="E35">
        <f t="shared" ca="1" si="6"/>
        <v>6</v>
      </c>
      <c r="F35">
        <f t="shared" ca="1" si="7"/>
        <v>13000</v>
      </c>
      <c r="G35">
        <f t="shared" ca="1" si="8"/>
        <v>11800</v>
      </c>
    </row>
    <row r="36" spans="3:7">
      <c r="C36" s="210">
        <f t="shared" ca="1" si="10"/>
        <v>0.96788567926980562</v>
      </c>
      <c r="D36" s="19">
        <f t="shared" ca="1" si="5"/>
        <v>1</v>
      </c>
      <c r="E36">
        <f t="shared" ca="1" si="6"/>
        <v>7</v>
      </c>
      <c r="F36">
        <f t="shared" ca="1" si="7"/>
        <v>14800</v>
      </c>
      <c r="G36">
        <f t="shared" ca="1" si="8"/>
        <v>12000</v>
      </c>
    </row>
    <row r="37" spans="3:7">
      <c r="C37" s="210">
        <f t="shared" ca="1" si="10"/>
        <v>0.12957922742153805</v>
      </c>
      <c r="D37" s="19">
        <f t="shared" ca="1" si="5"/>
        <v>-1</v>
      </c>
      <c r="E37">
        <f t="shared" ca="1" si="6"/>
        <v>-1</v>
      </c>
      <c r="F37">
        <f t="shared" ca="1" si="7"/>
        <v>12800</v>
      </c>
      <c r="G37">
        <f t="shared" ca="1" si="8"/>
        <v>11800</v>
      </c>
    </row>
    <row r="38" spans="3:7">
      <c r="C38" s="210">
        <f t="shared" ca="1" si="10"/>
        <v>0.34280930494115736</v>
      </c>
      <c r="D38" s="19">
        <f t="shared" ref="D38:D67" ca="1" si="11">IF($M$3*C38&gt;0.5,1,-1)</f>
        <v>-1</v>
      </c>
      <c r="E38">
        <f t="shared" ref="E38:E68" ca="1" si="12">IF(D38=1,IF(E37&gt;0,E37+1,1),-1)</f>
        <v>-1</v>
      </c>
      <c r="F38">
        <f t="shared" ref="F38:F68" ca="1" si="13">F37+IF(D38=1,IF(E37&gt;0,E37+$N$3,1)*$O$3,IF(E37&gt;0,-(E37+$N$3),-1)*$P$3)</f>
        <v>12600</v>
      </c>
      <c r="G38">
        <f t="shared" ref="G38:G68" ca="1" si="14">G37+IF(D38=1,$O$3,-$P$3)</f>
        <v>11600</v>
      </c>
    </row>
    <row r="39" spans="3:7">
      <c r="C39" s="210">
        <f t="shared" ca="1" si="10"/>
        <v>0.62591082244063456</v>
      </c>
      <c r="D39" s="19">
        <f t="shared" ca="1" si="11"/>
        <v>1</v>
      </c>
      <c r="E39">
        <f t="shared" ca="1" si="12"/>
        <v>1</v>
      </c>
      <c r="F39">
        <f t="shared" ca="1" si="13"/>
        <v>12800</v>
      </c>
      <c r="G39">
        <f t="shared" ca="1" si="14"/>
        <v>11800</v>
      </c>
    </row>
    <row r="40" spans="3:7">
      <c r="C40" s="210">
        <f t="shared" ca="1" si="10"/>
        <v>0.76002494138806509</v>
      </c>
      <c r="D40" s="19">
        <f t="shared" ca="1" si="11"/>
        <v>1</v>
      </c>
      <c r="E40">
        <f t="shared" ca="1" si="12"/>
        <v>2</v>
      </c>
      <c r="F40">
        <f t="shared" ca="1" si="13"/>
        <v>13600</v>
      </c>
      <c r="G40">
        <f t="shared" ca="1" si="14"/>
        <v>12000</v>
      </c>
    </row>
    <row r="41" spans="3:7">
      <c r="C41" s="210">
        <f t="shared" ca="1" si="10"/>
        <v>0.13833565163361139</v>
      </c>
      <c r="D41" s="19">
        <f t="shared" ca="1" si="11"/>
        <v>-1</v>
      </c>
      <c r="E41">
        <f t="shared" ca="1" si="12"/>
        <v>-1</v>
      </c>
      <c r="F41">
        <f t="shared" ca="1" si="13"/>
        <v>12600</v>
      </c>
      <c r="G41">
        <f t="shared" ca="1" si="14"/>
        <v>11800</v>
      </c>
    </row>
    <row r="42" spans="3:7">
      <c r="C42" s="210">
        <f t="shared" ref="C42:C67" ca="1" si="15">RAND()</f>
        <v>0.1372461449880521</v>
      </c>
      <c r="D42" s="19">
        <f t="shared" ca="1" si="11"/>
        <v>-1</v>
      </c>
      <c r="E42">
        <f t="shared" ca="1" si="12"/>
        <v>-1</v>
      </c>
      <c r="F42">
        <f t="shared" ca="1" si="13"/>
        <v>12400</v>
      </c>
      <c r="G42">
        <f t="shared" ca="1" si="14"/>
        <v>11600</v>
      </c>
    </row>
    <row r="43" spans="3:7">
      <c r="C43" s="210">
        <f t="shared" ca="1" si="15"/>
        <v>0.3666774644308457</v>
      </c>
      <c r="D43" s="19">
        <f t="shared" ca="1" si="11"/>
        <v>-1</v>
      </c>
      <c r="E43">
        <f t="shared" ca="1" si="12"/>
        <v>-1</v>
      </c>
      <c r="F43">
        <f t="shared" ca="1" si="13"/>
        <v>12200</v>
      </c>
      <c r="G43">
        <f t="shared" ca="1" si="14"/>
        <v>11400</v>
      </c>
    </row>
    <row r="44" spans="3:7">
      <c r="C44" s="210">
        <f t="shared" ca="1" si="15"/>
        <v>0.54502448031531592</v>
      </c>
      <c r="D44" s="19">
        <f t="shared" ca="1" si="11"/>
        <v>1</v>
      </c>
      <c r="E44">
        <f t="shared" ca="1" si="12"/>
        <v>1</v>
      </c>
      <c r="F44">
        <f t="shared" ca="1" si="13"/>
        <v>12400</v>
      </c>
      <c r="G44">
        <f t="shared" ca="1" si="14"/>
        <v>11600</v>
      </c>
    </row>
    <row r="45" spans="3:7">
      <c r="C45" s="210">
        <f t="shared" ca="1" si="15"/>
        <v>0.51115554862923929</v>
      </c>
      <c r="D45" s="19">
        <f t="shared" ca="1" si="11"/>
        <v>1</v>
      </c>
      <c r="E45">
        <f t="shared" ca="1" si="12"/>
        <v>2</v>
      </c>
      <c r="F45">
        <f t="shared" ca="1" si="13"/>
        <v>13200</v>
      </c>
      <c r="G45">
        <f t="shared" ca="1" si="14"/>
        <v>11800</v>
      </c>
    </row>
    <row r="46" spans="3:7">
      <c r="C46" s="210">
        <f t="shared" ca="1" si="15"/>
        <v>0.84629570968206946</v>
      </c>
      <c r="D46" s="19">
        <f t="shared" ca="1" si="11"/>
        <v>1</v>
      </c>
      <c r="E46">
        <f t="shared" ca="1" si="12"/>
        <v>3</v>
      </c>
      <c r="F46">
        <f t="shared" ca="1" si="13"/>
        <v>14200</v>
      </c>
      <c r="G46">
        <f t="shared" ca="1" si="14"/>
        <v>12000</v>
      </c>
    </row>
    <row r="47" spans="3:7">
      <c r="C47" s="210">
        <f t="shared" ca="1" si="15"/>
        <v>0.5145172955316728</v>
      </c>
      <c r="D47" s="19">
        <f t="shared" ca="1" si="11"/>
        <v>1</v>
      </c>
      <c r="E47">
        <f t="shared" ca="1" si="12"/>
        <v>4</v>
      </c>
      <c r="F47">
        <f t="shared" ca="1" si="13"/>
        <v>15400</v>
      </c>
      <c r="G47">
        <f t="shared" ca="1" si="14"/>
        <v>12200</v>
      </c>
    </row>
    <row r="48" spans="3:7">
      <c r="C48" s="210">
        <f t="shared" ca="1" si="15"/>
        <v>0.53020065885876222</v>
      </c>
      <c r="D48" s="19">
        <f t="shared" ca="1" si="11"/>
        <v>1</v>
      </c>
      <c r="E48">
        <f t="shared" ca="1" si="12"/>
        <v>5</v>
      </c>
      <c r="F48">
        <f t="shared" ca="1" si="13"/>
        <v>16800</v>
      </c>
      <c r="G48">
        <f t="shared" ca="1" si="14"/>
        <v>12400</v>
      </c>
    </row>
    <row r="49" spans="3:7">
      <c r="C49" s="210">
        <f t="shared" ca="1" si="15"/>
        <v>0.89224937801807647</v>
      </c>
      <c r="D49" s="19">
        <f t="shared" ca="1" si="11"/>
        <v>1</v>
      </c>
      <c r="E49">
        <f t="shared" ca="1" si="12"/>
        <v>6</v>
      </c>
      <c r="F49">
        <f t="shared" ca="1" si="13"/>
        <v>18400</v>
      </c>
      <c r="G49">
        <f t="shared" ca="1" si="14"/>
        <v>12600</v>
      </c>
    </row>
    <row r="50" spans="3:7">
      <c r="C50" s="210">
        <f t="shared" ca="1" si="15"/>
        <v>0.35627004564382969</v>
      </c>
      <c r="D50" s="19">
        <f t="shared" ca="1" si="11"/>
        <v>-1</v>
      </c>
      <c r="E50">
        <f t="shared" ca="1" si="12"/>
        <v>-1</v>
      </c>
      <c r="F50">
        <f t="shared" ca="1" si="13"/>
        <v>16600</v>
      </c>
      <c r="G50">
        <f t="shared" ca="1" si="14"/>
        <v>12400</v>
      </c>
    </row>
    <row r="51" spans="3:7">
      <c r="C51" s="210">
        <f t="shared" ca="1" si="15"/>
        <v>0.65086615641614609</v>
      </c>
      <c r="D51" s="19">
        <f t="shared" ca="1" si="11"/>
        <v>1</v>
      </c>
      <c r="E51">
        <f t="shared" ca="1" si="12"/>
        <v>1</v>
      </c>
      <c r="F51">
        <f t="shared" ca="1" si="13"/>
        <v>16800</v>
      </c>
      <c r="G51">
        <f t="shared" ca="1" si="14"/>
        <v>12600</v>
      </c>
    </row>
    <row r="52" spans="3:7">
      <c r="C52" s="210">
        <f t="shared" ca="1" si="15"/>
        <v>0.87013051663734797</v>
      </c>
      <c r="D52" s="19">
        <f t="shared" ca="1" si="11"/>
        <v>1</v>
      </c>
      <c r="E52">
        <f t="shared" ca="1" si="12"/>
        <v>2</v>
      </c>
      <c r="F52">
        <f t="shared" ca="1" si="13"/>
        <v>17600</v>
      </c>
      <c r="G52">
        <f t="shared" ca="1" si="14"/>
        <v>12800</v>
      </c>
    </row>
    <row r="53" spans="3:7">
      <c r="C53" s="210">
        <f t="shared" ca="1" si="15"/>
        <v>0.32644298209238554</v>
      </c>
      <c r="D53" s="19">
        <f t="shared" ca="1" si="11"/>
        <v>-1</v>
      </c>
      <c r="E53">
        <f t="shared" ca="1" si="12"/>
        <v>-1</v>
      </c>
      <c r="F53">
        <f t="shared" ca="1" si="13"/>
        <v>16600</v>
      </c>
      <c r="G53">
        <f t="shared" ca="1" si="14"/>
        <v>12600</v>
      </c>
    </row>
    <row r="54" spans="3:7">
      <c r="C54" s="210">
        <f t="shared" ca="1" si="15"/>
        <v>0.20147147949373012</v>
      </c>
      <c r="D54" s="19">
        <f t="shared" ca="1" si="11"/>
        <v>-1</v>
      </c>
      <c r="E54">
        <f t="shared" ca="1" si="12"/>
        <v>-1</v>
      </c>
      <c r="F54">
        <f t="shared" ca="1" si="13"/>
        <v>16400</v>
      </c>
      <c r="G54">
        <f t="shared" ca="1" si="14"/>
        <v>12400</v>
      </c>
    </row>
    <row r="55" spans="3:7">
      <c r="C55" s="210">
        <f t="shared" ca="1" si="15"/>
        <v>0.76510375659478413</v>
      </c>
      <c r="D55" s="19">
        <f t="shared" ca="1" si="11"/>
        <v>1</v>
      </c>
      <c r="E55">
        <f t="shared" ca="1" si="12"/>
        <v>1</v>
      </c>
      <c r="F55">
        <f t="shared" ca="1" si="13"/>
        <v>16600</v>
      </c>
      <c r="G55">
        <f t="shared" ca="1" si="14"/>
        <v>12600</v>
      </c>
    </row>
    <row r="56" spans="3:7">
      <c r="C56" s="210">
        <f t="shared" ca="1" si="15"/>
        <v>0.50236101496798791</v>
      </c>
      <c r="D56" s="19">
        <f t="shared" ca="1" si="11"/>
        <v>1</v>
      </c>
      <c r="E56">
        <f t="shared" ca="1" si="12"/>
        <v>2</v>
      </c>
      <c r="F56">
        <f t="shared" ca="1" si="13"/>
        <v>17400</v>
      </c>
      <c r="G56">
        <f t="shared" ca="1" si="14"/>
        <v>12800</v>
      </c>
    </row>
    <row r="57" spans="3:7">
      <c r="C57" s="210">
        <f t="shared" ca="1" si="15"/>
        <v>0.71839448751182045</v>
      </c>
      <c r="D57" s="19">
        <f t="shared" ca="1" si="11"/>
        <v>1</v>
      </c>
      <c r="E57">
        <f t="shared" ca="1" si="12"/>
        <v>3</v>
      </c>
      <c r="F57">
        <f t="shared" ca="1" si="13"/>
        <v>18400</v>
      </c>
      <c r="G57">
        <f t="shared" ca="1" si="14"/>
        <v>13000</v>
      </c>
    </row>
    <row r="58" spans="3:7">
      <c r="C58" s="210">
        <f t="shared" ca="1" si="15"/>
        <v>0.87373660685243038</v>
      </c>
      <c r="D58" s="19">
        <f t="shared" ca="1" si="11"/>
        <v>1</v>
      </c>
      <c r="E58">
        <f t="shared" ca="1" si="12"/>
        <v>4</v>
      </c>
      <c r="F58">
        <f t="shared" ca="1" si="13"/>
        <v>19600</v>
      </c>
      <c r="G58">
        <f t="shared" ca="1" si="14"/>
        <v>13200</v>
      </c>
    </row>
    <row r="59" spans="3:7">
      <c r="C59" s="210">
        <f t="shared" ca="1" si="15"/>
        <v>9.1699957263721488E-2</v>
      </c>
      <c r="D59" s="19">
        <f t="shared" ca="1" si="11"/>
        <v>-1</v>
      </c>
      <c r="E59">
        <f t="shared" ca="1" si="12"/>
        <v>-1</v>
      </c>
      <c r="F59">
        <f t="shared" ca="1" si="13"/>
        <v>18200</v>
      </c>
      <c r="G59">
        <f t="shared" ca="1" si="14"/>
        <v>13000</v>
      </c>
    </row>
    <row r="60" spans="3:7">
      <c r="C60" s="210">
        <f t="shared" ca="1" si="15"/>
        <v>0.9653993504418914</v>
      </c>
      <c r="D60" s="19">
        <f t="shared" ca="1" si="11"/>
        <v>1</v>
      </c>
      <c r="E60">
        <f t="shared" ca="1" si="12"/>
        <v>1</v>
      </c>
      <c r="F60">
        <f t="shared" ca="1" si="13"/>
        <v>18400</v>
      </c>
      <c r="G60">
        <f t="shared" ca="1" si="14"/>
        <v>13200</v>
      </c>
    </row>
    <row r="61" spans="3:7">
      <c r="C61" s="210">
        <f t="shared" ca="1" si="15"/>
        <v>0.68176532708402315</v>
      </c>
      <c r="D61" s="19">
        <f t="shared" ca="1" si="11"/>
        <v>1</v>
      </c>
      <c r="E61">
        <f t="shared" ca="1" si="12"/>
        <v>2</v>
      </c>
      <c r="F61">
        <f t="shared" ca="1" si="13"/>
        <v>19200</v>
      </c>
      <c r="G61">
        <f t="shared" ca="1" si="14"/>
        <v>13400</v>
      </c>
    </row>
    <row r="62" spans="3:7">
      <c r="C62" s="210">
        <f t="shared" ca="1" si="15"/>
        <v>0.52553970962101848</v>
      </c>
      <c r="D62" s="19">
        <f t="shared" ca="1" si="11"/>
        <v>1</v>
      </c>
      <c r="E62">
        <f t="shared" ca="1" si="12"/>
        <v>3</v>
      </c>
      <c r="F62">
        <f t="shared" ca="1" si="13"/>
        <v>20200</v>
      </c>
      <c r="G62">
        <f t="shared" ca="1" si="14"/>
        <v>13600</v>
      </c>
    </row>
    <row r="63" spans="3:7">
      <c r="C63" s="210">
        <f t="shared" ca="1" si="15"/>
        <v>0.70417515545136333</v>
      </c>
      <c r="D63" s="19">
        <f t="shared" ca="1" si="11"/>
        <v>1</v>
      </c>
      <c r="E63">
        <f t="shared" ca="1" si="12"/>
        <v>4</v>
      </c>
      <c r="F63">
        <f t="shared" ca="1" si="13"/>
        <v>21400</v>
      </c>
      <c r="G63">
        <f t="shared" ca="1" si="14"/>
        <v>13800</v>
      </c>
    </row>
    <row r="64" spans="3:7">
      <c r="C64" s="210">
        <f t="shared" ca="1" si="15"/>
        <v>0.27894773450419974</v>
      </c>
      <c r="D64" s="19">
        <f t="shared" ca="1" si="11"/>
        <v>-1</v>
      </c>
      <c r="E64">
        <f t="shared" ca="1" si="12"/>
        <v>-1</v>
      </c>
      <c r="F64">
        <f t="shared" ca="1" si="13"/>
        <v>20000</v>
      </c>
      <c r="G64">
        <f t="shared" ca="1" si="14"/>
        <v>13600</v>
      </c>
    </row>
    <row r="65" spans="3:7">
      <c r="C65" s="210">
        <f t="shared" ca="1" si="15"/>
        <v>0.84558514081401692</v>
      </c>
      <c r="D65" s="19">
        <f t="shared" ca="1" si="11"/>
        <v>1</v>
      </c>
      <c r="E65">
        <f t="shared" ca="1" si="12"/>
        <v>1</v>
      </c>
      <c r="F65">
        <f t="shared" ca="1" si="13"/>
        <v>20200</v>
      </c>
      <c r="G65">
        <f t="shared" ca="1" si="14"/>
        <v>13800</v>
      </c>
    </row>
    <row r="66" spans="3:7">
      <c r="C66" s="210">
        <f t="shared" ca="1" si="15"/>
        <v>0.51003916324064291</v>
      </c>
      <c r="D66" s="19">
        <f t="shared" ca="1" si="11"/>
        <v>1</v>
      </c>
      <c r="E66">
        <f t="shared" ca="1" si="12"/>
        <v>2</v>
      </c>
      <c r="F66">
        <f t="shared" ca="1" si="13"/>
        <v>21000</v>
      </c>
      <c r="G66">
        <f t="shared" ca="1" si="14"/>
        <v>14000</v>
      </c>
    </row>
    <row r="67" spans="3:7">
      <c r="C67" s="210">
        <f t="shared" ca="1" si="15"/>
        <v>0.64520527036813047</v>
      </c>
      <c r="D67" s="19">
        <f t="shared" ca="1" si="11"/>
        <v>1</v>
      </c>
      <c r="E67">
        <f t="shared" ca="1" si="12"/>
        <v>3</v>
      </c>
      <c r="F67">
        <f t="shared" ca="1" si="13"/>
        <v>22000</v>
      </c>
      <c r="G67">
        <f t="shared" ca="1" si="14"/>
        <v>14200</v>
      </c>
    </row>
    <row r="68" spans="3:7">
      <c r="C68" s="210">
        <f t="shared" ref="C68" ca="1" si="16">RAND()</f>
        <v>0.37544427442352213</v>
      </c>
      <c r="D68" s="19">
        <f t="shared" ref="D68" ca="1" si="17">IF($M$3*C68&gt;0.5,1,-1)</f>
        <v>-1</v>
      </c>
      <c r="E68">
        <f t="shared" ca="1" si="12"/>
        <v>-1</v>
      </c>
      <c r="F68">
        <f t="shared" ca="1" si="13"/>
        <v>20800</v>
      </c>
      <c r="G68">
        <f t="shared" ca="1" si="14"/>
        <v>14000</v>
      </c>
    </row>
    <row r="69" spans="3:7">
      <c r="C69" s="210">
        <f t="shared" ref="C69:C100" ca="1" si="18">RAND()</f>
        <v>0.68267706597614264</v>
      </c>
      <c r="D69" s="19">
        <f t="shared" ref="D69:D100" ca="1" si="19">IF($M$3*C69&gt;0.5,1,-1)</f>
        <v>1</v>
      </c>
      <c r="E69">
        <f t="shared" ref="E69" ca="1" si="20">IF(D69=1,IF(E68&gt;0,E68+1,1),-1)</f>
        <v>1</v>
      </c>
      <c r="F69">
        <f t="shared" ref="F69" ca="1" si="21">F68+IF(D69=1,IF(E68&gt;0,E68+$N$3,1)*$O$3,IF(E68&gt;0,-(E68+$N$3),-1)*$P$3)</f>
        <v>21000</v>
      </c>
      <c r="G69">
        <f t="shared" ref="G69" ca="1" si="22">G68+IF(D69=1,$O$3,-$P$3)</f>
        <v>14200</v>
      </c>
    </row>
    <row r="70" spans="3:7">
      <c r="C70" s="210">
        <f t="shared" ca="1" si="18"/>
        <v>0.5459601496861296</v>
      </c>
      <c r="D70" s="19">
        <f t="shared" ca="1" si="19"/>
        <v>1</v>
      </c>
      <c r="E70">
        <f t="shared" ref="E70:E100" ca="1" si="23">IF(D70=1,IF(E69&gt;0,E69+1,1),-1)</f>
        <v>2</v>
      </c>
      <c r="F70">
        <f t="shared" ref="F70:F100" ca="1" si="24">F69+IF(D70=1,IF(E69&gt;0,E69+$N$3,1)*$O$3,IF(E69&gt;0,-(E69+$N$3),-1)*$P$3)</f>
        <v>21800</v>
      </c>
      <c r="G70">
        <f t="shared" ref="G70:G100" ca="1" si="25">G69+IF(D70=1,$O$3,-$P$3)</f>
        <v>14400</v>
      </c>
    </row>
    <row r="71" spans="3:7">
      <c r="C71" s="210">
        <f t="shared" ca="1" si="18"/>
        <v>0.10660892784368659</v>
      </c>
      <c r="D71" s="19">
        <f t="shared" ca="1" si="19"/>
        <v>-1</v>
      </c>
      <c r="E71">
        <f t="shared" ca="1" si="23"/>
        <v>-1</v>
      </c>
      <c r="F71">
        <f t="shared" ca="1" si="24"/>
        <v>20800</v>
      </c>
      <c r="G71">
        <f t="shared" ca="1" si="25"/>
        <v>14200</v>
      </c>
    </row>
    <row r="72" spans="3:7">
      <c r="C72" s="210">
        <f t="shared" ca="1" si="18"/>
        <v>0.54332138872401503</v>
      </c>
      <c r="D72" s="19">
        <f t="shared" ca="1" si="19"/>
        <v>1</v>
      </c>
      <c r="E72">
        <f t="shared" ca="1" si="23"/>
        <v>1</v>
      </c>
      <c r="F72">
        <f t="shared" ca="1" si="24"/>
        <v>21000</v>
      </c>
      <c r="G72">
        <f t="shared" ca="1" si="25"/>
        <v>14400</v>
      </c>
    </row>
    <row r="73" spans="3:7">
      <c r="C73" s="210">
        <f t="shared" ca="1" si="18"/>
        <v>0.80873055539923067</v>
      </c>
      <c r="D73" s="19">
        <f t="shared" ca="1" si="19"/>
        <v>1</v>
      </c>
      <c r="E73">
        <f t="shared" ca="1" si="23"/>
        <v>2</v>
      </c>
      <c r="F73">
        <f t="shared" ca="1" si="24"/>
        <v>21800</v>
      </c>
      <c r="G73">
        <f t="shared" ca="1" si="25"/>
        <v>14600</v>
      </c>
    </row>
    <row r="74" spans="3:7">
      <c r="C74" s="210">
        <f t="shared" ca="1" si="18"/>
        <v>4.3199320265603358E-2</v>
      </c>
      <c r="D74" s="19">
        <f t="shared" ca="1" si="19"/>
        <v>-1</v>
      </c>
      <c r="E74">
        <f t="shared" ca="1" si="23"/>
        <v>-1</v>
      </c>
      <c r="F74">
        <f t="shared" ca="1" si="24"/>
        <v>20800</v>
      </c>
      <c r="G74">
        <f t="shared" ca="1" si="25"/>
        <v>14400</v>
      </c>
    </row>
    <row r="75" spans="3:7">
      <c r="C75" s="210">
        <f t="shared" ca="1" si="18"/>
        <v>0.95809405830280636</v>
      </c>
      <c r="D75" s="19">
        <f t="shared" ca="1" si="19"/>
        <v>1</v>
      </c>
      <c r="E75">
        <f t="shared" ca="1" si="23"/>
        <v>1</v>
      </c>
      <c r="F75">
        <f t="shared" ca="1" si="24"/>
        <v>21000</v>
      </c>
      <c r="G75">
        <f t="shared" ca="1" si="25"/>
        <v>14600</v>
      </c>
    </row>
    <row r="76" spans="3:7">
      <c r="C76" s="210">
        <f t="shared" ca="1" si="18"/>
        <v>0.38583240296460086</v>
      </c>
      <c r="D76" s="19">
        <f t="shared" ca="1" si="19"/>
        <v>-1</v>
      </c>
      <c r="E76">
        <f t="shared" ca="1" si="23"/>
        <v>-1</v>
      </c>
      <c r="F76">
        <f t="shared" ca="1" si="24"/>
        <v>20200</v>
      </c>
      <c r="G76">
        <f t="shared" ca="1" si="25"/>
        <v>14400</v>
      </c>
    </row>
    <row r="77" spans="3:7">
      <c r="C77" s="210">
        <f t="shared" ca="1" si="18"/>
        <v>0.57345862865515573</v>
      </c>
      <c r="D77" s="19">
        <f t="shared" ca="1" si="19"/>
        <v>1</v>
      </c>
      <c r="E77">
        <f t="shared" ca="1" si="23"/>
        <v>1</v>
      </c>
      <c r="F77">
        <f t="shared" ca="1" si="24"/>
        <v>20400</v>
      </c>
      <c r="G77">
        <f t="shared" ca="1" si="25"/>
        <v>14600</v>
      </c>
    </row>
    <row r="78" spans="3:7">
      <c r="C78" s="210">
        <f t="shared" ca="1" si="18"/>
        <v>0.19984070433121492</v>
      </c>
      <c r="D78" s="19">
        <f t="shared" ca="1" si="19"/>
        <v>-1</v>
      </c>
      <c r="E78">
        <f t="shared" ca="1" si="23"/>
        <v>-1</v>
      </c>
      <c r="F78">
        <f t="shared" ca="1" si="24"/>
        <v>19600</v>
      </c>
      <c r="G78">
        <f t="shared" ca="1" si="25"/>
        <v>14400</v>
      </c>
    </row>
    <row r="79" spans="3:7">
      <c r="C79" s="210">
        <f t="shared" ca="1" si="18"/>
        <v>0.56785216520912363</v>
      </c>
      <c r="D79" s="19">
        <f t="shared" ca="1" si="19"/>
        <v>1</v>
      </c>
      <c r="E79">
        <f t="shared" ca="1" si="23"/>
        <v>1</v>
      </c>
      <c r="F79">
        <f t="shared" ca="1" si="24"/>
        <v>19800</v>
      </c>
      <c r="G79">
        <f t="shared" ca="1" si="25"/>
        <v>14600</v>
      </c>
    </row>
    <row r="80" spans="3:7">
      <c r="C80" s="210">
        <f t="shared" ca="1" si="18"/>
        <v>0.77772909822615843</v>
      </c>
      <c r="D80" s="19">
        <f t="shared" ca="1" si="19"/>
        <v>1</v>
      </c>
      <c r="E80">
        <f t="shared" ca="1" si="23"/>
        <v>2</v>
      </c>
      <c r="F80">
        <f t="shared" ca="1" si="24"/>
        <v>20600</v>
      </c>
      <c r="G80">
        <f t="shared" ca="1" si="25"/>
        <v>14800</v>
      </c>
    </row>
    <row r="81" spans="3:13">
      <c r="C81" s="210">
        <f t="shared" ca="1" si="18"/>
        <v>0.25561167186020117</v>
      </c>
      <c r="D81" s="19">
        <f t="shared" ca="1" si="19"/>
        <v>-1</v>
      </c>
      <c r="E81">
        <f t="shared" ca="1" si="23"/>
        <v>-1</v>
      </c>
      <c r="F81">
        <f t="shared" ca="1" si="24"/>
        <v>19600</v>
      </c>
      <c r="G81">
        <f t="shared" ca="1" si="25"/>
        <v>14600</v>
      </c>
    </row>
    <row r="82" spans="3:13">
      <c r="C82" s="210">
        <f t="shared" ca="1" si="18"/>
        <v>0.3215498728483448</v>
      </c>
      <c r="D82" s="19">
        <f t="shared" ca="1" si="19"/>
        <v>-1</v>
      </c>
      <c r="E82">
        <f t="shared" ca="1" si="23"/>
        <v>-1</v>
      </c>
      <c r="F82">
        <f t="shared" ca="1" si="24"/>
        <v>19400</v>
      </c>
      <c r="G82">
        <f t="shared" ca="1" si="25"/>
        <v>14400</v>
      </c>
    </row>
    <row r="83" spans="3:13">
      <c r="C83" s="210">
        <f t="shared" ca="1" si="18"/>
        <v>0.54871853227347378</v>
      </c>
      <c r="D83" s="19">
        <f t="shared" ca="1" si="19"/>
        <v>1</v>
      </c>
      <c r="E83">
        <f t="shared" ca="1" si="23"/>
        <v>1</v>
      </c>
      <c r="F83">
        <f t="shared" ca="1" si="24"/>
        <v>19600</v>
      </c>
      <c r="G83">
        <f t="shared" ca="1" si="25"/>
        <v>14600</v>
      </c>
    </row>
    <row r="84" spans="3:13">
      <c r="C84" s="210">
        <f t="shared" ca="1" si="18"/>
        <v>0.53360829854794922</v>
      </c>
      <c r="D84" s="19">
        <f t="shared" ca="1" si="19"/>
        <v>1</v>
      </c>
      <c r="E84">
        <f t="shared" ca="1" si="23"/>
        <v>2</v>
      </c>
      <c r="F84">
        <f t="shared" ca="1" si="24"/>
        <v>20400</v>
      </c>
      <c r="G84">
        <f t="shared" ca="1" si="25"/>
        <v>14800</v>
      </c>
    </row>
    <row r="85" spans="3:13">
      <c r="C85" s="210">
        <f t="shared" ca="1" si="18"/>
        <v>0.7163396050504558</v>
      </c>
      <c r="D85" s="19">
        <f t="shared" ca="1" si="19"/>
        <v>1</v>
      </c>
      <c r="E85">
        <f t="shared" ca="1" si="23"/>
        <v>3</v>
      </c>
      <c r="F85">
        <f t="shared" ca="1" si="24"/>
        <v>21400</v>
      </c>
      <c r="G85">
        <f t="shared" ca="1" si="25"/>
        <v>15000</v>
      </c>
    </row>
    <row r="86" spans="3:13">
      <c r="C86" s="210">
        <f t="shared" ca="1" si="18"/>
        <v>0.54077000708560441</v>
      </c>
      <c r="D86" s="19">
        <f t="shared" ca="1" si="19"/>
        <v>1</v>
      </c>
      <c r="E86">
        <f t="shared" ca="1" si="23"/>
        <v>4</v>
      </c>
      <c r="F86">
        <f t="shared" ca="1" si="24"/>
        <v>22600</v>
      </c>
      <c r="G86">
        <f t="shared" ca="1" si="25"/>
        <v>15200</v>
      </c>
    </row>
    <row r="87" spans="3:13">
      <c r="C87" s="210">
        <f t="shared" ca="1" si="18"/>
        <v>0.61105525238557035</v>
      </c>
      <c r="D87" s="19">
        <f t="shared" ca="1" si="19"/>
        <v>1</v>
      </c>
      <c r="E87">
        <f t="shared" ca="1" si="23"/>
        <v>5</v>
      </c>
      <c r="F87">
        <f t="shared" ca="1" si="24"/>
        <v>24000</v>
      </c>
      <c r="G87">
        <f t="shared" ca="1" si="25"/>
        <v>15400</v>
      </c>
    </row>
    <row r="88" spans="3:13">
      <c r="C88" s="210">
        <f t="shared" ca="1" si="18"/>
        <v>8.6656950515717757E-4</v>
      </c>
      <c r="D88" s="19">
        <f t="shared" ca="1" si="19"/>
        <v>-1</v>
      </c>
      <c r="E88">
        <f t="shared" ca="1" si="23"/>
        <v>-1</v>
      </c>
      <c r="F88">
        <f t="shared" ca="1" si="24"/>
        <v>22400</v>
      </c>
      <c r="G88">
        <f t="shared" ca="1" si="25"/>
        <v>15200</v>
      </c>
    </row>
    <row r="89" spans="3:13">
      <c r="C89" s="210">
        <f t="shared" ca="1" si="18"/>
        <v>0.10774423947490053</v>
      </c>
      <c r="D89" s="19">
        <f t="shared" ca="1" si="19"/>
        <v>-1</v>
      </c>
      <c r="E89">
        <f t="shared" ca="1" si="23"/>
        <v>-1</v>
      </c>
      <c r="F89">
        <f t="shared" ca="1" si="24"/>
        <v>22200</v>
      </c>
      <c r="G89">
        <f t="shared" ca="1" si="25"/>
        <v>15000</v>
      </c>
    </row>
    <row r="90" spans="3:13">
      <c r="C90" s="210">
        <f t="shared" ca="1" si="18"/>
        <v>0.26982098251496944</v>
      </c>
      <c r="D90" s="19">
        <f t="shared" ca="1" si="19"/>
        <v>-1</v>
      </c>
      <c r="E90">
        <f t="shared" ca="1" si="23"/>
        <v>-1</v>
      </c>
      <c r="F90">
        <f t="shared" ca="1" si="24"/>
        <v>22000</v>
      </c>
      <c r="G90">
        <f t="shared" ca="1" si="25"/>
        <v>14800</v>
      </c>
    </row>
    <row r="91" spans="3:13">
      <c r="C91" s="210">
        <f t="shared" ca="1" si="18"/>
        <v>0.26688008063179813</v>
      </c>
      <c r="D91" s="19">
        <f t="shared" ca="1" si="19"/>
        <v>-1</v>
      </c>
      <c r="E91">
        <f t="shared" ca="1" si="23"/>
        <v>-1</v>
      </c>
      <c r="F91">
        <f t="shared" ca="1" si="24"/>
        <v>21800</v>
      </c>
      <c r="G91">
        <f t="shared" ca="1" si="25"/>
        <v>14600</v>
      </c>
    </row>
    <row r="92" spans="3:13">
      <c r="C92" s="210">
        <f t="shared" ca="1" si="18"/>
        <v>0.14587061207675256</v>
      </c>
      <c r="D92" s="19">
        <f t="shared" ca="1" si="19"/>
        <v>-1</v>
      </c>
      <c r="E92">
        <f t="shared" ca="1" si="23"/>
        <v>-1</v>
      </c>
      <c r="F92">
        <f t="shared" ca="1" si="24"/>
        <v>21600</v>
      </c>
      <c r="G92">
        <f t="shared" ca="1" si="25"/>
        <v>14400</v>
      </c>
    </row>
    <row r="93" spans="3:13">
      <c r="C93" s="210">
        <f t="shared" ca="1" si="18"/>
        <v>0.45935053580206275</v>
      </c>
      <c r="D93" s="19">
        <f t="shared" ca="1" si="19"/>
        <v>1</v>
      </c>
      <c r="E93">
        <f t="shared" ca="1" si="23"/>
        <v>1</v>
      </c>
      <c r="F93">
        <f t="shared" ca="1" si="24"/>
        <v>21800</v>
      </c>
      <c r="G93">
        <f t="shared" ca="1" si="25"/>
        <v>14600</v>
      </c>
      <c r="M93">
        <v>1</v>
      </c>
    </row>
    <row r="94" spans="3:13">
      <c r="C94" s="210">
        <f t="shared" ca="1" si="18"/>
        <v>1.2992401207696846E-2</v>
      </c>
      <c r="D94" s="19">
        <f t="shared" ca="1" si="19"/>
        <v>-1</v>
      </c>
      <c r="E94">
        <f t="shared" ca="1" si="23"/>
        <v>-1</v>
      </c>
      <c r="F94">
        <f t="shared" ca="1" si="24"/>
        <v>21000</v>
      </c>
      <c r="G94">
        <f t="shared" ca="1" si="25"/>
        <v>14400</v>
      </c>
      <c r="M94">
        <v>2</v>
      </c>
    </row>
    <row r="95" spans="3:13">
      <c r="C95" s="210">
        <f t="shared" ca="1" si="18"/>
        <v>0.14622456889838831</v>
      </c>
      <c r="D95" s="19">
        <f t="shared" ca="1" si="19"/>
        <v>-1</v>
      </c>
      <c r="E95">
        <f t="shared" ca="1" si="23"/>
        <v>-1</v>
      </c>
      <c r="F95">
        <f t="shared" ca="1" si="24"/>
        <v>20800</v>
      </c>
      <c r="G95">
        <f t="shared" ca="1" si="25"/>
        <v>14200</v>
      </c>
      <c r="M95">
        <v>3</v>
      </c>
    </row>
    <row r="96" spans="3:13">
      <c r="C96" s="210">
        <f t="shared" ca="1" si="18"/>
        <v>0.36148043206992786</v>
      </c>
      <c r="D96" s="19">
        <f t="shared" ca="1" si="19"/>
        <v>-1</v>
      </c>
      <c r="E96">
        <f t="shared" ca="1" si="23"/>
        <v>-1</v>
      </c>
      <c r="F96">
        <f t="shared" ca="1" si="24"/>
        <v>20600</v>
      </c>
      <c r="G96">
        <f t="shared" ca="1" si="25"/>
        <v>14000</v>
      </c>
      <c r="M96">
        <v>4</v>
      </c>
    </row>
    <row r="97" spans="2:13">
      <c r="C97" s="210">
        <f t="shared" ca="1" si="18"/>
        <v>0.80569492364623241</v>
      </c>
      <c r="D97" s="19">
        <f t="shared" ca="1" si="19"/>
        <v>1</v>
      </c>
      <c r="E97">
        <f t="shared" ca="1" si="23"/>
        <v>1</v>
      </c>
      <c r="F97">
        <f t="shared" ca="1" si="24"/>
        <v>20800</v>
      </c>
      <c r="G97">
        <f t="shared" ca="1" si="25"/>
        <v>14200</v>
      </c>
      <c r="M97">
        <v>4</v>
      </c>
    </row>
    <row r="98" spans="2:13">
      <c r="C98" s="210">
        <f t="shared" ca="1" si="18"/>
        <v>6.4010326619442726E-2</v>
      </c>
      <c r="D98" s="19">
        <f t="shared" ca="1" si="19"/>
        <v>-1</v>
      </c>
      <c r="E98">
        <f t="shared" ca="1" si="23"/>
        <v>-1</v>
      </c>
      <c r="F98">
        <f t="shared" ca="1" si="24"/>
        <v>20000</v>
      </c>
      <c r="G98">
        <f t="shared" ca="1" si="25"/>
        <v>14000</v>
      </c>
      <c r="M98">
        <v>4</v>
      </c>
    </row>
    <row r="99" spans="2:13">
      <c r="C99" s="210">
        <f t="shared" ca="1" si="18"/>
        <v>0.90903957469109442</v>
      </c>
      <c r="D99" s="19">
        <f t="shared" ca="1" si="19"/>
        <v>1</v>
      </c>
      <c r="E99">
        <f t="shared" ca="1" si="23"/>
        <v>1</v>
      </c>
      <c r="F99">
        <f t="shared" ca="1" si="24"/>
        <v>20200</v>
      </c>
      <c r="G99">
        <f t="shared" ca="1" si="25"/>
        <v>14200</v>
      </c>
      <c r="M99">
        <v>4</v>
      </c>
    </row>
    <row r="100" spans="2:13">
      <c r="C100" s="210">
        <f t="shared" ca="1" si="18"/>
        <v>0.37313467960444258</v>
      </c>
      <c r="D100" s="19">
        <f t="shared" ca="1" si="19"/>
        <v>-1</v>
      </c>
      <c r="E100">
        <f t="shared" ca="1" si="23"/>
        <v>-1</v>
      </c>
      <c r="F100">
        <f t="shared" ca="1" si="24"/>
        <v>19400</v>
      </c>
      <c r="G100">
        <f t="shared" ca="1" si="25"/>
        <v>14000</v>
      </c>
      <c r="M100">
        <v>4</v>
      </c>
    </row>
    <row r="101" spans="2:13">
      <c r="B101" t="s">
        <v>10</v>
      </c>
    </row>
    <row r="108" spans="2:13">
      <c r="M108">
        <v>4</v>
      </c>
    </row>
    <row r="109" spans="2:13">
      <c r="M109">
        <v>4</v>
      </c>
    </row>
    <row r="110" spans="2:13">
      <c r="M110">
        <v>4</v>
      </c>
    </row>
    <row r="111" spans="2:13">
      <c r="M111">
        <v>4</v>
      </c>
    </row>
    <row r="112" spans="2:13">
      <c r="M112">
        <v>4</v>
      </c>
    </row>
    <row r="113" spans="13:13">
      <c r="M113">
        <v>4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3"/>
  <sheetViews>
    <sheetView workbookViewId="0">
      <selection activeCell="B3" sqref="B3:B13"/>
    </sheetView>
  </sheetViews>
  <sheetFormatPr defaultColWidth="9" defaultRowHeight="14.4"/>
  <sheetData>
    <row r="3" spans="2:2">
      <c r="B3" s="205">
        <v>1</v>
      </c>
    </row>
    <row r="4" spans="2:2">
      <c r="B4" s="205">
        <v>1.5</v>
      </c>
    </row>
    <row r="5" spans="2:2">
      <c r="B5" s="205">
        <v>2</v>
      </c>
    </row>
    <row r="6" spans="2:2">
      <c r="B6" s="205">
        <v>4</v>
      </c>
    </row>
    <row r="7" spans="2:2">
      <c r="B7" s="205">
        <v>6.5</v>
      </c>
    </row>
    <row r="8" spans="2:2">
      <c r="B8" s="205">
        <v>9</v>
      </c>
    </row>
    <row r="9" spans="2:2">
      <c r="B9" s="205">
        <v>13</v>
      </c>
    </row>
    <row r="10" spans="2:2">
      <c r="B10" s="206">
        <v>19.5</v>
      </c>
    </row>
    <row r="11" spans="2:2">
      <c r="B11" s="205">
        <v>30</v>
      </c>
    </row>
    <row r="12" spans="2:2">
      <c r="B12" s="205">
        <v>47</v>
      </c>
    </row>
    <row r="13" spans="2:2">
      <c r="B13" s="205">
        <v>74.5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zoomScale="85" zoomScaleNormal="85" workbookViewId="0">
      <selection activeCell="M33" sqref="M33"/>
    </sheetView>
  </sheetViews>
  <sheetFormatPr defaultColWidth="9" defaultRowHeight="14.4"/>
  <cols>
    <col min="2" max="2" width="7.77734375" style="23" customWidth="1"/>
    <col min="3" max="3" width="7.77734375" customWidth="1"/>
    <col min="4" max="5" width="10.77734375" customWidth="1"/>
    <col min="6" max="6" width="7.77734375" style="23" customWidth="1"/>
    <col min="7" max="7" width="7.77734375" customWidth="1"/>
    <col min="8" max="9" width="10.77734375" customWidth="1"/>
    <col min="10" max="10" width="7.77734375" style="23" customWidth="1"/>
    <col min="11" max="11" width="7.77734375" customWidth="1"/>
    <col min="12" max="13" width="10.77734375" customWidth="1"/>
    <col min="14" max="14" width="7.77734375" style="23" customWidth="1"/>
    <col min="15" max="15" width="7.77734375" customWidth="1"/>
    <col min="16" max="17" width="10.77734375" customWidth="1"/>
    <col min="18" max="19" width="6.77734375" customWidth="1"/>
    <col min="20" max="20" width="12.77734375" customWidth="1"/>
    <col min="21" max="22" width="6.77734375" customWidth="1"/>
    <col min="23" max="23" width="12.77734375" customWidth="1"/>
  </cols>
  <sheetData>
    <row r="1" spans="1:23">
      <c r="B1" s="216" t="s">
        <v>11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8"/>
      <c r="R1" s="219" t="s">
        <v>12</v>
      </c>
      <c r="S1" s="219"/>
      <c r="T1" s="219"/>
      <c r="U1" s="219"/>
      <c r="V1" s="219"/>
      <c r="W1" s="220"/>
    </row>
    <row r="2" spans="1:23">
      <c r="A2" t="s">
        <v>13</v>
      </c>
      <c r="B2" s="189" t="s">
        <v>14</v>
      </c>
      <c r="C2" s="20" t="s">
        <v>15</v>
      </c>
      <c r="D2" s="20" t="s">
        <v>16</v>
      </c>
      <c r="E2" s="20" t="s">
        <v>17</v>
      </c>
      <c r="F2" s="189" t="s">
        <v>18</v>
      </c>
      <c r="G2" s="20" t="s">
        <v>15</v>
      </c>
      <c r="H2" s="20" t="s">
        <v>19</v>
      </c>
      <c r="I2" s="20" t="s">
        <v>17</v>
      </c>
      <c r="J2" s="211" t="s">
        <v>20</v>
      </c>
      <c r="K2" s="20" t="s">
        <v>15</v>
      </c>
      <c r="L2" s="20" t="s">
        <v>19</v>
      </c>
      <c r="M2" s="20" t="s">
        <v>17</v>
      </c>
      <c r="N2" s="189" t="s">
        <v>21</v>
      </c>
      <c r="O2" s="20" t="s">
        <v>15</v>
      </c>
      <c r="P2" s="20" t="s">
        <v>22</v>
      </c>
      <c r="Q2" s="20" t="s">
        <v>17</v>
      </c>
      <c r="R2" s="20" t="s">
        <v>23</v>
      </c>
      <c r="S2" s="20" t="s">
        <v>15</v>
      </c>
      <c r="T2" s="20" t="s">
        <v>22</v>
      </c>
      <c r="U2" s="20" t="s">
        <v>24</v>
      </c>
      <c r="V2" s="20" t="s">
        <v>15</v>
      </c>
      <c r="W2" s="20" t="s">
        <v>22</v>
      </c>
    </row>
    <row r="3" spans="1:23">
      <c r="A3">
        <v>1</v>
      </c>
      <c r="B3" s="190">
        <v>1</v>
      </c>
      <c r="C3" s="13">
        <v>1</v>
      </c>
      <c r="D3" s="13"/>
      <c r="E3" s="188">
        <v>1</v>
      </c>
      <c r="F3" s="191">
        <v>1</v>
      </c>
      <c r="G3" s="192">
        <f>F3</f>
        <v>1</v>
      </c>
      <c r="H3" s="192"/>
      <c r="I3" s="188">
        <v>1</v>
      </c>
      <c r="J3" s="190">
        <v>1</v>
      </c>
      <c r="K3" s="13">
        <f>J3</f>
        <v>1</v>
      </c>
      <c r="L3" s="13"/>
      <c r="M3" s="188">
        <v>1</v>
      </c>
      <c r="N3" s="190">
        <v>1</v>
      </c>
      <c r="O3" s="13">
        <v>1</v>
      </c>
      <c r="P3" s="13"/>
      <c r="Q3" s="188">
        <v>1</v>
      </c>
      <c r="R3" s="13">
        <v>1</v>
      </c>
      <c r="S3" s="13">
        <f>SUM(R3)</f>
        <v>1</v>
      </c>
      <c r="T3" s="13"/>
      <c r="U3" s="13">
        <v>1</v>
      </c>
      <c r="V3" s="13">
        <f>SUM(U3)</f>
        <v>1</v>
      </c>
      <c r="W3" s="13"/>
    </row>
    <row r="4" spans="1:23">
      <c r="A4">
        <v>2</v>
      </c>
      <c r="B4" s="23">
        <v>2</v>
      </c>
      <c r="C4" s="13">
        <v>1</v>
      </c>
      <c r="D4" s="13">
        <v>1</v>
      </c>
      <c r="E4" s="193">
        <v>1</v>
      </c>
      <c r="F4" s="194">
        <f>F3*(1.5+0.1*SQRT(A4))</f>
        <v>1.6414213562373094</v>
      </c>
      <c r="G4" s="192">
        <f>ABS(F4-F3)</f>
        <v>0.64142135623730945</v>
      </c>
      <c r="H4" s="192">
        <v>1</v>
      </c>
      <c r="I4" s="193">
        <v>1</v>
      </c>
      <c r="J4" s="23">
        <v>2</v>
      </c>
      <c r="K4" s="13">
        <f>ABS(J4-J3)</f>
        <v>1</v>
      </c>
      <c r="L4" s="13">
        <v>1</v>
      </c>
      <c r="M4" s="193">
        <v>1</v>
      </c>
      <c r="N4" s="23">
        <v>2</v>
      </c>
      <c r="O4" s="13">
        <v>1</v>
      </c>
      <c r="P4" s="13">
        <f>N3</f>
        <v>1</v>
      </c>
      <c r="Q4" s="193">
        <v>1</v>
      </c>
      <c r="R4" s="13">
        <v>1</v>
      </c>
      <c r="S4" s="13">
        <f>SUM(R3:R4)</f>
        <v>2</v>
      </c>
      <c r="T4" s="13"/>
      <c r="U4" s="13">
        <v>1</v>
      </c>
      <c r="V4" s="13">
        <f t="shared" ref="V4:V12" si="0">SUM(U3:U4)</f>
        <v>2</v>
      </c>
      <c r="W4" s="13"/>
    </row>
    <row r="5" spans="1:23">
      <c r="A5">
        <v>3</v>
      </c>
      <c r="B5" s="190">
        <v>3</v>
      </c>
      <c r="C5" s="13">
        <v>2</v>
      </c>
      <c r="D5" s="19">
        <v>2</v>
      </c>
      <c r="E5" s="177">
        <f>D5/C5</f>
        <v>1</v>
      </c>
      <c r="F5" s="194">
        <f t="shared" ref="F5" si="1">F4*(1.5+0.1*SQRT(A5))</f>
        <v>2.7464345529191276</v>
      </c>
      <c r="G5" s="192">
        <f>ABS(F3+F5-F4)</f>
        <v>2.105013196681818</v>
      </c>
      <c r="H5" s="195">
        <v>2</v>
      </c>
      <c r="I5" s="177">
        <f>H5/G5</f>
        <v>0.95011280839124779</v>
      </c>
      <c r="J5" s="190">
        <v>3</v>
      </c>
      <c r="K5" s="13">
        <f>ABS(J3+J5-J4)</f>
        <v>2</v>
      </c>
      <c r="L5" s="19">
        <v>2</v>
      </c>
      <c r="M5" s="177">
        <f>L5/K5</f>
        <v>1</v>
      </c>
      <c r="N5" s="190">
        <v>2</v>
      </c>
      <c r="O5" s="13">
        <v>1</v>
      </c>
      <c r="P5" s="13">
        <f>N4</f>
        <v>2</v>
      </c>
      <c r="Q5" s="177">
        <f>P5/O5</f>
        <v>2</v>
      </c>
      <c r="R5" s="13">
        <v>2</v>
      </c>
      <c r="S5" s="13">
        <f t="shared" ref="S5" si="2">SUM(R4:R5)</f>
        <v>3</v>
      </c>
      <c r="T5" s="13"/>
      <c r="U5" s="13">
        <v>2</v>
      </c>
      <c r="V5" s="13">
        <f t="shared" si="0"/>
        <v>3</v>
      </c>
      <c r="W5" s="13"/>
    </row>
    <row r="6" spans="1:23">
      <c r="A6">
        <v>4</v>
      </c>
      <c r="B6" s="23">
        <v>5</v>
      </c>
      <c r="C6" s="19">
        <v>3</v>
      </c>
      <c r="D6" s="19">
        <v>4</v>
      </c>
      <c r="E6" s="177">
        <f t="shared" ref="E6" si="3">D6/C6</f>
        <v>1.3333333333333333</v>
      </c>
      <c r="F6" s="194">
        <f t="shared" ref="F6:F13" si="4">F5*(1.5+0.1*SQRT(A6))</f>
        <v>4.6689387399625168</v>
      </c>
      <c r="G6" s="195">
        <f>ABS(F3+F5-F4-F6)</f>
        <v>2.5639255432806989</v>
      </c>
      <c r="H6" s="195">
        <f>F3+F5</f>
        <v>3.7464345529191276</v>
      </c>
      <c r="I6" s="177">
        <f t="shared" ref="I6" si="5">H6/G6</f>
        <v>1.4612103548550541</v>
      </c>
      <c r="J6" s="23">
        <v>4</v>
      </c>
      <c r="K6" s="19">
        <f>ABS(J3+J5-J4-J6)</f>
        <v>2</v>
      </c>
      <c r="L6" s="19">
        <f>J3+J5</f>
        <v>4</v>
      </c>
      <c r="M6" s="177">
        <f t="shared" ref="M6" si="6">L6/K6</f>
        <v>2</v>
      </c>
      <c r="N6" s="203">
        <v>2</v>
      </c>
      <c r="O6" s="13">
        <v>1</v>
      </c>
      <c r="P6" s="13">
        <f>N3+N5</f>
        <v>3</v>
      </c>
      <c r="Q6" s="177">
        <f t="shared" ref="Q6" si="7">P6/O6</f>
        <v>3</v>
      </c>
      <c r="R6" s="13">
        <v>4</v>
      </c>
      <c r="S6" s="13">
        <f t="shared" ref="S6:S12" si="8">SUM(R5:R6)</f>
        <v>6</v>
      </c>
      <c r="T6" s="13"/>
      <c r="U6" s="13">
        <v>3</v>
      </c>
      <c r="V6" s="13">
        <f t="shared" si="0"/>
        <v>5</v>
      </c>
      <c r="W6" s="13"/>
    </row>
    <row r="7" spans="1:23">
      <c r="A7">
        <v>5</v>
      </c>
      <c r="B7" s="190">
        <v>8</v>
      </c>
      <c r="C7" s="19">
        <v>5</v>
      </c>
      <c r="D7" s="19">
        <v>7</v>
      </c>
      <c r="E7" s="177">
        <f t="shared" ref="E7:E12" si="9">D7/C7</f>
        <v>1.4</v>
      </c>
      <c r="F7" s="194">
        <f t="shared" si="4"/>
        <v>8.0474145504776153</v>
      </c>
      <c r="G7" s="195">
        <f>ABS(F3+F5+F7-F4-F6)</f>
        <v>5.4834890071969173</v>
      </c>
      <c r="H7" s="195">
        <f>F4+F6</f>
        <v>6.3103600961998261</v>
      </c>
      <c r="I7" s="177">
        <f t="shared" ref="I7:I13" si="10">H7/G7</f>
        <v>1.150792878023037</v>
      </c>
      <c r="J7" s="190">
        <v>5</v>
      </c>
      <c r="K7" s="19">
        <f>ABS(J3+J5+J7-J4-J6)</f>
        <v>3</v>
      </c>
      <c r="L7" s="19">
        <f>J4+J6</f>
        <v>6</v>
      </c>
      <c r="M7" s="177">
        <f t="shared" ref="M7:M12" si="11">L7/K7</f>
        <v>2</v>
      </c>
      <c r="N7" s="190">
        <v>2</v>
      </c>
      <c r="O7" s="13">
        <v>1</v>
      </c>
      <c r="P7" s="13">
        <f>N4+N6</f>
        <v>4</v>
      </c>
      <c r="Q7" s="177">
        <f t="shared" ref="Q7:Q12" si="12">P7/O7</f>
        <v>4</v>
      </c>
      <c r="R7" s="13">
        <v>8</v>
      </c>
      <c r="S7" s="13">
        <f t="shared" si="8"/>
        <v>12</v>
      </c>
      <c r="T7" s="13"/>
      <c r="U7" s="13">
        <v>5</v>
      </c>
      <c r="V7" s="13">
        <f t="shared" si="0"/>
        <v>8</v>
      </c>
      <c r="W7" s="13"/>
    </row>
    <row r="8" spans="1:23">
      <c r="A8">
        <v>6</v>
      </c>
      <c r="B8" s="23">
        <v>13</v>
      </c>
      <c r="C8" s="19">
        <v>8</v>
      </c>
      <c r="D8" s="19">
        <v>12</v>
      </c>
      <c r="E8" s="177">
        <f t="shared" si="9"/>
        <v>1.5</v>
      </c>
      <c r="F8" s="194">
        <f t="shared" si="4"/>
        <v>14.042327765448324</v>
      </c>
      <c r="G8" s="195">
        <f>ABS(F3+F5+F7-F4-F6-F8)</f>
        <v>8.5588387582514063</v>
      </c>
      <c r="H8" s="195">
        <f>F3+F5+F7</f>
        <v>11.793849103396743</v>
      </c>
      <c r="I8" s="177">
        <f t="shared" si="10"/>
        <v>1.3779730447692484</v>
      </c>
      <c r="J8" s="23">
        <v>6</v>
      </c>
      <c r="K8" s="19">
        <f>ABS(J3+J5+J7-J4-J6-J8)</f>
        <v>3</v>
      </c>
      <c r="L8" s="19">
        <f>J3+J5+J7</f>
        <v>9</v>
      </c>
      <c r="M8" s="177">
        <f t="shared" si="11"/>
        <v>3</v>
      </c>
      <c r="N8" s="203">
        <v>2</v>
      </c>
      <c r="O8" s="13">
        <v>1</v>
      </c>
      <c r="P8" s="13">
        <f>N3+N5+N7</f>
        <v>5</v>
      </c>
      <c r="Q8" s="177">
        <f t="shared" si="12"/>
        <v>5</v>
      </c>
      <c r="R8" s="13">
        <v>15</v>
      </c>
      <c r="S8" s="13">
        <f t="shared" si="8"/>
        <v>23</v>
      </c>
      <c r="T8" s="13"/>
      <c r="U8" s="13">
        <v>8</v>
      </c>
      <c r="V8" s="13">
        <f t="shared" si="0"/>
        <v>13</v>
      </c>
      <c r="W8" s="13"/>
    </row>
    <row r="9" spans="1:23">
      <c r="A9">
        <v>7</v>
      </c>
      <c r="B9" s="190">
        <v>21</v>
      </c>
      <c r="C9" s="19">
        <v>13</v>
      </c>
      <c r="D9" s="19">
        <v>20</v>
      </c>
      <c r="E9" s="177">
        <f t="shared" si="9"/>
        <v>1.5384615384615385</v>
      </c>
      <c r="F9" s="194">
        <f t="shared" si="4"/>
        <v>24.778742357755846</v>
      </c>
      <c r="G9" s="195">
        <f>ABS(F3+F5+F7+F9-F4-F6-F8)</f>
        <v>16.219903599504441</v>
      </c>
      <c r="H9" s="195">
        <f>F4+F6+F8</f>
        <v>20.35268786164815</v>
      </c>
      <c r="I9" s="177">
        <f t="shared" si="10"/>
        <v>1.2547970915357336</v>
      </c>
      <c r="J9" s="190">
        <v>7</v>
      </c>
      <c r="K9" s="19">
        <f>ABS(J3+J5+J7+J9-J4-J6-J8)</f>
        <v>4</v>
      </c>
      <c r="L9" s="19">
        <f>J4+J6+J8</f>
        <v>12</v>
      </c>
      <c r="M9" s="177">
        <f t="shared" si="11"/>
        <v>3</v>
      </c>
      <c r="N9" s="190">
        <v>2</v>
      </c>
      <c r="O9" s="13">
        <v>1</v>
      </c>
      <c r="P9" s="13">
        <f>N4+N6+N8</f>
        <v>6</v>
      </c>
      <c r="Q9" s="177">
        <f t="shared" si="12"/>
        <v>6</v>
      </c>
      <c r="R9" s="13">
        <v>30</v>
      </c>
      <c r="S9" s="13">
        <f t="shared" si="8"/>
        <v>45</v>
      </c>
      <c r="T9" s="13"/>
      <c r="U9" s="13">
        <v>13</v>
      </c>
      <c r="V9" s="13">
        <f t="shared" si="0"/>
        <v>21</v>
      </c>
      <c r="W9" s="13"/>
    </row>
    <row r="10" spans="1:23">
      <c r="A10">
        <v>8</v>
      </c>
      <c r="B10" s="23">
        <v>34</v>
      </c>
      <c r="C10" s="19">
        <v>21</v>
      </c>
      <c r="D10" s="19">
        <v>33</v>
      </c>
      <c r="E10" s="177">
        <f t="shared" si="9"/>
        <v>1.5714285714285714</v>
      </c>
      <c r="F10" s="194">
        <f t="shared" si="4"/>
        <v>44.176600236811169</v>
      </c>
      <c r="G10" s="195">
        <f>ABS(F3+F5+F7+F9-F4-F6-F8-F10)</f>
        <v>27.956696637306727</v>
      </c>
      <c r="H10" s="195">
        <f>F3+F5+F7+F9</f>
        <v>36.572591461152591</v>
      </c>
      <c r="I10" s="177">
        <f t="shared" si="10"/>
        <v>1.308187155858336</v>
      </c>
      <c r="J10" s="23">
        <v>8</v>
      </c>
      <c r="K10" s="19">
        <f>ABS(J3+J5+J7+J9-J4-J6-J8-J10)</f>
        <v>4</v>
      </c>
      <c r="L10" s="19">
        <f>J3+J5+J7+J9</f>
        <v>16</v>
      </c>
      <c r="M10" s="177">
        <f t="shared" si="11"/>
        <v>4</v>
      </c>
      <c r="N10" s="203">
        <v>2</v>
      </c>
      <c r="O10" s="13">
        <v>1</v>
      </c>
      <c r="P10" s="13">
        <f>N3+N5+N7+N9</f>
        <v>7</v>
      </c>
      <c r="Q10" s="177">
        <f t="shared" si="12"/>
        <v>7</v>
      </c>
      <c r="R10" s="13">
        <v>55</v>
      </c>
      <c r="S10" s="13">
        <f t="shared" si="8"/>
        <v>85</v>
      </c>
      <c r="T10" s="13"/>
      <c r="U10" s="13">
        <v>21</v>
      </c>
      <c r="V10" s="13">
        <f t="shared" si="0"/>
        <v>34</v>
      </c>
      <c r="W10" s="13"/>
    </row>
    <row r="11" spans="1:23">
      <c r="A11">
        <v>9</v>
      </c>
      <c r="B11" s="190">
        <v>55</v>
      </c>
      <c r="C11" s="19">
        <v>34</v>
      </c>
      <c r="D11" s="19">
        <v>54</v>
      </c>
      <c r="E11" s="177">
        <f t="shared" si="9"/>
        <v>1.588235294117647</v>
      </c>
      <c r="F11" s="194">
        <f t="shared" si="4"/>
        <v>79.517880426260106</v>
      </c>
      <c r="G11" s="195">
        <f>ABS(F3+F5+F7+F9+F11-F4-F6-F8-F10)</f>
        <v>51.561183788953372</v>
      </c>
      <c r="H11" s="195">
        <f>F4+F6+F8+F10</f>
        <v>64.529288098459318</v>
      </c>
      <c r="I11" s="177">
        <f t="shared" si="10"/>
        <v>1.2515090491829297</v>
      </c>
      <c r="J11" s="190">
        <v>9</v>
      </c>
      <c r="K11" s="19">
        <f>ABS(J3+J5+J7+J9+J11-J4-J6-J8-J10)</f>
        <v>5</v>
      </c>
      <c r="L11" s="19">
        <f>J4+J6+J8+J10</f>
        <v>20</v>
      </c>
      <c r="M11" s="177">
        <f t="shared" si="11"/>
        <v>4</v>
      </c>
      <c r="N11" s="190">
        <v>2</v>
      </c>
      <c r="O11" s="13">
        <v>1</v>
      </c>
      <c r="P11" s="13">
        <f>N4+N6+N8+N10</f>
        <v>8</v>
      </c>
      <c r="Q11" s="177">
        <f t="shared" si="12"/>
        <v>8</v>
      </c>
      <c r="R11" s="13">
        <v>100</v>
      </c>
      <c r="S11" s="13">
        <f t="shared" si="8"/>
        <v>155</v>
      </c>
      <c r="T11" s="13"/>
      <c r="U11" s="13">
        <v>34</v>
      </c>
      <c r="V11" s="13">
        <f t="shared" si="0"/>
        <v>55</v>
      </c>
      <c r="W11" s="13"/>
    </row>
    <row r="12" spans="1:23">
      <c r="A12">
        <v>10</v>
      </c>
      <c r="B12" s="189">
        <v>89</v>
      </c>
      <c r="C12" s="20">
        <v>55</v>
      </c>
      <c r="D12" s="196">
        <v>88</v>
      </c>
      <c r="E12" s="197">
        <f t="shared" si="9"/>
        <v>1.6</v>
      </c>
      <c r="F12" s="194">
        <f t="shared" si="4"/>
        <v>144.42258232498045</v>
      </c>
      <c r="G12" s="198">
        <f>ABS(F3+F5+F7+F9+F11-F4-F6-F8-F10-F12)</f>
        <v>92.861398536027082</v>
      </c>
      <c r="H12" s="199">
        <f>F3+F5+F7+F9+F11</f>
        <v>116.09047188741269</v>
      </c>
      <c r="I12" s="197">
        <f t="shared" si="10"/>
        <v>1.250147787106324</v>
      </c>
      <c r="J12" s="189">
        <v>10</v>
      </c>
      <c r="K12" s="20">
        <f>ABS(J3+J5+J7+J9+J11-J4-J6-J8-J10-J12)</f>
        <v>5</v>
      </c>
      <c r="L12" s="196">
        <f>J3+J5+J7+J9+J11</f>
        <v>25</v>
      </c>
      <c r="M12" s="197">
        <f t="shared" si="11"/>
        <v>5</v>
      </c>
      <c r="N12" s="189">
        <v>2</v>
      </c>
      <c r="O12" s="20">
        <v>1</v>
      </c>
      <c r="P12" s="20">
        <f>N3+N5+N7+N9+N11</f>
        <v>9</v>
      </c>
      <c r="Q12" s="197">
        <f t="shared" si="12"/>
        <v>9</v>
      </c>
      <c r="R12" s="20">
        <v>200</v>
      </c>
      <c r="S12" s="20">
        <f t="shared" si="8"/>
        <v>300</v>
      </c>
      <c r="T12" s="20"/>
      <c r="U12" s="20">
        <v>55</v>
      </c>
      <c r="V12" s="20">
        <f t="shared" si="0"/>
        <v>89</v>
      </c>
      <c r="W12" s="20"/>
    </row>
    <row r="13" spans="1:23">
      <c r="A13">
        <v>11</v>
      </c>
      <c r="C13" s="13"/>
      <c r="D13" s="19"/>
      <c r="E13" s="177"/>
      <c r="F13" s="194">
        <f t="shared" si="4"/>
        <v>264.53342517008804</v>
      </c>
      <c r="G13" s="198">
        <f>ABS(F4+F6+F8+F10+F12-F3-F5-F7-F9-F11-F13)</f>
        <v>171.67202663406096</v>
      </c>
      <c r="H13" s="199">
        <f>F4+F6+F8+F10+F12</f>
        <v>208.95187042343977</v>
      </c>
      <c r="I13" s="197">
        <f t="shared" si="10"/>
        <v>1.217157358250597</v>
      </c>
      <c r="K13" s="13"/>
      <c r="L13" s="19"/>
      <c r="M13" s="177"/>
      <c r="O13" s="13"/>
      <c r="P13" s="13"/>
      <c r="Q13" s="177"/>
      <c r="R13" s="13"/>
      <c r="S13" s="13"/>
      <c r="T13" s="13"/>
      <c r="U13" s="13"/>
      <c r="V13" s="13"/>
      <c r="W13" s="13"/>
    </row>
    <row r="14" spans="1:23">
      <c r="E14" s="200">
        <f>AVERAGE(E3:E12)</f>
        <v>1.3531458737341089</v>
      </c>
      <c r="I14" s="200">
        <f>AVERAGE(I3:I12)</f>
        <v>1.2004730169721911</v>
      </c>
      <c r="M14" s="200">
        <f>AVERAGE(M3:M12)</f>
        <v>2.6</v>
      </c>
      <c r="Q14" s="200">
        <f>AVERAGE(Q3:Q12)</f>
        <v>4.5999999999999996</v>
      </c>
    </row>
    <row r="15" spans="1:23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23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7">
      <c r="B17" s="216" t="s">
        <v>12</v>
      </c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8"/>
    </row>
    <row r="18" spans="1:17">
      <c r="A18" t="s">
        <v>13</v>
      </c>
      <c r="B18" s="20" t="s">
        <v>23</v>
      </c>
      <c r="C18" s="20" t="s">
        <v>15</v>
      </c>
      <c r="D18" s="20" t="s">
        <v>22</v>
      </c>
      <c r="F18" s="3"/>
      <c r="J18" s="20" t="s">
        <v>24</v>
      </c>
      <c r="K18" s="20" t="s">
        <v>15</v>
      </c>
      <c r="L18" s="20" t="s">
        <v>22</v>
      </c>
      <c r="N18" s="3"/>
    </row>
    <row r="19" spans="1:17">
      <c r="A19">
        <v>1</v>
      </c>
      <c r="B19" s="13">
        <v>1</v>
      </c>
      <c r="C19" s="13">
        <f>SUM(B$19)</f>
        <v>1</v>
      </c>
      <c r="D19" s="13"/>
      <c r="F19" s="191">
        <v>1</v>
      </c>
      <c r="G19" s="192">
        <f>SUM(F$19)</f>
        <v>1</v>
      </c>
      <c r="H19" s="201"/>
      <c r="J19" s="13">
        <v>1</v>
      </c>
      <c r="K19" s="13">
        <f>SUM(J$19)</f>
        <v>1</v>
      </c>
      <c r="L19" s="13"/>
    </row>
    <row r="20" spans="1:17">
      <c r="A20">
        <v>2</v>
      </c>
      <c r="B20" s="13">
        <v>1</v>
      </c>
      <c r="C20" s="13">
        <f>SUM(B$19:B20)</f>
        <v>2</v>
      </c>
      <c r="D20" s="13">
        <f>C19+D19</f>
        <v>1</v>
      </c>
      <c r="E20" s="177">
        <f>D20/C20</f>
        <v>0.5</v>
      </c>
      <c r="F20" s="194">
        <f>F19*(1.5+0.1*SQRT(A20))</f>
        <v>1.6414213562373094</v>
      </c>
      <c r="G20" s="192">
        <f>SUM(F$19:F20)</f>
        <v>2.6414213562373092</v>
      </c>
      <c r="H20" s="192">
        <f>G19+H19</f>
        <v>1</v>
      </c>
      <c r="I20" s="204">
        <f>H20/G20</f>
        <v>0.37858405196832917</v>
      </c>
      <c r="J20" s="13">
        <v>1</v>
      </c>
      <c r="K20" s="13">
        <f>SUM(J$19:J20)</f>
        <v>2</v>
      </c>
      <c r="L20" s="13">
        <f>K19+L19</f>
        <v>1</v>
      </c>
      <c r="M20" s="177">
        <f>L20/K20</f>
        <v>0.5</v>
      </c>
    </row>
    <row r="21" spans="1:17">
      <c r="A21">
        <v>3</v>
      </c>
      <c r="B21" s="13">
        <v>2</v>
      </c>
      <c r="C21" s="13">
        <f>SUM(B$19:B21)</f>
        <v>4</v>
      </c>
      <c r="D21" s="13">
        <f>C20+D20</f>
        <v>3</v>
      </c>
      <c r="E21" s="177">
        <f>D21/C21</f>
        <v>0.75</v>
      </c>
      <c r="F21" s="194">
        <f t="shared" ref="F21" si="13">F20*(1.5+0.1*SQRT(A21))</f>
        <v>2.7464345529191276</v>
      </c>
      <c r="G21" s="192">
        <f>SUM(F$19:F21)</f>
        <v>5.3878559091564373</v>
      </c>
      <c r="H21" s="192">
        <f>G20+H20</f>
        <v>3.6414213562373092</v>
      </c>
      <c r="I21" s="204">
        <f>H21/G21</f>
        <v>0.67585722737107068</v>
      </c>
      <c r="J21" s="13">
        <v>2</v>
      </c>
      <c r="K21" s="13">
        <f>SUM(J$19:J21)</f>
        <v>4</v>
      </c>
      <c r="L21" s="13">
        <f>K20+L20</f>
        <v>3</v>
      </c>
      <c r="M21" s="177">
        <f>L21/K21</f>
        <v>0.75</v>
      </c>
    </row>
    <row r="22" spans="1:17">
      <c r="A22">
        <v>4</v>
      </c>
      <c r="B22" s="13">
        <v>4</v>
      </c>
      <c r="C22" s="13">
        <f>SUM(B$19:B22)</f>
        <v>8</v>
      </c>
      <c r="D22" s="13">
        <f t="shared" ref="D22" si="14">C21+D21</f>
        <v>7</v>
      </c>
      <c r="E22" s="177">
        <f t="shared" ref="E22" si="15">D22/C22</f>
        <v>0.875</v>
      </c>
      <c r="F22" s="194">
        <f t="shared" ref="F22:F29" si="16">F21*(1.5+0.1*SQRT(A22))</f>
        <v>4.6689387399625168</v>
      </c>
      <c r="G22" s="192">
        <f>SUM(F$19:F22)</f>
        <v>10.056794649118954</v>
      </c>
      <c r="H22" s="192">
        <f t="shared" ref="H22" si="17">G21+H21</f>
        <v>9.0292772653937465</v>
      </c>
      <c r="I22" s="204">
        <f t="shared" ref="I22" si="18">H22/G22</f>
        <v>0.89782854084474861</v>
      </c>
      <c r="J22" s="13">
        <v>3</v>
      </c>
      <c r="K22" s="13">
        <f>SUM(J$19:J22)</f>
        <v>7</v>
      </c>
      <c r="L22" s="13">
        <f t="shared" ref="L22" si="19">K21+L21</f>
        <v>7</v>
      </c>
      <c r="M22" s="177">
        <f t="shared" ref="M22" si="20">L22/K22</f>
        <v>1</v>
      </c>
    </row>
    <row r="23" spans="1:17">
      <c r="A23">
        <v>5</v>
      </c>
      <c r="B23" s="13">
        <v>8</v>
      </c>
      <c r="C23" s="13">
        <f>SUM(B$19:B23)</f>
        <v>16</v>
      </c>
      <c r="D23" s="13">
        <f t="shared" ref="D23:D28" si="21">C22+D22</f>
        <v>15</v>
      </c>
      <c r="E23" s="177">
        <f t="shared" ref="E23:E29" si="22">D23/C23</f>
        <v>0.9375</v>
      </c>
      <c r="F23" s="194">
        <f t="shared" si="16"/>
        <v>8.0474145504776153</v>
      </c>
      <c r="G23" s="192">
        <f>SUM(F$19:F23)</f>
        <v>18.104209199596568</v>
      </c>
      <c r="H23" s="192">
        <f t="shared" ref="H23:H28" si="23">G22+H22</f>
        <v>19.086071914512701</v>
      </c>
      <c r="I23" s="204">
        <f t="shared" ref="I23:I30" si="24">H23/G23</f>
        <v>1.0542339465972372</v>
      </c>
      <c r="J23" s="13">
        <v>5</v>
      </c>
      <c r="K23" s="13">
        <f>SUM(J$19:J23)</f>
        <v>12</v>
      </c>
      <c r="L23" s="13">
        <f t="shared" ref="L23:L28" si="25">K22+L22</f>
        <v>14</v>
      </c>
      <c r="M23" s="177">
        <f t="shared" ref="M23:M28" si="26">L23/K23</f>
        <v>1.1666666666666667</v>
      </c>
    </row>
    <row r="24" spans="1:17">
      <c r="A24">
        <v>6</v>
      </c>
      <c r="B24" s="13">
        <v>16</v>
      </c>
      <c r="C24" s="13">
        <f>SUM(B$19:B24)</f>
        <v>32</v>
      </c>
      <c r="D24" s="13">
        <f t="shared" si="21"/>
        <v>31</v>
      </c>
      <c r="E24" s="177">
        <f t="shared" si="22"/>
        <v>0.96875</v>
      </c>
      <c r="F24" s="194">
        <f t="shared" si="16"/>
        <v>14.042327765448324</v>
      </c>
      <c r="G24" s="192">
        <f>SUM(F$19:F24)</f>
        <v>32.146536965044888</v>
      </c>
      <c r="H24" s="192">
        <f t="shared" si="23"/>
        <v>37.190281114109268</v>
      </c>
      <c r="I24" s="204">
        <f t="shared" si="24"/>
        <v>1.156898522368017</v>
      </c>
      <c r="J24" s="13">
        <v>8</v>
      </c>
      <c r="K24" s="13">
        <f>SUM(J$19:J24)</f>
        <v>20</v>
      </c>
      <c r="L24" s="13">
        <f t="shared" si="25"/>
        <v>26</v>
      </c>
      <c r="M24" s="177">
        <f t="shared" si="26"/>
        <v>1.3</v>
      </c>
    </row>
    <row r="25" spans="1:17">
      <c r="A25">
        <v>7</v>
      </c>
      <c r="B25" s="13">
        <v>32</v>
      </c>
      <c r="C25" s="13">
        <f>SUM(B$19:B25)</f>
        <v>64</v>
      </c>
      <c r="D25" s="13">
        <f t="shared" si="21"/>
        <v>63</v>
      </c>
      <c r="E25" s="177">
        <f t="shared" si="22"/>
        <v>0.984375</v>
      </c>
      <c r="F25" s="194">
        <f t="shared" si="16"/>
        <v>24.778742357755846</v>
      </c>
      <c r="G25" s="192">
        <f>SUM(F$19:F25)</f>
        <v>56.925279322800733</v>
      </c>
      <c r="H25" s="192">
        <f t="shared" si="23"/>
        <v>69.336818079154156</v>
      </c>
      <c r="I25" s="204">
        <f t="shared" si="24"/>
        <v>1.218032109881666</v>
      </c>
      <c r="J25" s="13">
        <v>13</v>
      </c>
      <c r="K25" s="13">
        <f>SUM(J$19:J25)</f>
        <v>33</v>
      </c>
      <c r="L25" s="13">
        <f t="shared" si="25"/>
        <v>46</v>
      </c>
      <c r="M25" s="177">
        <f t="shared" si="26"/>
        <v>1.393939393939394</v>
      </c>
    </row>
    <row r="26" spans="1:17">
      <c r="A26">
        <v>8</v>
      </c>
      <c r="B26" s="13">
        <v>64</v>
      </c>
      <c r="C26" s="13">
        <f>SUM(B$19:B26)</f>
        <v>128</v>
      </c>
      <c r="D26" s="13">
        <f t="shared" si="21"/>
        <v>127</v>
      </c>
      <c r="E26" s="177">
        <f t="shared" si="22"/>
        <v>0.9921875</v>
      </c>
      <c r="F26" s="194">
        <f t="shared" si="16"/>
        <v>44.176600236811169</v>
      </c>
      <c r="G26" s="192">
        <f>SUM(F$19:F26)</f>
        <v>101.1018795596119</v>
      </c>
      <c r="H26" s="192">
        <f t="shared" si="23"/>
        <v>126.26209740195489</v>
      </c>
      <c r="I26" s="204">
        <f t="shared" si="24"/>
        <v>1.2488600405050627</v>
      </c>
      <c r="J26" s="13">
        <v>21</v>
      </c>
      <c r="K26" s="13">
        <f>SUM(J$19:J26)</f>
        <v>54</v>
      </c>
      <c r="L26" s="13">
        <f t="shared" si="25"/>
        <v>79</v>
      </c>
      <c r="M26" s="177">
        <f t="shared" si="26"/>
        <v>1.462962962962963</v>
      </c>
    </row>
    <row r="27" spans="1:17">
      <c r="A27">
        <v>9</v>
      </c>
      <c r="B27" s="13">
        <v>128</v>
      </c>
      <c r="C27" s="13">
        <f>SUM(B$19:B27)</f>
        <v>256</v>
      </c>
      <c r="D27" s="13">
        <f t="shared" si="21"/>
        <v>255</v>
      </c>
      <c r="E27" s="177">
        <f t="shared" si="22"/>
        <v>0.99609375</v>
      </c>
      <c r="F27" s="194">
        <f t="shared" si="16"/>
        <v>79.517880426260106</v>
      </c>
      <c r="G27" s="192">
        <f>SUM(F$19:F27)</f>
        <v>180.61975998587201</v>
      </c>
      <c r="H27" s="192">
        <f t="shared" si="23"/>
        <v>227.36397696156678</v>
      </c>
      <c r="I27" s="204">
        <f t="shared" si="24"/>
        <v>1.2587990205465398</v>
      </c>
      <c r="J27" s="13">
        <v>34</v>
      </c>
      <c r="K27" s="13">
        <f>SUM(J$19:J27)</f>
        <v>88</v>
      </c>
      <c r="L27" s="13">
        <f t="shared" si="25"/>
        <v>133</v>
      </c>
      <c r="M27" s="177">
        <f t="shared" si="26"/>
        <v>1.5113636363636365</v>
      </c>
    </row>
    <row r="28" spans="1:17">
      <c r="A28">
        <v>10</v>
      </c>
      <c r="B28" s="13">
        <v>256</v>
      </c>
      <c r="C28" s="13">
        <f>SUM(B$19:B28)</f>
        <v>512</v>
      </c>
      <c r="D28" s="13">
        <f t="shared" si="21"/>
        <v>511</v>
      </c>
      <c r="E28" s="177">
        <f t="shared" si="22"/>
        <v>0.998046875</v>
      </c>
      <c r="F28" s="194">
        <f t="shared" si="16"/>
        <v>144.42258232498045</v>
      </c>
      <c r="G28" s="192">
        <f>SUM(F$19:F28)</f>
        <v>325.04234231085246</v>
      </c>
      <c r="H28" s="192">
        <f t="shared" si="23"/>
        <v>407.98373694743879</v>
      </c>
      <c r="I28" s="204">
        <f t="shared" si="24"/>
        <v>1.2551710464763566</v>
      </c>
      <c r="J28" s="13">
        <v>55</v>
      </c>
      <c r="K28" s="13">
        <f>SUM(J$19:J28)</f>
        <v>143</v>
      </c>
      <c r="L28" s="13">
        <f t="shared" si="25"/>
        <v>221</v>
      </c>
      <c r="M28" s="177">
        <f t="shared" si="26"/>
        <v>1.5454545454545454</v>
      </c>
    </row>
    <row r="29" spans="1:17">
      <c r="A29">
        <v>11</v>
      </c>
      <c r="B29" s="13">
        <v>512</v>
      </c>
      <c r="C29" s="13">
        <f>SUM(B$19:B29)</f>
        <v>1024</v>
      </c>
      <c r="D29" s="13">
        <f t="shared" ref="D29" si="27">C28+D28</f>
        <v>1023</v>
      </c>
      <c r="E29" s="177">
        <f t="shared" si="22"/>
        <v>0.9990234375</v>
      </c>
      <c r="F29" s="194">
        <f t="shared" si="16"/>
        <v>264.53342517008804</v>
      </c>
      <c r="G29" s="192">
        <f>SUM(F$19:F29)</f>
        <v>589.5757674809405</v>
      </c>
      <c r="H29" s="192">
        <f t="shared" ref="H29" si="28">G28+H28</f>
        <v>733.02607925829125</v>
      </c>
      <c r="I29" s="204">
        <f t="shared" si="24"/>
        <v>1.2433110716036817</v>
      </c>
      <c r="J29" s="13"/>
      <c r="K29" s="13"/>
      <c r="L29" s="13"/>
      <c r="M29" s="188">
        <f>AVERAGE(M19:M28)</f>
        <v>1.1811541339319116</v>
      </c>
    </row>
    <row r="30" spans="1:17">
      <c r="A30">
        <v>12</v>
      </c>
      <c r="B30" s="13"/>
      <c r="C30" s="13"/>
      <c r="D30" s="13"/>
      <c r="E30" s="13"/>
      <c r="F30" s="202">
        <f t="shared" ref="F30" si="29">F29*(1.5+0.1*SQRT(A30))</f>
        <v>488.43720429409444</v>
      </c>
      <c r="G30" s="192">
        <f>SUM(F$19:F30)</f>
        <v>1078.0129717750349</v>
      </c>
      <c r="H30" s="192">
        <f t="shared" ref="H30" si="30">G29+H29</f>
        <v>1322.6018467392319</v>
      </c>
      <c r="I30" s="204">
        <f t="shared" si="24"/>
        <v>1.2268886194954238</v>
      </c>
      <c r="J30" s="13"/>
      <c r="K30" s="13"/>
      <c r="L30" s="13"/>
      <c r="M30" s="13"/>
      <c r="N30" s="10"/>
    </row>
    <row r="31" spans="1:17" s="13" customFormat="1"/>
    <row r="32" spans="1:17" s="13" customFormat="1"/>
    <row r="33" spans="2:2" s="13" customFormat="1"/>
    <row r="34" spans="2:2" s="13" customFormat="1">
      <c r="B34" s="13" t="s">
        <v>25</v>
      </c>
    </row>
    <row r="35" spans="2:2" s="13" customFormat="1">
      <c r="B35" s="13" t="s">
        <v>26</v>
      </c>
    </row>
    <row r="36" spans="2:2" s="13" customFormat="1"/>
    <row r="37" spans="2:2" s="13" customFormat="1"/>
    <row r="38" spans="2:2" s="13" customFormat="1"/>
    <row r="39" spans="2:2" s="13" customFormat="1"/>
    <row r="40" spans="2:2" s="13" customFormat="1"/>
    <row r="41" spans="2:2" s="13" customFormat="1"/>
    <row r="42" spans="2:2" s="13" customFormat="1"/>
    <row r="43" spans="2:2" s="13" customFormat="1"/>
    <row r="44" spans="2:2" s="13" customFormat="1"/>
    <row r="45" spans="2:2" s="13" customFormat="1"/>
    <row r="46" spans="2:2" s="13" customFormat="1"/>
  </sheetData>
  <mergeCells count="3">
    <mergeCell ref="B1:Q1"/>
    <mergeCell ref="R1:W1"/>
    <mergeCell ref="B17:Q17"/>
  </mergeCells>
  <pageMargins left="0.69930555555555596" right="0.69930555555555596" top="0.75" bottom="0.75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3"/>
  <sheetViews>
    <sheetView zoomScale="70" zoomScaleNormal="70" workbookViewId="0">
      <selection activeCell="B23" sqref="B23"/>
    </sheetView>
  </sheetViews>
  <sheetFormatPr defaultColWidth="9" defaultRowHeight="14.4"/>
  <cols>
    <col min="1" max="2" width="7.77734375" customWidth="1"/>
    <col min="3" max="3" width="7.77734375" style="23" customWidth="1"/>
    <col min="4" max="4" width="5.77734375" style="155" customWidth="1"/>
    <col min="5" max="5" width="6.77734375" customWidth="1"/>
    <col min="6" max="6" width="11.77734375" customWidth="1"/>
    <col min="7" max="7" width="6.77734375" customWidth="1"/>
    <col min="8" max="9" width="7.77734375" customWidth="1"/>
    <col min="10" max="10" width="11.77734375" customWidth="1"/>
    <col min="11" max="11" width="8.77734375" customWidth="1"/>
    <col min="12" max="12" width="7.77734375" style="24" customWidth="1"/>
    <col min="13" max="13" width="7.77734375" customWidth="1"/>
    <col min="14" max="14" width="8.77734375" customWidth="1"/>
    <col min="15" max="15" width="7.77734375" customWidth="1"/>
    <col min="16" max="16" width="8.77734375" customWidth="1"/>
    <col min="17" max="18" width="6.77734375" customWidth="1"/>
    <col min="19" max="20" width="7.77734375" customWidth="1"/>
    <col min="21" max="21" width="7.77734375" style="25" customWidth="1"/>
    <col min="22" max="22" width="5.77734375" style="155" customWidth="1"/>
    <col min="23" max="23" width="6.77734375" customWidth="1"/>
    <col min="24" max="24" width="11.77734375" customWidth="1"/>
    <col min="25" max="25" width="6.77734375" customWidth="1"/>
    <col min="26" max="27" width="7.77734375" customWidth="1"/>
    <col min="28" max="28" width="11.77734375" customWidth="1"/>
    <col min="29" max="29" width="8.77734375" customWidth="1"/>
    <col min="30" max="30" width="7.77734375" style="24" customWidth="1"/>
    <col min="31" max="31" width="7.77734375" customWidth="1"/>
    <col min="32" max="32" width="8.77734375" customWidth="1"/>
    <col min="33" max="33" width="7.77734375" customWidth="1"/>
    <col min="34" max="34" width="8.77734375" customWidth="1"/>
    <col min="35" max="36" width="6.77734375" customWidth="1"/>
  </cols>
  <sheetData>
    <row r="1" spans="1:36">
      <c r="A1" s="26"/>
      <c r="B1" s="27" t="s">
        <v>27</v>
      </c>
      <c r="C1" s="28"/>
      <c r="F1" t="s">
        <v>28</v>
      </c>
      <c r="G1" t="s">
        <v>29</v>
      </c>
      <c r="H1" t="s">
        <v>30</v>
      </c>
      <c r="K1" t="s">
        <v>31</v>
      </c>
      <c r="M1" t="s">
        <v>32</v>
      </c>
      <c r="Q1" t="s">
        <v>33</v>
      </c>
      <c r="S1" s="95"/>
      <c r="T1" s="96" t="s">
        <v>34</v>
      </c>
      <c r="U1" s="97"/>
    </row>
    <row r="2" spans="1:36">
      <c r="A2" s="29"/>
      <c r="B2" s="30"/>
      <c r="C2" s="31"/>
      <c r="F2">
        <v>500</v>
      </c>
      <c r="G2" s="32">
        <v>100</v>
      </c>
      <c r="H2" s="33">
        <v>50</v>
      </c>
      <c r="K2">
        <v>0.01</v>
      </c>
      <c r="M2">
        <v>0.1</v>
      </c>
      <c r="Q2">
        <v>1000</v>
      </c>
      <c r="S2" s="98"/>
      <c r="T2" s="99"/>
      <c r="U2" s="100"/>
      <c r="Y2" s="32"/>
      <c r="Z2" s="33"/>
    </row>
    <row r="3" spans="1:36">
      <c r="A3" s="223" t="s">
        <v>35</v>
      </c>
      <c r="B3" s="224"/>
      <c r="C3" s="225"/>
      <c r="D3" s="222" t="s">
        <v>36</v>
      </c>
      <c r="E3" s="222"/>
      <c r="F3" s="222"/>
      <c r="G3" s="222"/>
      <c r="H3" s="222"/>
      <c r="I3" s="222"/>
      <c r="J3" s="226"/>
      <c r="K3" s="221" t="s">
        <v>37</v>
      </c>
      <c r="L3" s="222"/>
      <c r="M3" s="222"/>
      <c r="N3" s="222"/>
      <c r="O3" s="222"/>
      <c r="P3" s="222"/>
      <c r="Q3" s="222"/>
      <c r="R3" s="222"/>
      <c r="S3" s="227" t="s">
        <v>35</v>
      </c>
      <c r="T3" s="228"/>
      <c r="U3" s="229"/>
      <c r="V3" s="222" t="s">
        <v>36</v>
      </c>
      <c r="W3" s="222"/>
      <c r="X3" s="222"/>
      <c r="Y3" s="222"/>
      <c r="Z3" s="222"/>
      <c r="AA3" s="222"/>
      <c r="AB3" s="226"/>
      <c r="AC3" s="221" t="s">
        <v>37</v>
      </c>
      <c r="AD3" s="222"/>
      <c r="AE3" s="222"/>
      <c r="AF3" s="222"/>
      <c r="AG3" s="222"/>
      <c r="AH3" s="222"/>
      <c r="AI3" s="222"/>
      <c r="AJ3" s="222"/>
    </row>
    <row r="4" spans="1:36" s="20" customFormat="1">
      <c r="A4" s="34" t="s">
        <v>13</v>
      </c>
      <c r="B4" s="35" t="s">
        <v>38</v>
      </c>
      <c r="C4" s="36" t="s">
        <v>14</v>
      </c>
      <c r="D4" s="156" t="s">
        <v>39</v>
      </c>
      <c r="E4" s="37" t="s">
        <v>40</v>
      </c>
      <c r="F4" s="38" t="s">
        <v>41</v>
      </c>
      <c r="G4" s="37" t="s">
        <v>42</v>
      </c>
      <c r="H4" s="37" t="s">
        <v>43</v>
      </c>
      <c r="I4" s="38" t="s">
        <v>44</v>
      </c>
      <c r="J4" s="59" t="s">
        <v>45</v>
      </c>
      <c r="K4" s="60" t="s">
        <v>46</v>
      </c>
      <c r="L4" s="61" t="s">
        <v>47</v>
      </c>
      <c r="M4" s="62" t="s">
        <v>48</v>
      </c>
      <c r="N4" s="62" t="s">
        <v>49</v>
      </c>
      <c r="O4" s="62" t="s">
        <v>50</v>
      </c>
      <c r="P4" s="62" t="s">
        <v>51</v>
      </c>
      <c r="Q4" s="63" t="s">
        <v>52</v>
      </c>
      <c r="R4" s="63" t="s">
        <v>53</v>
      </c>
      <c r="S4" s="101" t="s">
        <v>13</v>
      </c>
      <c r="T4" s="102" t="s">
        <v>38</v>
      </c>
      <c r="U4" s="103" t="s">
        <v>18</v>
      </c>
      <c r="V4" s="156" t="s">
        <v>39</v>
      </c>
      <c r="W4" s="37" t="s">
        <v>40</v>
      </c>
      <c r="X4" s="38" t="s">
        <v>41</v>
      </c>
      <c r="Y4" s="37" t="s">
        <v>42</v>
      </c>
      <c r="Z4" s="37" t="s">
        <v>43</v>
      </c>
      <c r="AA4" s="38" t="s">
        <v>44</v>
      </c>
      <c r="AB4" s="59" t="s">
        <v>45</v>
      </c>
      <c r="AC4" s="60" t="s">
        <v>46</v>
      </c>
      <c r="AD4" s="61" t="s">
        <v>47</v>
      </c>
      <c r="AE4" s="62" t="s">
        <v>48</v>
      </c>
      <c r="AF4" s="62" t="s">
        <v>49</v>
      </c>
      <c r="AG4" s="62" t="s">
        <v>50</v>
      </c>
      <c r="AH4" s="62" t="s">
        <v>51</v>
      </c>
      <c r="AI4" s="63" t="s">
        <v>52</v>
      </c>
      <c r="AJ4" s="63" t="s">
        <v>53</v>
      </c>
    </row>
    <row r="5" spans="1:36">
      <c r="A5" s="29">
        <v>1</v>
      </c>
      <c r="B5" s="30">
        <v>1</v>
      </c>
      <c r="C5" s="31">
        <v>1</v>
      </c>
      <c r="D5" s="157">
        <f>C5</f>
        <v>1</v>
      </c>
      <c r="E5" s="39">
        <v>1</v>
      </c>
      <c r="F5" s="40">
        <f t="shared" ref="F5" si="0">E5*$Q$2*$K$2</f>
        <v>10</v>
      </c>
      <c r="G5" s="39">
        <v>0</v>
      </c>
      <c r="H5" s="41">
        <v>0</v>
      </c>
      <c r="I5" s="42">
        <f>H5*$M$2</f>
        <v>0</v>
      </c>
      <c r="J5" s="64">
        <f>F5+I5</f>
        <v>10</v>
      </c>
      <c r="K5" s="65">
        <v>0</v>
      </c>
      <c r="L5" s="66">
        <f>K5/$G$2</f>
        <v>0</v>
      </c>
      <c r="M5" s="67">
        <f>E5*$H$2*$M$2*B5</f>
        <v>5</v>
      </c>
      <c r="N5" s="67">
        <f>M5/($M$2*E5)</f>
        <v>50</v>
      </c>
      <c r="O5" s="68">
        <f>K5+N5</f>
        <v>50</v>
      </c>
      <c r="P5" s="69">
        <f>O5/$G$2</f>
        <v>0.5</v>
      </c>
      <c r="Q5" s="70">
        <v>0</v>
      </c>
      <c r="R5" s="105">
        <v>0</v>
      </c>
      <c r="S5" s="98">
        <v>1</v>
      </c>
      <c r="T5" s="99">
        <v>1</v>
      </c>
      <c r="U5" s="100">
        <v>1</v>
      </c>
      <c r="V5" s="157">
        <f>U5</f>
        <v>1</v>
      </c>
      <c r="W5" s="39">
        <v>1</v>
      </c>
      <c r="X5" s="40">
        <f t="shared" ref="X5" si="1">W5*$Q$2*$K$2</f>
        <v>10</v>
      </c>
      <c r="Y5" s="39">
        <v>0</v>
      </c>
      <c r="Z5" s="41">
        <v>0</v>
      </c>
      <c r="AA5" s="42">
        <f>Z5*$M$2</f>
        <v>0</v>
      </c>
      <c r="AB5" s="64">
        <f>X5+AA5</f>
        <v>10</v>
      </c>
      <c r="AC5" s="65">
        <v>0</v>
      </c>
      <c r="AD5" s="66">
        <f>AC5/$G$2</f>
        <v>0</v>
      </c>
      <c r="AE5" s="67">
        <f>W5*$H$2*$M$2*T5</f>
        <v>5</v>
      </c>
      <c r="AF5" s="67">
        <f>AE5/($M$2*W5)</f>
        <v>50</v>
      </c>
      <c r="AG5" s="68">
        <f>AC5+AF5</f>
        <v>50</v>
      </c>
      <c r="AH5" s="69">
        <f>AG5/$G$2</f>
        <v>0.5</v>
      </c>
      <c r="AI5" s="70">
        <v>0</v>
      </c>
      <c r="AJ5" s="105">
        <v>0</v>
      </c>
    </row>
    <row r="6" spans="1:36">
      <c r="A6" s="29">
        <v>2</v>
      </c>
      <c r="B6" s="30">
        <v>1</v>
      </c>
      <c r="C6" s="31">
        <v>2</v>
      </c>
      <c r="D6" s="155">
        <f>SUM(C5:C6)</f>
        <v>3</v>
      </c>
      <c r="E6" s="39">
        <f>C6-C5</f>
        <v>1</v>
      </c>
      <c r="F6" s="40">
        <f t="shared" ref="F6:F19" si="2">E6*$Q$2*$K$2</f>
        <v>10</v>
      </c>
      <c r="G6" s="39">
        <f>C5</f>
        <v>1</v>
      </c>
      <c r="H6" s="39">
        <f>G6*$G$2</f>
        <v>100</v>
      </c>
      <c r="I6" s="42">
        <f t="shared" ref="I6" si="3">H6*$M$2</f>
        <v>10</v>
      </c>
      <c r="J6" s="64">
        <f>F6+I6</f>
        <v>20</v>
      </c>
      <c r="K6" s="71">
        <f t="shared" ref="K6" si="4">H6/E6</f>
        <v>100</v>
      </c>
      <c r="L6" s="66">
        <f t="shared" ref="L6" si="5">K6/$G$2</f>
        <v>1</v>
      </c>
      <c r="M6" s="67">
        <f t="shared" ref="M6" si="6">E6*$H$2*$M$2*B6</f>
        <v>5</v>
      </c>
      <c r="N6" s="67">
        <f t="shared" ref="N6" si="7">M6/($M$2*E6)</f>
        <v>50</v>
      </c>
      <c r="O6" s="68">
        <f t="shared" ref="O6" si="8">K6+N6</f>
        <v>150</v>
      </c>
      <c r="P6" s="69">
        <f t="shared" ref="P6" si="9">O6/$G$2</f>
        <v>1.5</v>
      </c>
      <c r="Q6" s="70">
        <f>M6/I6</f>
        <v>0.5</v>
      </c>
      <c r="R6" s="105">
        <f t="shared" ref="R6" si="10">M6/I7</f>
        <v>0.25</v>
      </c>
      <c r="S6" s="98">
        <v>2</v>
      </c>
      <c r="T6" s="99">
        <v>1</v>
      </c>
      <c r="U6" s="100">
        <f>U5*1.5</f>
        <v>1.5</v>
      </c>
      <c r="V6" s="155">
        <f>SUM(U5:U6)</f>
        <v>2.5</v>
      </c>
      <c r="W6" s="39">
        <f>U6-U5</f>
        <v>0.5</v>
      </c>
      <c r="X6" s="40">
        <f t="shared" ref="X6:X19" si="11">W6*$Q$2*$K$2</f>
        <v>5</v>
      </c>
      <c r="Y6" s="39">
        <f>U5</f>
        <v>1</v>
      </c>
      <c r="Z6" s="39">
        <f>Y6*$G$2</f>
        <v>100</v>
      </c>
      <c r="AA6" s="42">
        <f t="shared" ref="AA6" si="12">Z6*$M$2</f>
        <v>10</v>
      </c>
      <c r="AB6" s="64">
        <f>X6+AA6</f>
        <v>15</v>
      </c>
      <c r="AC6" s="71">
        <f t="shared" ref="AC6" si="13">Z6/W6</f>
        <v>200</v>
      </c>
      <c r="AD6" s="66">
        <f t="shared" ref="AD6" si="14">AC6/$G$2</f>
        <v>2</v>
      </c>
      <c r="AE6" s="67">
        <f t="shared" ref="AE6" si="15">W6*$H$2*$M$2*T6</f>
        <v>2.5</v>
      </c>
      <c r="AF6" s="67">
        <f t="shared" ref="AF6" si="16">AE6/($M$2*W6)</f>
        <v>50</v>
      </c>
      <c r="AG6" s="68">
        <f t="shared" ref="AG6" si="17">AC6+AF6</f>
        <v>250</v>
      </c>
      <c r="AH6" s="69">
        <f t="shared" ref="AH6" si="18">AG6/$G$2</f>
        <v>2.5</v>
      </c>
      <c r="AI6" s="70">
        <f>AE6/AA6</f>
        <v>0.25</v>
      </c>
      <c r="AJ6" s="105">
        <f t="shared" ref="AJ6" si="19">AE6/AA7</f>
        <v>0.16666666666666666</v>
      </c>
    </row>
    <row r="7" spans="1:36">
      <c r="A7" s="29">
        <v>3</v>
      </c>
      <c r="B7" s="30">
        <v>1.5</v>
      </c>
      <c r="C7" s="31">
        <v>3</v>
      </c>
      <c r="D7" s="155">
        <f>SUM(C$5:C7)</f>
        <v>6</v>
      </c>
      <c r="E7" s="39">
        <f>C7+C5-C6</f>
        <v>2</v>
      </c>
      <c r="F7" s="40">
        <f t="shared" si="2"/>
        <v>20</v>
      </c>
      <c r="G7" s="39">
        <f>C6</f>
        <v>2</v>
      </c>
      <c r="H7" s="39">
        <f t="shared" ref="H7" si="20">G7*$G$2</f>
        <v>200</v>
      </c>
      <c r="I7" s="42">
        <f t="shared" ref="I7:I19" si="21">H7*$M$2</f>
        <v>20</v>
      </c>
      <c r="J7" s="64">
        <f t="shared" ref="J7" si="22">F7+I7</f>
        <v>40</v>
      </c>
      <c r="K7" s="71">
        <f t="shared" ref="K7:K19" si="23">H7/E7</f>
        <v>100</v>
      </c>
      <c r="L7" s="66">
        <f t="shared" ref="L7:L19" si="24">K7/$G$2</f>
        <v>1</v>
      </c>
      <c r="M7" s="67">
        <f t="shared" ref="M7:M19" si="25">E7*$H$2*$M$2*B7</f>
        <v>15</v>
      </c>
      <c r="N7" s="67">
        <f t="shared" ref="N7:N19" si="26">M7/($M$2*E7)</f>
        <v>75</v>
      </c>
      <c r="O7" s="68">
        <f t="shared" ref="O7:O19" si="27">K7+N7</f>
        <v>175</v>
      </c>
      <c r="P7" s="69">
        <f t="shared" ref="P7:P19" si="28">O7/$G$2</f>
        <v>1.75</v>
      </c>
      <c r="Q7" s="70">
        <f t="shared" ref="Q7" si="29">M7/I7</f>
        <v>0.75</v>
      </c>
      <c r="R7" s="105">
        <f t="shared" ref="R7:R18" si="30">M7/I8</f>
        <v>0.375</v>
      </c>
      <c r="S7" s="98">
        <v>3</v>
      </c>
      <c r="T7" s="99">
        <v>1.5</v>
      </c>
      <c r="U7" s="100">
        <f t="shared" ref="U7" si="31">U6*1.5</f>
        <v>2.25</v>
      </c>
      <c r="V7" s="155">
        <f>SUM(U$5:U7)</f>
        <v>4.75</v>
      </c>
      <c r="W7" s="39">
        <f>U7+U5-U6</f>
        <v>1.75</v>
      </c>
      <c r="X7" s="40">
        <f t="shared" si="11"/>
        <v>17.5</v>
      </c>
      <c r="Y7" s="39">
        <f>U6</f>
        <v>1.5</v>
      </c>
      <c r="Z7" s="39">
        <f t="shared" ref="Z7" si="32">Y7*$G$2</f>
        <v>150</v>
      </c>
      <c r="AA7" s="42">
        <f t="shared" ref="AA7:AA19" si="33">Z7*$M$2</f>
        <v>15</v>
      </c>
      <c r="AB7" s="64">
        <f t="shared" ref="AB7" si="34">X7+AA7</f>
        <v>32.5</v>
      </c>
      <c r="AC7" s="71">
        <f t="shared" ref="AC7:AC19" si="35">Z7/W7</f>
        <v>85.714285714285708</v>
      </c>
      <c r="AD7" s="66">
        <f t="shared" ref="AD7:AD19" si="36">AC7/$G$2</f>
        <v>0.8571428571428571</v>
      </c>
      <c r="AE7" s="67">
        <f t="shared" ref="AE7:AE19" si="37">W7*$H$2*$M$2*T7</f>
        <v>13.125</v>
      </c>
      <c r="AF7" s="67">
        <f t="shared" ref="AF7:AF19" si="38">AE7/($M$2*W7)</f>
        <v>74.999999999999986</v>
      </c>
      <c r="AG7" s="68">
        <f t="shared" ref="AG7:AG19" si="39">AC7+AF7</f>
        <v>160.71428571428569</v>
      </c>
      <c r="AH7" s="69">
        <f t="shared" ref="AH7:AH19" si="40">AG7/$G$2</f>
        <v>1.607142857142857</v>
      </c>
      <c r="AI7" s="70">
        <f t="shared" ref="AI7" si="41">AE7/AA7</f>
        <v>0.875</v>
      </c>
      <c r="AJ7" s="105">
        <f t="shared" ref="AJ7:AJ18" si="42">AE7/AA8</f>
        <v>0.40384615384615385</v>
      </c>
    </row>
    <row r="8" spans="1:36">
      <c r="A8" s="29">
        <v>4</v>
      </c>
      <c r="B8" s="30">
        <v>2</v>
      </c>
      <c r="C8" s="31">
        <v>5</v>
      </c>
      <c r="D8" s="155">
        <f>SUM(C$5:C8)</f>
        <v>11</v>
      </c>
      <c r="E8" s="39">
        <f>C8+C6-C5-C7</f>
        <v>3</v>
      </c>
      <c r="F8" s="40">
        <f t="shared" si="2"/>
        <v>30</v>
      </c>
      <c r="G8" s="39">
        <f>C5+C7</f>
        <v>4</v>
      </c>
      <c r="H8" s="39">
        <f t="shared" ref="H8:H14" si="43">G8*$G$2</f>
        <v>400</v>
      </c>
      <c r="I8" s="42">
        <f t="shared" si="21"/>
        <v>40</v>
      </c>
      <c r="J8" s="64">
        <f t="shared" ref="J8:J19" si="44">F8+I8</f>
        <v>70</v>
      </c>
      <c r="K8" s="71">
        <f t="shared" si="23"/>
        <v>133.33333333333334</v>
      </c>
      <c r="L8" s="66">
        <f t="shared" si="24"/>
        <v>1.3333333333333335</v>
      </c>
      <c r="M8" s="67">
        <f t="shared" si="25"/>
        <v>30</v>
      </c>
      <c r="N8" s="67">
        <f t="shared" si="26"/>
        <v>99.999999999999986</v>
      </c>
      <c r="O8" s="68">
        <f t="shared" si="27"/>
        <v>233.33333333333331</v>
      </c>
      <c r="P8" s="69">
        <f t="shared" si="28"/>
        <v>2.333333333333333</v>
      </c>
      <c r="Q8" s="70">
        <f t="shared" ref="Q8:Q19" si="45">M8/I8</f>
        <v>0.75</v>
      </c>
      <c r="R8" s="105">
        <f t="shared" si="30"/>
        <v>0.42857142857142855</v>
      </c>
      <c r="S8" s="98">
        <v>4</v>
      </c>
      <c r="T8" s="99">
        <v>2</v>
      </c>
      <c r="U8" s="100">
        <f t="shared" ref="U8:U15" si="46">U7*1.5</f>
        <v>3.375</v>
      </c>
      <c r="V8" s="155">
        <f>SUM(U$5:U8)</f>
        <v>8.125</v>
      </c>
      <c r="W8" s="39">
        <f>U8+U6-U5-U7</f>
        <v>1.625</v>
      </c>
      <c r="X8" s="40">
        <f t="shared" si="11"/>
        <v>16.25</v>
      </c>
      <c r="Y8" s="39">
        <f>U5+U7</f>
        <v>3.25</v>
      </c>
      <c r="Z8" s="39">
        <f t="shared" ref="Z8:Z14" si="47">Y8*$G$2</f>
        <v>325</v>
      </c>
      <c r="AA8" s="42">
        <f t="shared" si="33"/>
        <v>32.5</v>
      </c>
      <c r="AB8" s="64">
        <f t="shared" ref="AB8:AB19" si="48">X8+AA8</f>
        <v>48.75</v>
      </c>
      <c r="AC8" s="71">
        <f t="shared" si="35"/>
        <v>200</v>
      </c>
      <c r="AD8" s="66">
        <f t="shared" si="36"/>
        <v>2</v>
      </c>
      <c r="AE8" s="67">
        <f t="shared" si="37"/>
        <v>16.25</v>
      </c>
      <c r="AF8" s="67">
        <f t="shared" si="38"/>
        <v>100</v>
      </c>
      <c r="AG8" s="68">
        <f t="shared" si="39"/>
        <v>300</v>
      </c>
      <c r="AH8" s="69">
        <f t="shared" si="40"/>
        <v>3</v>
      </c>
      <c r="AI8" s="70">
        <f t="shared" ref="AI8:AI19" si="49">AE8/AA8</f>
        <v>0.5</v>
      </c>
      <c r="AJ8" s="105">
        <f t="shared" si="42"/>
        <v>0.33333333333333331</v>
      </c>
    </row>
    <row r="9" spans="1:36">
      <c r="A9" s="29">
        <v>5</v>
      </c>
      <c r="B9" s="30">
        <v>2.5</v>
      </c>
      <c r="C9" s="31">
        <v>8</v>
      </c>
      <c r="D9" s="155">
        <f>SUM(C$5:C9)</f>
        <v>19</v>
      </c>
      <c r="E9" s="39">
        <f>C9+C7+C5-C6-C8</f>
        <v>5</v>
      </c>
      <c r="F9" s="40">
        <f t="shared" si="2"/>
        <v>50</v>
      </c>
      <c r="G9" s="39">
        <f>C8+C6</f>
        <v>7</v>
      </c>
      <c r="H9" s="39">
        <f t="shared" si="43"/>
        <v>700</v>
      </c>
      <c r="I9" s="42">
        <f t="shared" si="21"/>
        <v>70</v>
      </c>
      <c r="J9" s="64">
        <f t="shared" si="44"/>
        <v>120</v>
      </c>
      <c r="K9" s="71">
        <f t="shared" si="23"/>
        <v>140</v>
      </c>
      <c r="L9" s="66">
        <f t="shared" si="24"/>
        <v>1.4</v>
      </c>
      <c r="M9" s="67">
        <f t="shared" si="25"/>
        <v>62.5</v>
      </c>
      <c r="N9" s="67">
        <f t="shared" si="26"/>
        <v>125</v>
      </c>
      <c r="O9" s="68">
        <f t="shared" si="27"/>
        <v>265</v>
      </c>
      <c r="P9" s="69">
        <f t="shared" si="28"/>
        <v>2.65</v>
      </c>
      <c r="Q9" s="70">
        <f t="shared" si="45"/>
        <v>0.8928571428571429</v>
      </c>
      <c r="R9" s="105">
        <f t="shared" si="30"/>
        <v>0.52083333333333337</v>
      </c>
      <c r="S9" s="98">
        <v>5</v>
      </c>
      <c r="T9" s="99">
        <v>2.5</v>
      </c>
      <c r="U9" s="100">
        <f t="shared" si="46"/>
        <v>5.0625</v>
      </c>
      <c r="V9" s="155">
        <f>SUM(U$5:U9)</f>
        <v>13.1875</v>
      </c>
      <c r="W9" s="39">
        <f>U9+U7+U5-U6-U8</f>
        <v>3.4375</v>
      </c>
      <c r="X9" s="40">
        <f t="shared" si="11"/>
        <v>34.375</v>
      </c>
      <c r="Y9" s="39">
        <f>U8+U6</f>
        <v>4.875</v>
      </c>
      <c r="Z9" s="39">
        <f t="shared" si="47"/>
        <v>487.5</v>
      </c>
      <c r="AA9" s="42">
        <f t="shared" si="33"/>
        <v>48.75</v>
      </c>
      <c r="AB9" s="64">
        <f t="shared" si="48"/>
        <v>83.125</v>
      </c>
      <c r="AC9" s="71">
        <f t="shared" si="35"/>
        <v>141.81818181818181</v>
      </c>
      <c r="AD9" s="66">
        <f t="shared" si="36"/>
        <v>1.4181818181818182</v>
      </c>
      <c r="AE9" s="67">
        <f t="shared" si="37"/>
        <v>42.96875</v>
      </c>
      <c r="AF9" s="67">
        <f t="shared" si="38"/>
        <v>125</v>
      </c>
      <c r="AG9" s="68">
        <f t="shared" si="39"/>
        <v>266.81818181818181</v>
      </c>
      <c r="AH9" s="69">
        <f t="shared" si="40"/>
        <v>2.668181818181818</v>
      </c>
      <c r="AI9" s="70">
        <f t="shared" si="49"/>
        <v>0.88141025641025639</v>
      </c>
      <c r="AJ9" s="105">
        <f t="shared" si="42"/>
        <v>0.51691729323308266</v>
      </c>
    </row>
    <row r="10" spans="1:36">
      <c r="A10" s="29">
        <v>6</v>
      </c>
      <c r="B10" s="30">
        <v>3</v>
      </c>
      <c r="C10" s="31">
        <v>13</v>
      </c>
      <c r="D10" s="155">
        <f>SUM(C$5:C10)</f>
        <v>32</v>
      </c>
      <c r="E10" s="39">
        <f>C10+C8+C6-C5-C7-C9</f>
        <v>8</v>
      </c>
      <c r="F10" s="40">
        <f t="shared" si="2"/>
        <v>80</v>
      </c>
      <c r="G10" s="39">
        <f>C9+C7+C5</f>
        <v>12</v>
      </c>
      <c r="H10" s="39">
        <f t="shared" si="43"/>
        <v>1200</v>
      </c>
      <c r="I10" s="42">
        <f t="shared" si="21"/>
        <v>120</v>
      </c>
      <c r="J10" s="64">
        <f t="shared" si="44"/>
        <v>200</v>
      </c>
      <c r="K10" s="71">
        <f t="shared" si="23"/>
        <v>150</v>
      </c>
      <c r="L10" s="66">
        <f t="shared" si="24"/>
        <v>1.5</v>
      </c>
      <c r="M10" s="67">
        <f t="shared" si="25"/>
        <v>120</v>
      </c>
      <c r="N10" s="67">
        <f t="shared" si="26"/>
        <v>150</v>
      </c>
      <c r="O10" s="68">
        <f t="shared" si="27"/>
        <v>300</v>
      </c>
      <c r="P10" s="69">
        <f t="shared" si="28"/>
        <v>3</v>
      </c>
      <c r="Q10" s="70">
        <f t="shared" si="45"/>
        <v>1</v>
      </c>
      <c r="R10" s="105">
        <f t="shared" si="30"/>
        <v>0.6</v>
      </c>
      <c r="S10" s="98">
        <v>6</v>
      </c>
      <c r="T10" s="99">
        <v>3</v>
      </c>
      <c r="U10" s="100">
        <f t="shared" si="46"/>
        <v>7.59375</v>
      </c>
      <c r="V10" s="155">
        <f>SUM(U$5:U10)</f>
        <v>20.78125</v>
      </c>
      <c r="W10" s="39">
        <f>U10+U8+U6-U5-U7-U9</f>
        <v>4.15625</v>
      </c>
      <c r="X10" s="40">
        <f t="shared" si="11"/>
        <v>41.5625</v>
      </c>
      <c r="Y10" s="39">
        <f>U9+U7+U5</f>
        <v>8.3125</v>
      </c>
      <c r="Z10" s="39">
        <f t="shared" si="47"/>
        <v>831.25</v>
      </c>
      <c r="AA10" s="42">
        <f t="shared" si="33"/>
        <v>83.125</v>
      </c>
      <c r="AB10" s="64">
        <f t="shared" si="48"/>
        <v>124.6875</v>
      </c>
      <c r="AC10" s="71">
        <f t="shared" si="35"/>
        <v>200</v>
      </c>
      <c r="AD10" s="66">
        <f t="shared" si="36"/>
        <v>2</v>
      </c>
      <c r="AE10" s="67">
        <f t="shared" si="37"/>
        <v>62.34375</v>
      </c>
      <c r="AF10" s="67">
        <f t="shared" si="38"/>
        <v>150</v>
      </c>
      <c r="AG10" s="68">
        <f t="shared" si="39"/>
        <v>350</v>
      </c>
      <c r="AH10" s="69">
        <f t="shared" si="40"/>
        <v>3.5</v>
      </c>
      <c r="AI10" s="70">
        <f t="shared" si="49"/>
        <v>0.75</v>
      </c>
      <c r="AJ10" s="105">
        <f t="shared" si="42"/>
        <v>0.5</v>
      </c>
    </row>
    <row r="11" spans="1:36">
      <c r="A11" s="29">
        <v>7</v>
      </c>
      <c r="B11" s="30">
        <v>3.5</v>
      </c>
      <c r="C11" s="31">
        <v>21</v>
      </c>
      <c r="D11" s="155">
        <f>SUM(C$5:C11)</f>
        <v>53</v>
      </c>
      <c r="E11" s="39">
        <f>C11+C9+C7+C5-C6-C8-C10</f>
        <v>13</v>
      </c>
      <c r="F11" s="40">
        <f t="shared" si="2"/>
        <v>130</v>
      </c>
      <c r="G11" s="39">
        <f>C10+C8+C6</f>
        <v>20</v>
      </c>
      <c r="H11" s="39">
        <f t="shared" si="43"/>
        <v>2000</v>
      </c>
      <c r="I11" s="42">
        <f t="shared" si="21"/>
        <v>200</v>
      </c>
      <c r="J11" s="64">
        <f t="shared" si="44"/>
        <v>330</v>
      </c>
      <c r="K11" s="71">
        <f t="shared" si="23"/>
        <v>153.84615384615384</v>
      </c>
      <c r="L11" s="66">
        <f t="shared" si="24"/>
        <v>1.5384615384615383</v>
      </c>
      <c r="M11" s="67">
        <f t="shared" si="25"/>
        <v>227.5</v>
      </c>
      <c r="N11" s="67">
        <f t="shared" si="26"/>
        <v>175</v>
      </c>
      <c r="O11" s="68">
        <f t="shared" si="27"/>
        <v>328.84615384615381</v>
      </c>
      <c r="P11" s="69">
        <f t="shared" si="28"/>
        <v>3.2884615384615383</v>
      </c>
      <c r="Q11" s="70">
        <f t="shared" si="45"/>
        <v>1.1375</v>
      </c>
      <c r="R11" s="105">
        <f t="shared" si="30"/>
        <v>0.68939393939393945</v>
      </c>
      <c r="S11" s="98">
        <v>7</v>
      </c>
      <c r="T11" s="99">
        <v>3.5</v>
      </c>
      <c r="U11" s="100">
        <f t="shared" si="46"/>
        <v>11.390625</v>
      </c>
      <c r="V11" s="155">
        <f>SUM(U$5:U11)</f>
        <v>32.171875</v>
      </c>
      <c r="W11" s="39">
        <f>U11+U9+U7+U5-U6-U8-U10</f>
        <v>7.234375</v>
      </c>
      <c r="X11" s="40">
        <f t="shared" si="11"/>
        <v>72.34375</v>
      </c>
      <c r="Y11" s="39">
        <f>U10+U8+U6</f>
        <v>12.46875</v>
      </c>
      <c r="Z11" s="39">
        <f t="shared" si="47"/>
        <v>1246.875</v>
      </c>
      <c r="AA11" s="42">
        <f t="shared" si="33"/>
        <v>124.6875</v>
      </c>
      <c r="AB11" s="64">
        <f t="shared" si="48"/>
        <v>197.03125</v>
      </c>
      <c r="AC11" s="71">
        <f t="shared" si="35"/>
        <v>172.35421166306696</v>
      </c>
      <c r="AD11" s="66">
        <f t="shared" si="36"/>
        <v>1.7235421166306697</v>
      </c>
      <c r="AE11" s="67">
        <f t="shared" si="37"/>
        <v>126.6015625</v>
      </c>
      <c r="AF11" s="67">
        <f t="shared" si="38"/>
        <v>174.99999999999997</v>
      </c>
      <c r="AG11" s="68">
        <f t="shared" si="39"/>
        <v>347.35421166306696</v>
      </c>
      <c r="AH11" s="69">
        <f t="shared" si="40"/>
        <v>3.4735421166306697</v>
      </c>
      <c r="AI11" s="70">
        <f t="shared" si="49"/>
        <v>1.0153508771929824</v>
      </c>
      <c r="AJ11" s="105">
        <f t="shared" si="42"/>
        <v>0.64254559873116579</v>
      </c>
    </row>
    <row r="12" spans="1:36" s="154" customFormat="1">
      <c r="A12" s="158">
        <v>8</v>
      </c>
      <c r="B12" s="30">
        <v>4</v>
      </c>
      <c r="C12" s="159">
        <v>34</v>
      </c>
      <c r="D12" s="155">
        <f>SUM(C$5:C12)</f>
        <v>87</v>
      </c>
      <c r="E12" s="128">
        <f>C12+C10+C8+C6-C5-C7-C9-C11</f>
        <v>21</v>
      </c>
      <c r="F12" s="40">
        <f t="shared" si="2"/>
        <v>210</v>
      </c>
      <c r="G12" s="128">
        <f>C11+C9+C7+C5</f>
        <v>33</v>
      </c>
      <c r="H12" s="128">
        <f t="shared" si="43"/>
        <v>3300</v>
      </c>
      <c r="I12" s="42">
        <f t="shared" si="21"/>
        <v>330</v>
      </c>
      <c r="J12" s="64">
        <f t="shared" si="44"/>
        <v>540</v>
      </c>
      <c r="K12" s="167">
        <f t="shared" si="23"/>
        <v>157.14285714285714</v>
      </c>
      <c r="L12" s="66">
        <f t="shared" si="24"/>
        <v>1.5714285714285714</v>
      </c>
      <c r="M12" s="67">
        <f t="shared" si="25"/>
        <v>420</v>
      </c>
      <c r="N12" s="67">
        <f t="shared" si="26"/>
        <v>200</v>
      </c>
      <c r="O12" s="68">
        <f t="shared" si="27"/>
        <v>357.14285714285711</v>
      </c>
      <c r="P12" s="69">
        <f t="shared" si="28"/>
        <v>3.5714285714285712</v>
      </c>
      <c r="Q12" s="178">
        <f t="shared" si="45"/>
        <v>1.2727272727272727</v>
      </c>
      <c r="R12" s="105">
        <f t="shared" si="30"/>
        <v>0.77777777777777779</v>
      </c>
      <c r="S12" s="179">
        <v>8</v>
      </c>
      <c r="T12" s="99">
        <v>4</v>
      </c>
      <c r="U12" s="100">
        <f t="shared" si="46"/>
        <v>17.0859375</v>
      </c>
      <c r="V12" s="155">
        <f>SUM(U$5:U12)</f>
        <v>49.2578125</v>
      </c>
      <c r="W12" s="128">
        <f>U12+U10+U8+U6-U5-U7-U9-U11</f>
        <v>9.8515625</v>
      </c>
      <c r="X12" s="40">
        <f t="shared" si="11"/>
        <v>98.515625</v>
      </c>
      <c r="Y12" s="128">
        <f>U11+U9+U7+U5</f>
        <v>19.703125</v>
      </c>
      <c r="Z12" s="128">
        <f t="shared" si="47"/>
        <v>1970.3125</v>
      </c>
      <c r="AA12" s="42">
        <f t="shared" si="33"/>
        <v>197.03125</v>
      </c>
      <c r="AB12" s="64">
        <f t="shared" si="48"/>
        <v>295.546875</v>
      </c>
      <c r="AC12" s="167">
        <f t="shared" si="35"/>
        <v>200</v>
      </c>
      <c r="AD12" s="66">
        <f t="shared" si="36"/>
        <v>2</v>
      </c>
      <c r="AE12" s="67">
        <f t="shared" si="37"/>
        <v>197.03125</v>
      </c>
      <c r="AF12" s="67">
        <f t="shared" si="38"/>
        <v>200</v>
      </c>
      <c r="AG12" s="68">
        <f t="shared" si="39"/>
        <v>400</v>
      </c>
      <c r="AH12" s="69">
        <f t="shared" si="40"/>
        <v>4</v>
      </c>
      <c r="AI12" s="178">
        <f t="shared" si="49"/>
        <v>1</v>
      </c>
      <c r="AJ12" s="105">
        <f t="shared" si="42"/>
        <v>0.66666666666666663</v>
      </c>
    </row>
    <row r="13" spans="1:36">
      <c r="A13" s="29">
        <v>9</v>
      </c>
      <c r="B13" s="30">
        <v>4.5</v>
      </c>
      <c r="C13" s="31">
        <v>55</v>
      </c>
      <c r="D13" s="155">
        <f>SUM(C$5:C13)</f>
        <v>142</v>
      </c>
      <c r="E13" s="39">
        <f>C13+C11+C9+C7+C5-C6-C8-C10-C12</f>
        <v>34</v>
      </c>
      <c r="F13" s="40">
        <f t="shared" si="2"/>
        <v>340</v>
      </c>
      <c r="G13" s="39">
        <f>C12+C10+C8+C6</f>
        <v>54</v>
      </c>
      <c r="H13" s="39">
        <f t="shared" si="43"/>
        <v>5400</v>
      </c>
      <c r="I13" s="42">
        <f t="shared" si="21"/>
        <v>540</v>
      </c>
      <c r="J13" s="64">
        <f t="shared" si="44"/>
        <v>880</v>
      </c>
      <c r="K13" s="71">
        <f t="shared" si="23"/>
        <v>158.8235294117647</v>
      </c>
      <c r="L13" s="66">
        <f t="shared" si="24"/>
        <v>1.588235294117647</v>
      </c>
      <c r="M13" s="67">
        <f t="shared" si="25"/>
        <v>765</v>
      </c>
      <c r="N13" s="67">
        <f t="shared" si="26"/>
        <v>224.99999999999997</v>
      </c>
      <c r="O13" s="68">
        <f t="shared" si="27"/>
        <v>383.82352941176464</v>
      </c>
      <c r="P13" s="69">
        <f t="shared" si="28"/>
        <v>3.8382352941176463</v>
      </c>
      <c r="Q13" s="70">
        <f t="shared" si="45"/>
        <v>1.4166666666666667</v>
      </c>
      <c r="R13" s="105">
        <f t="shared" si="30"/>
        <v>0.86931818181818177</v>
      </c>
      <c r="S13" s="98">
        <v>9</v>
      </c>
      <c r="T13" s="99">
        <v>4.5</v>
      </c>
      <c r="U13" s="100">
        <f t="shared" si="46"/>
        <v>25.62890625</v>
      </c>
      <c r="V13" s="155">
        <f>SUM(U$5:U13)</f>
        <v>74.88671875</v>
      </c>
      <c r="W13" s="128">
        <f>U13+U11+U9+U7+U5-U6-U8-U10-U12</f>
        <v>15.77734375</v>
      </c>
      <c r="X13" s="40">
        <f t="shared" si="11"/>
        <v>157.7734375</v>
      </c>
      <c r="Y13" s="39">
        <f>U12+U10+U8+U6</f>
        <v>29.5546875</v>
      </c>
      <c r="Z13" s="39">
        <f t="shared" si="47"/>
        <v>2955.46875</v>
      </c>
      <c r="AA13" s="42">
        <f t="shared" si="33"/>
        <v>295.546875</v>
      </c>
      <c r="AB13" s="64">
        <f t="shared" si="48"/>
        <v>453.3203125</v>
      </c>
      <c r="AC13" s="71">
        <f t="shared" si="35"/>
        <v>187.32359494924486</v>
      </c>
      <c r="AD13" s="66">
        <f t="shared" si="36"/>
        <v>1.8732359494924486</v>
      </c>
      <c r="AE13" s="67">
        <f t="shared" si="37"/>
        <v>354.990234375</v>
      </c>
      <c r="AF13" s="67">
        <f t="shared" si="38"/>
        <v>224.99999999999997</v>
      </c>
      <c r="AG13" s="68">
        <f t="shared" si="39"/>
        <v>412.32359494924481</v>
      </c>
      <c r="AH13" s="69">
        <f t="shared" si="40"/>
        <v>4.1232359494924484</v>
      </c>
      <c r="AI13" s="70">
        <f t="shared" si="49"/>
        <v>1.2011300555114988</v>
      </c>
      <c r="AJ13" s="105">
        <f t="shared" si="42"/>
        <v>0.78308918569582076</v>
      </c>
    </row>
    <row r="14" spans="1:36">
      <c r="A14" s="29">
        <v>10</v>
      </c>
      <c r="B14" s="30">
        <v>5</v>
      </c>
      <c r="C14" s="31">
        <v>89</v>
      </c>
      <c r="D14" s="155">
        <f>SUM(C$5:C14)</f>
        <v>231</v>
      </c>
      <c r="E14" s="39">
        <f>C14+C12+C10+C8+C6-C5-C7-C9-C11-C13</f>
        <v>55</v>
      </c>
      <c r="F14" s="40">
        <f t="shared" si="2"/>
        <v>550</v>
      </c>
      <c r="G14" s="39">
        <f>C13+C11+C9+C7+C5</f>
        <v>88</v>
      </c>
      <c r="H14" s="41">
        <f t="shared" si="43"/>
        <v>8800</v>
      </c>
      <c r="I14" s="42">
        <f t="shared" si="21"/>
        <v>880</v>
      </c>
      <c r="J14" s="64">
        <f t="shared" si="44"/>
        <v>1430</v>
      </c>
      <c r="K14" s="71">
        <f t="shared" si="23"/>
        <v>160</v>
      </c>
      <c r="L14" s="66">
        <f t="shared" si="24"/>
        <v>1.6</v>
      </c>
      <c r="M14" s="67">
        <f t="shared" si="25"/>
        <v>1375</v>
      </c>
      <c r="N14" s="67">
        <f t="shared" si="26"/>
        <v>250</v>
      </c>
      <c r="O14" s="68">
        <f t="shared" si="27"/>
        <v>410</v>
      </c>
      <c r="P14" s="69">
        <f t="shared" si="28"/>
        <v>4.0999999999999996</v>
      </c>
      <c r="Q14" s="70">
        <f t="shared" si="45"/>
        <v>1.5625</v>
      </c>
      <c r="R14" s="105">
        <f t="shared" si="30"/>
        <v>0.96153846153846156</v>
      </c>
      <c r="S14" s="98">
        <v>10</v>
      </c>
      <c r="T14" s="99">
        <v>5</v>
      </c>
      <c r="U14" s="100">
        <f t="shared" si="46"/>
        <v>38.443359375</v>
      </c>
      <c r="V14" s="155">
        <f>SUM(U$5:U14)</f>
        <v>113.330078125</v>
      </c>
      <c r="W14" s="128">
        <f>U14+U12+U10+U8+U6-U5-U7-U9-U11-U13</f>
        <v>22.666015625</v>
      </c>
      <c r="X14" s="40">
        <f t="shared" si="11"/>
        <v>226.66015625</v>
      </c>
      <c r="Y14" s="39">
        <f>U13+U11+U9+U7+U5</f>
        <v>45.33203125</v>
      </c>
      <c r="Z14" s="41">
        <f t="shared" si="47"/>
        <v>4533.203125</v>
      </c>
      <c r="AA14" s="42">
        <f t="shared" si="33"/>
        <v>453.3203125</v>
      </c>
      <c r="AB14" s="64">
        <f t="shared" si="48"/>
        <v>679.98046875</v>
      </c>
      <c r="AC14" s="71">
        <f t="shared" si="35"/>
        <v>200</v>
      </c>
      <c r="AD14" s="66">
        <f t="shared" si="36"/>
        <v>2</v>
      </c>
      <c r="AE14" s="67">
        <f t="shared" si="37"/>
        <v>566.650390625</v>
      </c>
      <c r="AF14" s="67">
        <f t="shared" si="38"/>
        <v>250</v>
      </c>
      <c r="AG14" s="68">
        <f t="shared" si="39"/>
        <v>450</v>
      </c>
      <c r="AH14" s="69">
        <f t="shared" si="40"/>
        <v>4.5</v>
      </c>
      <c r="AI14" s="70">
        <f t="shared" si="49"/>
        <v>1.25</v>
      </c>
      <c r="AJ14" s="105">
        <f t="shared" si="42"/>
        <v>0.83333333333333337</v>
      </c>
    </row>
    <row r="15" spans="1:36">
      <c r="A15" s="29">
        <v>11</v>
      </c>
      <c r="B15" s="30">
        <v>5</v>
      </c>
      <c r="C15" s="31">
        <v>144</v>
      </c>
      <c r="D15" s="155">
        <f>SUM(C$5:C15)</f>
        <v>375</v>
      </c>
      <c r="E15" s="39">
        <f>C15+C13+C11+C9+C7+C5-C6-C8-C10-C12-C14</f>
        <v>89</v>
      </c>
      <c r="F15" s="40">
        <f t="shared" si="2"/>
        <v>890</v>
      </c>
      <c r="G15" s="39">
        <f>C14+C12+C10+C8+C6</f>
        <v>143</v>
      </c>
      <c r="H15" s="41">
        <f t="shared" ref="H15" si="50">G15*$G$2</f>
        <v>14300</v>
      </c>
      <c r="I15" s="42">
        <f t="shared" si="21"/>
        <v>1430</v>
      </c>
      <c r="J15" s="64">
        <f t="shared" si="44"/>
        <v>2320</v>
      </c>
      <c r="K15" s="71">
        <f t="shared" si="23"/>
        <v>160.67415730337078</v>
      </c>
      <c r="L15" s="66">
        <f t="shared" si="24"/>
        <v>1.6067415730337078</v>
      </c>
      <c r="M15" s="67">
        <f t="shared" si="25"/>
        <v>2225</v>
      </c>
      <c r="N15" s="67">
        <f t="shared" si="26"/>
        <v>250</v>
      </c>
      <c r="O15" s="68">
        <f t="shared" si="27"/>
        <v>410.67415730337075</v>
      </c>
      <c r="P15" s="69">
        <f t="shared" si="28"/>
        <v>4.1067415730337071</v>
      </c>
      <c r="Q15" s="70">
        <f t="shared" si="45"/>
        <v>1.555944055944056</v>
      </c>
      <c r="R15" s="105">
        <f t="shared" si="30"/>
        <v>0.95905172413793105</v>
      </c>
      <c r="S15" s="98">
        <v>11</v>
      </c>
      <c r="T15" s="99">
        <v>5</v>
      </c>
      <c r="U15" s="100">
        <f t="shared" si="46"/>
        <v>57.6650390625</v>
      </c>
      <c r="V15" s="155">
        <f>SUM(U$5:U15)</f>
        <v>170.9951171875</v>
      </c>
      <c r="W15" s="128">
        <f>U15+U13+U11+U9+U7+U5-U6-U8-U10-U12-U14</f>
        <v>34.9990234375</v>
      </c>
      <c r="X15" s="40">
        <f t="shared" si="11"/>
        <v>349.990234375</v>
      </c>
      <c r="Y15" s="39">
        <f>U14+U12+U10+U8+U6</f>
        <v>67.998046875</v>
      </c>
      <c r="Z15" s="41">
        <f t="shared" ref="Z15" si="51">Y15*$G$2</f>
        <v>6799.8046875</v>
      </c>
      <c r="AA15" s="42">
        <f t="shared" si="33"/>
        <v>679.98046875</v>
      </c>
      <c r="AB15" s="64">
        <f t="shared" si="48"/>
        <v>1029.970703125</v>
      </c>
      <c r="AC15" s="71">
        <f t="shared" si="35"/>
        <v>194.28555484249003</v>
      </c>
      <c r="AD15" s="66">
        <f t="shared" si="36"/>
        <v>1.9428555484249004</v>
      </c>
      <c r="AE15" s="67">
        <f t="shared" si="37"/>
        <v>874.9755859375</v>
      </c>
      <c r="AF15" s="67">
        <f t="shared" si="38"/>
        <v>250</v>
      </c>
      <c r="AG15" s="68">
        <f t="shared" si="39"/>
        <v>444.28555484249</v>
      </c>
      <c r="AH15" s="69">
        <f t="shared" si="40"/>
        <v>4.4428555484248999</v>
      </c>
      <c r="AI15" s="70">
        <f t="shared" si="49"/>
        <v>1.2867657618842454</v>
      </c>
      <c r="AJ15" s="105">
        <f t="shared" si="42"/>
        <v>0.84951502337179641</v>
      </c>
    </row>
    <row r="16" spans="1:36">
      <c r="A16" s="29">
        <v>12</v>
      </c>
      <c r="B16" s="30">
        <v>5</v>
      </c>
      <c r="C16" s="31">
        <v>233</v>
      </c>
      <c r="D16" s="160">
        <f>SUM(C$5:C16)</f>
        <v>608</v>
      </c>
      <c r="E16" s="161">
        <f>C16+C14+C12+C10+C8-C7-C9-C11-C13-C15+C6-C5</f>
        <v>144</v>
      </c>
      <c r="F16" s="162">
        <f t="shared" si="2"/>
        <v>1440</v>
      </c>
      <c r="G16" s="161">
        <f>C15+C13+C11+C9+C7+C5</f>
        <v>232</v>
      </c>
      <c r="H16" s="161">
        <f>G16*$G$2</f>
        <v>23200</v>
      </c>
      <c r="I16" s="162">
        <f t="shared" si="21"/>
        <v>2320</v>
      </c>
      <c r="J16" s="168">
        <f t="shared" si="44"/>
        <v>3760</v>
      </c>
      <c r="K16" s="169">
        <f t="shared" si="23"/>
        <v>161.11111111111111</v>
      </c>
      <c r="L16" s="170">
        <f t="shared" si="24"/>
        <v>1.6111111111111112</v>
      </c>
      <c r="M16" s="171">
        <f t="shared" si="25"/>
        <v>3600</v>
      </c>
      <c r="N16" s="171">
        <f t="shared" si="26"/>
        <v>250</v>
      </c>
      <c r="O16" s="68">
        <f t="shared" si="27"/>
        <v>411.11111111111109</v>
      </c>
      <c r="P16" s="69">
        <f t="shared" si="28"/>
        <v>4.1111111111111107</v>
      </c>
      <c r="Q16" s="180">
        <f t="shared" si="45"/>
        <v>1.5517241379310345</v>
      </c>
      <c r="R16" s="181">
        <f t="shared" si="30"/>
        <v>0.95744680851063835</v>
      </c>
      <c r="S16" s="98">
        <v>12</v>
      </c>
      <c r="T16" s="99">
        <v>5</v>
      </c>
      <c r="U16" s="100"/>
      <c r="V16" s="160">
        <f>SUM(U$5:U16)</f>
        <v>170.9951171875</v>
      </c>
      <c r="W16" s="128">
        <f>U16+U14+U12+U10+U8-U7-U9-U11-U13-U15+U6-U5</f>
        <v>-34.9990234375</v>
      </c>
      <c r="X16" s="162">
        <f t="shared" si="11"/>
        <v>-349.990234375</v>
      </c>
      <c r="Y16" s="39">
        <f>U15+U13+U11+U9+U7+U5</f>
        <v>102.9970703125</v>
      </c>
      <c r="Z16" s="161">
        <f>Y16*$G$2</f>
        <v>10299.70703125</v>
      </c>
      <c r="AA16" s="162">
        <f t="shared" si="33"/>
        <v>1029.970703125</v>
      </c>
      <c r="AB16" s="168">
        <f t="shared" si="48"/>
        <v>679.98046875</v>
      </c>
      <c r="AC16" s="169">
        <f t="shared" si="35"/>
        <v>-294.28555484249</v>
      </c>
      <c r="AD16" s="170">
        <f t="shared" si="36"/>
        <v>-2.9428555484248999</v>
      </c>
      <c r="AE16" s="171">
        <f t="shared" si="37"/>
        <v>-874.9755859375</v>
      </c>
      <c r="AF16" s="171">
        <f t="shared" si="38"/>
        <v>250</v>
      </c>
      <c r="AG16" s="68">
        <f t="shared" si="39"/>
        <v>-44.285554842490001</v>
      </c>
      <c r="AH16" s="69">
        <f t="shared" si="40"/>
        <v>-0.44285554842489999</v>
      </c>
      <c r="AI16" s="180">
        <f t="shared" si="49"/>
        <v>-0.84951502337179641</v>
      </c>
      <c r="AJ16" s="181">
        <f t="shared" si="42"/>
        <v>-1.2867657618842454</v>
      </c>
    </row>
    <row r="17" spans="1:36">
      <c r="A17" s="29">
        <v>13</v>
      </c>
      <c r="B17" s="30">
        <v>6</v>
      </c>
      <c r="C17" s="31">
        <v>377</v>
      </c>
      <c r="D17" s="160">
        <f>SUM(C$5:C17)</f>
        <v>985</v>
      </c>
      <c r="E17" s="161">
        <f>C17+C15+C13+C11+C9+C7-C8-C10-C12-C14-C16+C5-C6</f>
        <v>233</v>
      </c>
      <c r="F17" s="162">
        <f t="shared" si="2"/>
        <v>2330</v>
      </c>
      <c r="G17" s="161">
        <f>C16+C14+C12+C10+C8+C6</f>
        <v>376</v>
      </c>
      <c r="H17" s="161">
        <f>G17*$G$2</f>
        <v>37600</v>
      </c>
      <c r="I17" s="162">
        <f t="shared" si="21"/>
        <v>3760</v>
      </c>
      <c r="J17" s="168">
        <f t="shared" si="44"/>
        <v>6090</v>
      </c>
      <c r="K17" s="169">
        <f t="shared" si="23"/>
        <v>161.37339055793993</v>
      </c>
      <c r="L17" s="170">
        <f t="shared" si="24"/>
        <v>1.6137339055793993</v>
      </c>
      <c r="M17" s="171">
        <f t="shared" si="25"/>
        <v>6990</v>
      </c>
      <c r="N17" s="171">
        <f t="shared" si="26"/>
        <v>300</v>
      </c>
      <c r="O17" s="68">
        <f t="shared" si="27"/>
        <v>461.37339055793996</v>
      </c>
      <c r="P17" s="69">
        <f t="shared" si="28"/>
        <v>4.6137339055793998</v>
      </c>
      <c r="Q17" s="180">
        <f t="shared" si="45"/>
        <v>1.8590425531914894</v>
      </c>
      <c r="R17" s="181">
        <f t="shared" si="30"/>
        <v>1.1477832512315271</v>
      </c>
      <c r="S17" s="98">
        <v>13</v>
      </c>
      <c r="T17" s="99">
        <v>6</v>
      </c>
      <c r="U17" s="100"/>
      <c r="V17" s="160">
        <f>SUM(U$5:U17)</f>
        <v>170.9951171875</v>
      </c>
      <c r="W17" s="128">
        <f>U17+U15+U13+U11+U9+U7-U8-U10-U12-U14-U16+U5-U6</f>
        <v>34.9990234375</v>
      </c>
      <c r="X17" s="162">
        <f t="shared" si="11"/>
        <v>349.990234375</v>
      </c>
      <c r="Y17" s="39">
        <f>U16+U14+U12+U10+U8+U6</f>
        <v>67.998046875</v>
      </c>
      <c r="Z17" s="161">
        <f>Y17*$G$2</f>
        <v>6799.8046875</v>
      </c>
      <c r="AA17" s="162">
        <f t="shared" si="33"/>
        <v>679.98046875</v>
      </c>
      <c r="AB17" s="168">
        <f t="shared" si="48"/>
        <v>1029.970703125</v>
      </c>
      <c r="AC17" s="169">
        <f t="shared" si="35"/>
        <v>194.28555484249003</v>
      </c>
      <c r="AD17" s="170">
        <f t="shared" si="36"/>
        <v>1.9428555484249004</v>
      </c>
      <c r="AE17" s="171">
        <f t="shared" si="37"/>
        <v>1049.970703125</v>
      </c>
      <c r="AF17" s="171">
        <f t="shared" si="38"/>
        <v>300</v>
      </c>
      <c r="AG17" s="68">
        <f t="shared" si="39"/>
        <v>494.28555484249</v>
      </c>
      <c r="AH17" s="69">
        <f t="shared" si="40"/>
        <v>4.9428555484248999</v>
      </c>
      <c r="AI17" s="180">
        <f t="shared" si="49"/>
        <v>1.5441189142610943</v>
      </c>
      <c r="AJ17" s="181">
        <f t="shared" si="42"/>
        <v>1.0194180280461558</v>
      </c>
    </row>
    <row r="18" spans="1:36">
      <c r="A18" s="29">
        <v>14</v>
      </c>
      <c r="B18" s="30">
        <v>6</v>
      </c>
      <c r="C18" s="31">
        <v>610</v>
      </c>
      <c r="D18" s="160">
        <f>SUM(C$5:C18)</f>
        <v>1595</v>
      </c>
      <c r="E18" s="161">
        <f>C18+C16+C14+C12+C10-C9-C11-C13-C15-C17+C8+C6-C5-C7</f>
        <v>377</v>
      </c>
      <c r="F18" s="162">
        <f t="shared" si="2"/>
        <v>3770</v>
      </c>
      <c r="G18" s="161">
        <f>C17+C15+C13+C11+C9+C7+C5</f>
        <v>609</v>
      </c>
      <c r="H18" s="161">
        <f>G18*$G$2</f>
        <v>60900</v>
      </c>
      <c r="I18" s="162">
        <f t="shared" si="21"/>
        <v>6090</v>
      </c>
      <c r="J18" s="168">
        <f t="shared" si="44"/>
        <v>9860</v>
      </c>
      <c r="K18" s="169">
        <f t="shared" si="23"/>
        <v>161.53846153846155</v>
      </c>
      <c r="L18" s="170">
        <f t="shared" si="24"/>
        <v>1.6153846153846154</v>
      </c>
      <c r="M18" s="171">
        <f t="shared" si="25"/>
        <v>11310</v>
      </c>
      <c r="N18" s="171">
        <f t="shared" si="26"/>
        <v>300</v>
      </c>
      <c r="O18" s="68">
        <f t="shared" si="27"/>
        <v>461.53846153846155</v>
      </c>
      <c r="P18" s="69">
        <f t="shared" si="28"/>
        <v>4.6153846153846159</v>
      </c>
      <c r="Q18" s="180">
        <f t="shared" si="45"/>
        <v>1.8571428571428572</v>
      </c>
      <c r="R18" s="181">
        <f t="shared" si="30"/>
        <v>1.1470588235294117</v>
      </c>
      <c r="S18" s="98">
        <v>14</v>
      </c>
      <c r="T18" s="99">
        <v>6</v>
      </c>
      <c r="U18" s="100"/>
      <c r="V18" s="160">
        <f>SUM(U$5:U18)</f>
        <v>170.9951171875</v>
      </c>
      <c r="W18" s="128">
        <f>U18+U16+U14+U12+U10-U9-U11-U13-U15-U17+U8+U6-U5-U7</f>
        <v>-34.9990234375</v>
      </c>
      <c r="X18" s="162">
        <f t="shared" si="11"/>
        <v>-349.990234375</v>
      </c>
      <c r="Y18" s="39">
        <f>U17+U15+U13+U11+U9+U7+U5</f>
        <v>102.9970703125</v>
      </c>
      <c r="Z18" s="161">
        <f>Y18*$G$2</f>
        <v>10299.70703125</v>
      </c>
      <c r="AA18" s="162">
        <f t="shared" si="33"/>
        <v>1029.970703125</v>
      </c>
      <c r="AB18" s="168">
        <f t="shared" si="48"/>
        <v>679.98046875</v>
      </c>
      <c r="AC18" s="169">
        <f t="shared" si="35"/>
        <v>-294.28555484249</v>
      </c>
      <c r="AD18" s="170">
        <f t="shared" si="36"/>
        <v>-2.9428555484248999</v>
      </c>
      <c r="AE18" s="171">
        <f t="shared" si="37"/>
        <v>-1049.970703125</v>
      </c>
      <c r="AF18" s="171">
        <f t="shared" si="38"/>
        <v>300</v>
      </c>
      <c r="AG18" s="68">
        <f t="shared" si="39"/>
        <v>5.7144451575099993</v>
      </c>
      <c r="AH18" s="69">
        <f t="shared" si="40"/>
        <v>5.7144451575099994E-2</v>
      </c>
      <c r="AI18" s="180">
        <f t="shared" si="49"/>
        <v>-1.0194180280461558</v>
      </c>
      <c r="AJ18" s="181">
        <f t="shared" si="42"/>
        <v>-1.5441189142610943</v>
      </c>
    </row>
    <row r="19" spans="1:36">
      <c r="A19" s="52">
        <v>15</v>
      </c>
      <c r="B19" s="53">
        <v>6</v>
      </c>
      <c r="C19" s="54">
        <v>987</v>
      </c>
      <c r="D19" s="163">
        <f>SUM(C$5:C19)</f>
        <v>2582</v>
      </c>
      <c r="E19" s="164">
        <f>C19+C17+C15+C13+C11+C9-C10-C12-C14-C16-C18+C7+C5-C6-C8</f>
        <v>610</v>
      </c>
      <c r="F19" s="165">
        <f t="shared" si="2"/>
        <v>6100</v>
      </c>
      <c r="G19" s="164">
        <f>C18+C16+C14+C12+C10+C8+C6</f>
        <v>986</v>
      </c>
      <c r="H19" s="164">
        <f>G19*$G$2</f>
        <v>98600</v>
      </c>
      <c r="I19" s="165">
        <f t="shared" si="21"/>
        <v>9860</v>
      </c>
      <c r="J19" s="172">
        <f t="shared" si="44"/>
        <v>15960</v>
      </c>
      <c r="K19" s="173">
        <f t="shared" si="23"/>
        <v>161.63934426229508</v>
      </c>
      <c r="L19" s="174">
        <f t="shared" si="24"/>
        <v>1.6163934426229509</v>
      </c>
      <c r="M19" s="175">
        <f t="shared" si="25"/>
        <v>18300</v>
      </c>
      <c r="N19" s="175">
        <f t="shared" si="26"/>
        <v>300</v>
      </c>
      <c r="O19" s="176">
        <f t="shared" si="27"/>
        <v>461.63934426229508</v>
      </c>
      <c r="P19" s="69">
        <f t="shared" si="28"/>
        <v>4.6163934426229511</v>
      </c>
      <c r="Q19" s="182">
        <f t="shared" si="45"/>
        <v>1.8559837728194726</v>
      </c>
      <c r="R19" s="183" t="s">
        <v>54</v>
      </c>
      <c r="S19" s="121">
        <v>15</v>
      </c>
      <c r="T19" s="122">
        <v>6</v>
      </c>
      <c r="U19" s="184"/>
      <c r="V19" s="163">
        <f>SUM(U$5:U19)</f>
        <v>170.9951171875</v>
      </c>
      <c r="W19" s="128">
        <f>U19+U17+U15+U13+U11+U9-U10-U12-U14-U16-U18+U7+U5-U6-U8</f>
        <v>34.9990234375</v>
      </c>
      <c r="X19" s="165">
        <f t="shared" si="11"/>
        <v>349.990234375</v>
      </c>
      <c r="Y19" s="39">
        <f>U18+U16+U14+U12+U10+U8+U6</f>
        <v>67.998046875</v>
      </c>
      <c r="Z19" s="164">
        <f>Y19*$G$2</f>
        <v>6799.8046875</v>
      </c>
      <c r="AA19" s="165">
        <f t="shared" si="33"/>
        <v>679.98046875</v>
      </c>
      <c r="AB19" s="172">
        <f t="shared" si="48"/>
        <v>1029.970703125</v>
      </c>
      <c r="AC19" s="173">
        <f t="shared" si="35"/>
        <v>194.28555484249003</v>
      </c>
      <c r="AD19" s="174">
        <f t="shared" si="36"/>
        <v>1.9428555484249004</v>
      </c>
      <c r="AE19" s="175">
        <f t="shared" si="37"/>
        <v>1049.970703125</v>
      </c>
      <c r="AF19" s="175">
        <f t="shared" si="38"/>
        <v>300</v>
      </c>
      <c r="AG19" s="176">
        <f t="shared" si="39"/>
        <v>494.28555484249</v>
      </c>
      <c r="AH19" s="69">
        <f t="shared" si="40"/>
        <v>4.9428555484248999</v>
      </c>
      <c r="AI19" s="182">
        <f t="shared" si="49"/>
        <v>1.5441189142610943</v>
      </c>
      <c r="AJ19" s="183" t="s">
        <v>54</v>
      </c>
    </row>
    <row r="20" spans="1:36">
      <c r="C20" s="13"/>
      <c r="E20" s="13"/>
      <c r="F20" s="13"/>
      <c r="G20" s="13"/>
      <c r="H20" s="13"/>
      <c r="I20" s="13"/>
      <c r="J20" s="13"/>
      <c r="K20" s="13"/>
      <c r="L20" s="92"/>
      <c r="M20" s="13"/>
      <c r="N20" s="13"/>
      <c r="O20" s="13"/>
      <c r="P20" s="13"/>
      <c r="Q20" s="13"/>
      <c r="R20" s="13"/>
      <c r="U20" s="125"/>
      <c r="W20" s="13"/>
      <c r="X20" s="13"/>
      <c r="Y20" s="13"/>
      <c r="Z20" s="13"/>
      <c r="AA20" s="13"/>
      <c r="AB20" s="13"/>
      <c r="AC20" s="13"/>
      <c r="AD20" s="92"/>
      <c r="AE20" s="13"/>
      <c r="AF20" s="13"/>
      <c r="AG20" s="13"/>
      <c r="AH20" s="13"/>
      <c r="AI20" s="13"/>
      <c r="AJ20" s="13"/>
    </row>
    <row r="21" spans="1:36">
      <c r="C21" s="13"/>
      <c r="E21" s="13"/>
      <c r="F21" s="13"/>
      <c r="G21" s="13"/>
      <c r="H21" s="13"/>
      <c r="I21" s="13"/>
      <c r="J21" s="13"/>
      <c r="K21" s="13"/>
      <c r="L21" s="92"/>
      <c r="M21" s="13"/>
      <c r="N21" s="13"/>
      <c r="O21" s="13"/>
      <c r="P21" s="13"/>
      <c r="Q21" s="13"/>
      <c r="R21" s="13"/>
      <c r="U21" s="125"/>
      <c r="W21" s="13"/>
      <c r="X21" s="13"/>
      <c r="Y21" s="13"/>
      <c r="Z21" s="13"/>
      <c r="AA21" s="13"/>
      <c r="AB21" s="13"/>
      <c r="AC21" s="13"/>
      <c r="AD21" s="92"/>
      <c r="AE21" s="13"/>
      <c r="AF21" s="13"/>
      <c r="AG21" s="13"/>
      <c r="AH21" s="13"/>
      <c r="AI21" s="13"/>
      <c r="AJ21" s="13"/>
    </row>
    <row r="22" spans="1:36">
      <c r="B22" t="s">
        <v>55</v>
      </c>
      <c r="C22" s="13"/>
      <c r="E22" s="13"/>
      <c r="F22" s="13"/>
      <c r="G22" s="13"/>
      <c r="H22" s="13"/>
      <c r="I22" s="13"/>
      <c r="J22" s="13"/>
      <c r="K22" s="13"/>
      <c r="L22" s="92"/>
      <c r="M22" s="13"/>
      <c r="N22" s="13"/>
      <c r="O22" s="13"/>
      <c r="P22" s="13"/>
      <c r="Q22" s="13"/>
      <c r="R22" s="13"/>
      <c r="S22" s="13"/>
      <c r="T22" s="13"/>
      <c r="U22" s="125"/>
      <c r="W22" s="13"/>
      <c r="X22" s="13"/>
      <c r="Y22" s="13"/>
      <c r="Z22" s="13"/>
      <c r="AA22" s="13"/>
      <c r="AB22" s="13"/>
      <c r="AC22" s="13"/>
      <c r="AD22" s="92"/>
      <c r="AE22" s="13"/>
      <c r="AF22" s="13"/>
      <c r="AG22" s="13"/>
      <c r="AH22" s="13"/>
      <c r="AI22" s="13"/>
      <c r="AJ22" s="13"/>
    </row>
    <row r="23" spans="1:36">
      <c r="B23">
        <v>1</v>
      </c>
      <c r="C23" s="13" t="s">
        <v>56</v>
      </c>
      <c r="E23" s="13"/>
      <c r="F23" s="13"/>
      <c r="G23" s="13"/>
      <c r="H23" s="13"/>
      <c r="I23" s="13"/>
      <c r="J23" s="13"/>
      <c r="K23" s="13"/>
      <c r="L23" s="92"/>
      <c r="M23" s="13"/>
      <c r="N23" s="13"/>
      <c r="O23" s="13"/>
      <c r="P23" s="13"/>
      <c r="Q23" s="13"/>
      <c r="R23" s="13"/>
      <c r="S23" s="13"/>
      <c r="T23" s="13"/>
      <c r="U23" s="125"/>
      <c r="W23" s="13"/>
      <c r="X23" s="13"/>
      <c r="Y23" s="13"/>
      <c r="Z23" s="13"/>
      <c r="AA23" s="13"/>
      <c r="AB23" s="13"/>
      <c r="AC23" s="13"/>
      <c r="AD23" s="92"/>
      <c r="AE23" s="13"/>
      <c r="AF23" s="13"/>
      <c r="AG23" s="13"/>
      <c r="AH23" s="13"/>
      <c r="AI23" s="13"/>
      <c r="AJ23" s="13"/>
    </row>
    <row r="24" spans="1:36">
      <c r="B24">
        <v>2</v>
      </c>
      <c r="C24" s="13" t="s">
        <v>57</v>
      </c>
      <c r="E24" s="13"/>
      <c r="F24" s="13"/>
      <c r="G24" s="13"/>
      <c r="H24" s="13"/>
      <c r="I24" s="13"/>
      <c r="J24" s="13"/>
      <c r="K24" s="13"/>
      <c r="L24" s="92"/>
      <c r="M24" s="13"/>
      <c r="N24" s="13"/>
      <c r="O24" s="13"/>
      <c r="P24" s="13"/>
      <c r="Q24" s="13"/>
      <c r="R24" s="13"/>
      <c r="S24" s="13"/>
      <c r="T24" s="13"/>
      <c r="U24" s="125"/>
      <c r="W24" s="13"/>
      <c r="X24" s="13"/>
      <c r="Y24" s="13"/>
      <c r="Z24" s="13"/>
      <c r="AA24" s="13"/>
      <c r="AB24" s="13"/>
      <c r="AC24" s="13"/>
      <c r="AD24" s="92"/>
      <c r="AE24" s="13"/>
      <c r="AF24" s="13"/>
      <c r="AG24" s="13"/>
      <c r="AH24" s="13"/>
      <c r="AI24" s="13"/>
      <c r="AJ24" s="13"/>
    </row>
    <row r="25" spans="1:36">
      <c r="B25">
        <v>3</v>
      </c>
      <c r="C25" s="13" t="s">
        <v>58</v>
      </c>
      <c r="E25" s="13"/>
      <c r="F25" s="13"/>
      <c r="G25" s="13"/>
      <c r="H25" s="13"/>
      <c r="I25" s="13"/>
      <c r="J25" s="13"/>
      <c r="K25" s="13"/>
      <c r="L25" s="92"/>
      <c r="M25" s="13"/>
      <c r="N25" s="13"/>
      <c r="O25" s="13"/>
      <c r="P25" s="13"/>
      <c r="Q25" s="13"/>
      <c r="R25" s="13"/>
      <c r="S25" s="13"/>
      <c r="T25" s="13"/>
      <c r="U25" s="125"/>
      <c r="W25" s="13"/>
      <c r="X25" s="13"/>
      <c r="Y25" s="13"/>
      <c r="Z25" s="13"/>
      <c r="AA25" s="13"/>
      <c r="AB25" s="13"/>
      <c r="AC25" s="13"/>
      <c r="AD25" s="92"/>
      <c r="AE25" s="13"/>
      <c r="AF25" s="13"/>
      <c r="AG25" s="13"/>
      <c r="AH25" s="13"/>
      <c r="AI25" s="13"/>
      <c r="AJ25" s="13"/>
    </row>
    <row r="26" spans="1:36">
      <c r="C26" s="13"/>
      <c r="E26" s="13"/>
      <c r="F26" s="13"/>
      <c r="G26" s="13"/>
      <c r="H26" s="13"/>
      <c r="I26" s="13"/>
      <c r="J26" s="13"/>
      <c r="K26" s="13"/>
      <c r="L26" s="92"/>
      <c r="M26" s="13"/>
      <c r="N26" s="13"/>
      <c r="O26" s="13"/>
      <c r="P26" s="13"/>
      <c r="Q26" s="13"/>
      <c r="R26" s="13"/>
      <c r="S26" s="13"/>
      <c r="T26" s="13"/>
      <c r="U26" s="125"/>
      <c r="W26" s="13"/>
      <c r="X26" s="13"/>
      <c r="Y26" s="13"/>
      <c r="Z26" s="13"/>
      <c r="AA26" s="13"/>
      <c r="AB26" s="13"/>
      <c r="AC26" s="13"/>
      <c r="AD26" s="92"/>
      <c r="AE26" s="13"/>
      <c r="AF26" s="13"/>
      <c r="AG26" s="13"/>
      <c r="AH26" s="13"/>
      <c r="AI26" s="13"/>
      <c r="AJ26" s="13"/>
    </row>
    <row r="27" spans="1:36">
      <c r="B27" t="s">
        <v>59</v>
      </c>
      <c r="C27" s="13"/>
      <c r="E27" s="13"/>
      <c r="F27" s="13"/>
      <c r="G27" s="13"/>
      <c r="H27" s="13"/>
      <c r="I27" s="13"/>
      <c r="J27" s="13"/>
      <c r="K27" s="13"/>
      <c r="L27" s="92"/>
      <c r="M27" s="13"/>
      <c r="N27" s="13"/>
      <c r="O27" s="13"/>
      <c r="P27" s="13"/>
      <c r="Q27" s="13"/>
      <c r="R27" s="13"/>
      <c r="S27" s="13"/>
      <c r="T27" s="13"/>
      <c r="U27" s="125"/>
      <c r="W27" s="13"/>
      <c r="X27" s="13"/>
      <c r="Y27" s="13"/>
      <c r="Z27" s="13"/>
      <c r="AA27" s="13"/>
      <c r="AB27" s="13"/>
      <c r="AC27" s="13"/>
      <c r="AD27" s="92"/>
      <c r="AE27" s="13"/>
      <c r="AF27" s="13"/>
      <c r="AG27" s="13"/>
      <c r="AH27" s="13"/>
      <c r="AI27" s="13"/>
      <c r="AJ27" s="13"/>
    </row>
    <row r="28" spans="1:36">
      <c r="B28">
        <v>1</v>
      </c>
      <c r="C28" s="19" t="s">
        <v>60</v>
      </c>
      <c r="E28" s="13"/>
      <c r="F28" s="13"/>
      <c r="G28" s="13"/>
      <c r="H28" s="13"/>
      <c r="I28" s="13"/>
      <c r="J28" s="13"/>
      <c r="K28" s="13"/>
      <c r="L28" s="92"/>
      <c r="M28" s="13"/>
      <c r="N28" s="13"/>
      <c r="O28" s="13"/>
      <c r="P28" s="13"/>
      <c r="Q28" s="13"/>
      <c r="R28" s="13"/>
      <c r="S28" s="13"/>
      <c r="T28" s="13"/>
      <c r="U28" s="185"/>
      <c r="W28" s="13"/>
      <c r="X28" s="13"/>
      <c r="Y28" s="13"/>
      <c r="Z28" s="13"/>
      <c r="AA28" s="13"/>
      <c r="AB28" s="13"/>
      <c r="AC28" s="13"/>
      <c r="AD28" s="92"/>
      <c r="AE28" s="13"/>
      <c r="AF28" s="13"/>
      <c r="AG28" s="13"/>
      <c r="AH28" s="13"/>
      <c r="AI28" s="13"/>
      <c r="AJ28" s="13"/>
    </row>
    <row r="29" spans="1:36">
      <c r="C29" s="13"/>
      <c r="E29" s="13"/>
      <c r="F29" s="13"/>
      <c r="G29" s="13"/>
      <c r="H29" s="13"/>
      <c r="I29" s="13"/>
      <c r="J29" s="13"/>
      <c r="K29" s="13"/>
      <c r="L29" s="92"/>
      <c r="M29" s="13"/>
      <c r="N29" s="13"/>
      <c r="O29" s="13"/>
      <c r="P29" s="13"/>
      <c r="Q29" s="13"/>
      <c r="R29" s="13"/>
      <c r="S29" s="13"/>
      <c r="T29" s="13"/>
      <c r="U29" s="125"/>
      <c r="W29" s="13"/>
      <c r="X29" s="13"/>
      <c r="Y29" s="13"/>
      <c r="Z29" s="13"/>
      <c r="AA29" s="13"/>
      <c r="AB29" s="13"/>
      <c r="AC29" s="13"/>
      <c r="AD29" s="92"/>
      <c r="AE29" s="13"/>
      <c r="AF29" s="13"/>
      <c r="AG29" s="13"/>
      <c r="AH29" s="13"/>
      <c r="AI29" s="13"/>
      <c r="AJ29" s="13"/>
    </row>
    <row r="30" spans="1:36">
      <c r="C30" s="13"/>
      <c r="E30" s="13"/>
      <c r="F30" s="13"/>
      <c r="G30" s="13"/>
      <c r="H30" s="13"/>
      <c r="I30" s="13"/>
      <c r="J30" s="13"/>
      <c r="K30" s="13"/>
      <c r="L30" s="92"/>
      <c r="M30" s="13"/>
      <c r="N30" s="13"/>
      <c r="O30" s="13"/>
      <c r="P30" s="13"/>
      <c r="Q30" s="13"/>
      <c r="R30" s="13"/>
      <c r="S30" s="13"/>
      <c r="T30" s="13"/>
      <c r="U30" s="125"/>
      <c r="W30" s="13"/>
      <c r="X30" s="13"/>
      <c r="Y30" s="13"/>
      <c r="Z30" s="13"/>
      <c r="AA30" s="13"/>
      <c r="AB30" s="13"/>
      <c r="AC30" s="13"/>
      <c r="AD30" s="92"/>
      <c r="AE30" s="13"/>
      <c r="AF30" s="13"/>
      <c r="AG30" s="13"/>
      <c r="AH30" s="13"/>
      <c r="AI30" s="13"/>
      <c r="AJ30" s="13"/>
    </row>
    <row r="31" spans="1:36">
      <c r="C31" s="13"/>
      <c r="D31" s="155" t="s">
        <v>61</v>
      </c>
      <c r="E31" s="13" t="s">
        <v>62</v>
      </c>
      <c r="F31" s="13"/>
      <c r="G31" s="13"/>
      <c r="H31" s="13"/>
      <c r="I31" s="13"/>
      <c r="J31" s="13"/>
      <c r="K31" s="13"/>
      <c r="L31" s="92"/>
      <c r="M31" s="13"/>
      <c r="N31" s="13"/>
      <c r="O31" s="13"/>
      <c r="P31" s="13"/>
      <c r="Q31" s="13"/>
      <c r="R31" s="13"/>
      <c r="S31" s="13"/>
      <c r="T31" s="13"/>
      <c r="U31" s="125"/>
      <c r="W31" s="13"/>
      <c r="X31" s="13"/>
      <c r="Y31" s="13"/>
      <c r="Z31" s="13"/>
      <c r="AA31" s="13"/>
      <c r="AB31" s="13"/>
      <c r="AC31" s="13"/>
      <c r="AD31" s="92"/>
      <c r="AE31" s="13"/>
      <c r="AF31" s="13"/>
      <c r="AG31" s="13"/>
      <c r="AH31" s="13"/>
      <c r="AI31" s="13"/>
      <c r="AJ31" s="13"/>
    </row>
    <row r="32" spans="1:36">
      <c r="C32" s="13"/>
      <c r="E32" s="13"/>
      <c r="F32" s="13"/>
      <c r="G32" s="13"/>
      <c r="H32" s="13"/>
      <c r="I32" s="13"/>
      <c r="J32" s="13"/>
      <c r="K32" s="13"/>
      <c r="L32" s="92"/>
      <c r="M32" s="13"/>
      <c r="N32" s="13"/>
      <c r="O32" s="13"/>
      <c r="P32" s="13"/>
      <c r="Q32" s="13"/>
      <c r="R32" s="13"/>
      <c r="S32" s="13"/>
      <c r="T32" s="13"/>
      <c r="U32" s="125"/>
      <c r="W32" s="13"/>
      <c r="X32" s="13"/>
      <c r="Y32" s="13"/>
      <c r="Z32" s="13"/>
      <c r="AA32" s="13"/>
      <c r="AB32" s="13"/>
      <c r="AC32" s="13"/>
      <c r="AD32" s="92"/>
      <c r="AE32" s="13"/>
      <c r="AF32" s="13"/>
      <c r="AG32" s="13"/>
      <c r="AH32" s="13"/>
      <c r="AI32" s="13"/>
      <c r="AJ32" s="13"/>
    </row>
    <row r="33" spans="2:36">
      <c r="C33" s="216" t="s">
        <v>12</v>
      </c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13"/>
      <c r="T33" s="13"/>
      <c r="U33" s="186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</row>
    <row r="34" spans="2:36">
      <c r="B34" t="s">
        <v>13</v>
      </c>
      <c r="C34" s="20" t="s">
        <v>23</v>
      </c>
      <c r="D34" s="166"/>
      <c r="E34" s="20" t="s">
        <v>15</v>
      </c>
      <c r="F34" s="20"/>
      <c r="G34" s="20" t="s">
        <v>22</v>
      </c>
      <c r="H34" s="13"/>
      <c r="I34" s="13"/>
      <c r="J34" s="13"/>
      <c r="K34" s="13"/>
      <c r="L34" s="92"/>
      <c r="S34" s="13"/>
      <c r="T34" s="13"/>
      <c r="U34" s="125"/>
      <c r="W34" s="13"/>
      <c r="Y34" s="13"/>
      <c r="Z34" s="13"/>
      <c r="AA34" s="13"/>
      <c r="AB34" s="13"/>
      <c r="AC34" s="13"/>
      <c r="AD34" s="92"/>
      <c r="AE34" s="13"/>
      <c r="AF34" s="13"/>
      <c r="AG34" s="13"/>
      <c r="AH34" s="13"/>
      <c r="AI34" s="13"/>
      <c r="AJ34" s="13"/>
    </row>
    <row r="35" spans="2:36">
      <c r="B35">
        <v>1</v>
      </c>
      <c r="C35" s="13">
        <v>1</v>
      </c>
      <c r="E35" s="13">
        <f>SUM(C$35)</f>
        <v>1</v>
      </c>
      <c r="F35" s="13"/>
      <c r="G35" s="13"/>
      <c r="H35" s="13"/>
      <c r="I35" s="13"/>
      <c r="J35" s="13"/>
      <c r="K35" s="13"/>
      <c r="L35" s="92"/>
      <c r="S35" s="13">
        <v>1</v>
      </c>
      <c r="T35" s="13"/>
      <c r="U35" s="125"/>
      <c r="W35" s="13"/>
      <c r="X35" s="188">
        <f>1.5^(S5^0.7)</f>
        <v>1.5</v>
      </c>
      <c r="Y35" s="13"/>
      <c r="Z35" s="13"/>
      <c r="AA35" s="13"/>
      <c r="AB35" s="13"/>
      <c r="AC35" s="13"/>
      <c r="AD35" s="92"/>
      <c r="AE35" s="13"/>
      <c r="AF35" s="13"/>
      <c r="AG35" s="13"/>
      <c r="AH35" s="13"/>
      <c r="AI35" s="13"/>
      <c r="AJ35" s="13"/>
    </row>
    <row r="36" spans="2:36">
      <c r="B36">
        <v>2</v>
      </c>
      <c r="C36" s="13">
        <v>1</v>
      </c>
      <c r="E36" s="13">
        <f>SUM(C$35:C36)</f>
        <v>2</v>
      </c>
      <c r="F36" s="13"/>
      <c r="G36" s="13">
        <f>E35+G35</f>
        <v>1</v>
      </c>
      <c r="H36" s="13"/>
      <c r="I36" s="13"/>
      <c r="J36" s="13"/>
      <c r="K36" s="13"/>
      <c r="L36" s="92"/>
      <c r="M36" s="177">
        <f>G36/E36</f>
        <v>0.5</v>
      </c>
      <c r="N36" s="177"/>
      <c r="O36" s="177"/>
      <c r="P36" s="177"/>
      <c r="Q36" s="177"/>
      <c r="R36" s="177"/>
      <c r="S36" s="13">
        <v>1.8</v>
      </c>
      <c r="T36" s="13"/>
      <c r="U36" s="125"/>
      <c r="W36" s="13"/>
      <c r="X36" s="188">
        <f t="shared" ref="X36" si="52">1.5^(S6^0.7)</f>
        <v>1.932240115396652</v>
      </c>
      <c r="Y36" s="13"/>
      <c r="Z36" s="13"/>
      <c r="AA36" s="13"/>
      <c r="AB36" s="13"/>
      <c r="AC36" s="13"/>
      <c r="AD36" s="92"/>
      <c r="AE36" s="177"/>
      <c r="AF36" s="177"/>
      <c r="AG36" s="177"/>
      <c r="AH36" s="177"/>
      <c r="AI36" s="177"/>
      <c r="AJ36" s="177"/>
    </row>
    <row r="37" spans="2:36">
      <c r="B37">
        <v>3</v>
      </c>
      <c r="C37" s="13">
        <v>2</v>
      </c>
      <c r="E37" s="13">
        <f>SUM(C$35:C37)</f>
        <v>4</v>
      </c>
      <c r="F37" s="13"/>
      <c r="G37" s="13">
        <f>E36+G36</f>
        <v>3</v>
      </c>
      <c r="H37" s="13"/>
      <c r="I37" s="13"/>
      <c r="J37" s="13"/>
      <c r="K37" s="13"/>
      <c r="L37" s="92"/>
      <c r="M37" s="177">
        <f>G37/E37</f>
        <v>0.75</v>
      </c>
      <c r="N37" s="177"/>
      <c r="O37" s="177"/>
      <c r="P37" s="177"/>
      <c r="Q37" s="177"/>
      <c r="R37" s="177"/>
      <c r="S37" s="13">
        <v>2.5</v>
      </c>
      <c r="T37" s="13"/>
      <c r="U37" s="125"/>
      <c r="W37" s="13"/>
      <c r="X37" s="188">
        <f t="shared" ref="X37:X49" si="53">1.5^(S7^0.7)</f>
        <v>2.3985385343864811</v>
      </c>
      <c r="Y37" s="13"/>
      <c r="Z37" s="13"/>
      <c r="AA37" s="13"/>
      <c r="AB37" s="13"/>
      <c r="AC37" s="13"/>
      <c r="AD37" s="92"/>
      <c r="AE37" s="177"/>
      <c r="AF37" s="177"/>
      <c r="AG37" s="177"/>
      <c r="AH37" s="177"/>
      <c r="AI37" s="177"/>
      <c r="AJ37" s="177"/>
    </row>
    <row r="38" spans="2:36">
      <c r="B38">
        <v>4</v>
      </c>
      <c r="C38" s="13">
        <v>4</v>
      </c>
      <c r="E38" s="13">
        <f>SUM(C$35:C38)</f>
        <v>8</v>
      </c>
      <c r="F38" s="13"/>
      <c r="G38" s="13">
        <f t="shared" ref="G38" si="54">E37+G37</f>
        <v>7</v>
      </c>
      <c r="H38" s="13"/>
      <c r="I38" s="13"/>
      <c r="J38" s="13"/>
      <c r="K38" s="13"/>
      <c r="L38" s="92"/>
      <c r="M38" s="177">
        <f t="shared" ref="M38" si="55">G38/E38</f>
        <v>0.875</v>
      </c>
      <c r="N38" s="177"/>
      <c r="O38" s="177"/>
      <c r="P38" s="177"/>
      <c r="Q38" s="177"/>
      <c r="R38" s="177"/>
      <c r="S38" s="13">
        <v>4</v>
      </c>
      <c r="T38" s="13"/>
      <c r="U38" s="125"/>
      <c r="W38" s="13"/>
      <c r="X38" s="188">
        <f t="shared" si="53"/>
        <v>2.9154635672712437</v>
      </c>
      <c r="Y38" s="13"/>
      <c r="Z38" s="13"/>
      <c r="AA38" s="13"/>
      <c r="AB38" s="13"/>
      <c r="AC38" s="13"/>
      <c r="AD38" s="92"/>
      <c r="AE38" s="177"/>
      <c r="AF38" s="177"/>
      <c r="AG38" s="177"/>
      <c r="AH38" s="177"/>
      <c r="AI38" s="177"/>
      <c r="AJ38" s="177"/>
    </row>
    <row r="39" spans="2:36">
      <c r="B39">
        <v>5</v>
      </c>
      <c r="C39" s="13">
        <v>8</v>
      </c>
      <c r="E39" s="13">
        <f>SUM(C$35:C39)</f>
        <v>16</v>
      </c>
      <c r="F39" s="13"/>
      <c r="G39" s="13">
        <f t="shared" ref="G39:G45" si="56">E38+G38</f>
        <v>15</v>
      </c>
      <c r="H39" s="13"/>
      <c r="I39" s="13"/>
      <c r="J39" s="13"/>
      <c r="K39" s="13"/>
      <c r="L39" s="92"/>
      <c r="M39" s="177">
        <f t="shared" ref="M39:M45" si="57">G39/E39</f>
        <v>0.9375</v>
      </c>
      <c r="N39" s="177"/>
      <c r="O39" s="177"/>
      <c r="P39" s="177"/>
      <c r="Q39" s="177"/>
      <c r="R39" s="177"/>
      <c r="S39" s="13">
        <v>6.5</v>
      </c>
      <c r="T39" s="13"/>
      <c r="U39" s="125"/>
      <c r="W39" s="13"/>
      <c r="X39" s="188">
        <f t="shared" si="53"/>
        <v>3.4935852782857673</v>
      </c>
      <c r="Y39" s="13"/>
      <c r="Z39" s="13"/>
      <c r="AA39" s="13"/>
      <c r="AB39" s="13"/>
      <c r="AC39" s="13"/>
      <c r="AD39" s="92"/>
      <c r="AE39" s="177"/>
      <c r="AF39" s="177"/>
      <c r="AG39" s="177"/>
      <c r="AH39" s="177"/>
      <c r="AI39" s="177"/>
      <c r="AJ39" s="177"/>
    </row>
    <row r="40" spans="2:36">
      <c r="B40">
        <v>6</v>
      </c>
      <c r="C40" s="13">
        <v>16</v>
      </c>
      <c r="E40" s="13">
        <f>SUM(C$35:C40)</f>
        <v>32</v>
      </c>
      <c r="F40" s="13"/>
      <c r="G40" s="13">
        <f t="shared" si="56"/>
        <v>31</v>
      </c>
      <c r="H40" s="13"/>
      <c r="I40" s="13"/>
      <c r="J40" s="13"/>
      <c r="K40" s="13"/>
      <c r="L40" s="92"/>
      <c r="M40" s="177">
        <f t="shared" si="57"/>
        <v>0.96875</v>
      </c>
      <c r="N40" s="177"/>
      <c r="O40" s="177"/>
      <c r="P40" s="177"/>
      <c r="Q40" s="177"/>
      <c r="R40" s="177"/>
      <c r="S40" s="13">
        <v>9</v>
      </c>
      <c r="T40" s="13"/>
      <c r="U40" s="125"/>
      <c r="W40" s="13"/>
      <c r="X40" s="188">
        <f t="shared" si="53"/>
        <v>4.142144404882556</v>
      </c>
      <c r="Y40" s="13"/>
      <c r="Z40" s="13"/>
      <c r="AA40" s="13"/>
      <c r="AB40" s="13"/>
      <c r="AC40" s="13"/>
      <c r="AD40" s="92"/>
      <c r="AE40" s="177"/>
      <c r="AF40" s="177"/>
      <c r="AG40" s="177"/>
      <c r="AH40" s="177"/>
      <c r="AI40" s="177"/>
      <c r="AJ40" s="177"/>
    </row>
    <row r="41" spans="2:36">
      <c r="B41">
        <v>7</v>
      </c>
      <c r="C41" s="13">
        <v>32</v>
      </c>
      <c r="E41" s="13">
        <f>SUM(C$35:C41)</f>
        <v>64</v>
      </c>
      <c r="F41" s="13"/>
      <c r="G41" s="13">
        <f t="shared" si="56"/>
        <v>63</v>
      </c>
      <c r="H41" s="13"/>
      <c r="I41" s="13"/>
      <c r="J41" s="13"/>
      <c r="K41" s="13"/>
      <c r="L41" s="92"/>
      <c r="M41" s="177">
        <f t="shared" si="57"/>
        <v>0.984375</v>
      </c>
      <c r="N41" s="177"/>
      <c r="O41" s="177"/>
      <c r="P41" s="177"/>
      <c r="Q41" s="177"/>
      <c r="R41" s="177"/>
      <c r="S41" s="13">
        <v>13</v>
      </c>
      <c r="T41" s="13"/>
      <c r="U41" s="125"/>
      <c r="W41" s="13"/>
      <c r="X41" s="188">
        <f t="shared" si="53"/>
        <v>4.8702739239361721</v>
      </c>
      <c r="Y41" s="13"/>
      <c r="Z41" s="13"/>
      <c r="AA41" s="13"/>
      <c r="AB41" s="13"/>
      <c r="AC41" s="13"/>
      <c r="AD41" s="92"/>
      <c r="AE41" s="177"/>
      <c r="AF41" s="177"/>
      <c r="AG41" s="177"/>
      <c r="AH41" s="177"/>
      <c r="AI41" s="177"/>
      <c r="AJ41" s="177"/>
    </row>
    <row r="42" spans="2:36">
      <c r="B42">
        <v>8</v>
      </c>
      <c r="C42" s="13">
        <v>64</v>
      </c>
      <c r="E42" s="13">
        <f>SUM(C$35:C42)</f>
        <v>128</v>
      </c>
      <c r="F42" s="13"/>
      <c r="G42" s="13">
        <f t="shared" si="56"/>
        <v>127</v>
      </c>
      <c r="H42" s="13"/>
      <c r="I42" s="13"/>
      <c r="J42" s="13"/>
      <c r="K42" s="13"/>
      <c r="L42" s="92"/>
      <c r="M42" s="177">
        <f t="shared" si="57"/>
        <v>0.9921875</v>
      </c>
      <c r="N42" s="177"/>
      <c r="O42" s="177"/>
      <c r="P42" s="177"/>
      <c r="Q42" s="177"/>
      <c r="R42" s="177"/>
      <c r="S42" s="13">
        <v>19.5</v>
      </c>
      <c r="T42" s="13"/>
      <c r="U42" s="125"/>
      <c r="W42" s="13"/>
      <c r="X42" s="188">
        <f t="shared" si="53"/>
        <v>5.687478314410841</v>
      </c>
      <c r="Y42" s="13"/>
      <c r="Z42" s="13"/>
      <c r="AA42" s="13"/>
      <c r="AB42" s="13"/>
      <c r="AC42" s="13"/>
      <c r="AD42" s="92"/>
      <c r="AE42" s="177"/>
      <c r="AF42" s="177"/>
      <c r="AG42" s="177"/>
      <c r="AH42" s="177"/>
      <c r="AI42" s="177"/>
      <c r="AJ42" s="177"/>
    </row>
    <row r="43" spans="2:36">
      <c r="B43">
        <v>9</v>
      </c>
      <c r="C43" s="13">
        <v>128</v>
      </c>
      <c r="E43" s="13">
        <f>SUM(C$35:C43)</f>
        <v>256</v>
      </c>
      <c r="F43" s="13"/>
      <c r="G43" s="13">
        <f t="shared" si="56"/>
        <v>255</v>
      </c>
      <c r="H43" s="13"/>
      <c r="I43" s="13"/>
      <c r="J43" s="13"/>
      <c r="K43" s="13"/>
      <c r="L43" s="92"/>
      <c r="M43" s="177">
        <f t="shared" si="57"/>
        <v>0.99609375</v>
      </c>
      <c r="N43" s="177"/>
      <c r="O43" s="177"/>
      <c r="P43" s="177"/>
      <c r="Q43" s="177"/>
      <c r="R43" s="177"/>
      <c r="S43" s="13">
        <v>30</v>
      </c>
      <c r="T43" s="13"/>
      <c r="U43" s="125"/>
      <c r="W43" s="13"/>
      <c r="X43" s="188">
        <f t="shared" si="53"/>
        <v>6.6038822789801293</v>
      </c>
      <c r="Y43" s="13"/>
      <c r="Z43" s="13"/>
      <c r="AA43" s="13"/>
      <c r="AB43" s="13"/>
      <c r="AC43" s="13"/>
      <c r="AD43" s="92"/>
      <c r="AE43" s="177"/>
      <c r="AF43" s="177"/>
      <c r="AG43" s="177"/>
      <c r="AH43" s="177"/>
      <c r="AI43" s="177"/>
      <c r="AJ43" s="177"/>
    </row>
    <row r="44" spans="2:36">
      <c r="B44">
        <v>10</v>
      </c>
      <c r="C44" s="13">
        <v>256</v>
      </c>
      <c r="E44" s="13">
        <f>SUM(C$35:C44)</f>
        <v>512</v>
      </c>
      <c r="F44" s="13"/>
      <c r="G44" s="13">
        <f t="shared" si="56"/>
        <v>511</v>
      </c>
      <c r="H44" s="13"/>
      <c r="I44" s="13"/>
      <c r="J44" s="13"/>
      <c r="K44" s="13"/>
      <c r="L44" s="92"/>
      <c r="M44" s="177">
        <f t="shared" si="57"/>
        <v>0.998046875</v>
      </c>
      <c r="N44" s="177"/>
      <c r="O44" s="177"/>
      <c r="P44" s="177"/>
      <c r="Q44" s="177"/>
      <c r="R44" s="177"/>
      <c r="S44" s="13">
        <v>47</v>
      </c>
      <c r="T44" s="13"/>
      <c r="U44" s="125"/>
      <c r="W44" s="13"/>
      <c r="X44" s="188">
        <f t="shared" si="53"/>
        <v>7.6303930570206697</v>
      </c>
      <c r="Y44" s="13"/>
      <c r="Z44" s="13"/>
      <c r="AA44" s="13"/>
      <c r="AB44" s="13"/>
      <c r="AC44" s="13"/>
      <c r="AD44" s="92"/>
      <c r="AE44" s="177"/>
      <c r="AF44" s="177"/>
      <c r="AG44" s="177"/>
      <c r="AH44" s="177"/>
      <c r="AI44" s="177"/>
      <c r="AJ44" s="177"/>
    </row>
    <row r="45" spans="2:36">
      <c r="B45">
        <v>11</v>
      </c>
      <c r="C45" s="13">
        <v>512</v>
      </c>
      <c r="E45" s="13">
        <f>SUM(C$35:C45)</f>
        <v>1024</v>
      </c>
      <c r="F45" s="13"/>
      <c r="G45" s="13">
        <f t="shared" si="56"/>
        <v>1023</v>
      </c>
      <c r="H45" s="13"/>
      <c r="I45" s="13"/>
      <c r="J45" s="13"/>
      <c r="K45" s="13"/>
      <c r="L45" s="92"/>
      <c r="M45" s="177">
        <f t="shared" si="57"/>
        <v>0.9990234375</v>
      </c>
      <c r="N45" s="177"/>
      <c r="O45" s="177"/>
      <c r="P45" s="177"/>
      <c r="Q45" s="177"/>
      <c r="R45" s="177"/>
      <c r="S45" s="13">
        <v>74.5</v>
      </c>
      <c r="T45" s="13"/>
      <c r="U45" s="125"/>
      <c r="W45" s="13"/>
      <c r="X45" s="188">
        <f t="shared" si="53"/>
        <v>8.7788273605093021</v>
      </c>
      <c r="Y45" s="13"/>
      <c r="Z45" s="13"/>
      <c r="AA45" s="13"/>
      <c r="AB45" s="13"/>
      <c r="AC45" s="13"/>
      <c r="AD45" s="92"/>
      <c r="AE45" s="177"/>
      <c r="AF45" s="177"/>
      <c r="AG45" s="177"/>
      <c r="AH45" s="177"/>
      <c r="AI45" s="177"/>
      <c r="AJ45" s="177"/>
    </row>
    <row r="46" spans="2:36">
      <c r="B46">
        <v>12</v>
      </c>
      <c r="C46" s="13"/>
      <c r="E46" s="13"/>
      <c r="F46" s="13"/>
      <c r="G46" s="13"/>
      <c r="H46" s="13"/>
      <c r="I46" s="13"/>
      <c r="J46" s="13"/>
      <c r="K46" s="13"/>
      <c r="L46" s="92"/>
      <c r="M46" s="13"/>
      <c r="N46" s="13"/>
      <c r="O46" s="13"/>
      <c r="P46" s="13"/>
      <c r="Q46" s="13"/>
      <c r="R46" s="13"/>
      <c r="S46" s="13"/>
      <c r="T46" s="13"/>
      <c r="U46" s="125"/>
      <c r="W46" s="13"/>
      <c r="X46" s="188">
        <f t="shared" si="53"/>
        <v>10.062024095722409</v>
      </c>
      <c r="Y46" s="13"/>
      <c r="Z46" s="13"/>
      <c r="AA46" s="13"/>
      <c r="AB46" s="13"/>
      <c r="AC46" s="13"/>
      <c r="AD46" s="92"/>
      <c r="AE46" s="13"/>
      <c r="AF46" s="13"/>
      <c r="AG46" s="13"/>
      <c r="AH46" s="13"/>
      <c r="AI46" s="13"/>
      <c r="AJ46" s="13"/>
    </row>
    <row r="47" spans="2:36" s="13" customFormat="1">
      <c r="D47" s="155"/>
      <c r="L47" s="92"/>
      <c r="U47" s="125"/>
      <c r="V47" s="155"/>
      <c r="X47" s="188">
        <f t="shared" si="53"/>
        <v>11.493952803681911</v>
      </c>
      <c r="AD47" s="92"/>
    </row>
    <row r="48" spans="2:36" s="13" customFormat="1">
      <c r="D48" s="155"/>
      <c r="L48" s="92"/>
      <c r="U48" s="125"/>
      <c r="V48" s="155"/>
      <c r="X48" s="188">
        <f t="shared" si="53"/>
        <v>13.089823017886062</v>
      </c>
      <c r="AD48" s="92"/>
    </row>
    <row r="49" spans="3:36" s="13" customFormat="1">
      <c r="D49" s="155"/>
      <c r="L49" s="92"/>
      <c r="U49" s="125"/>
      <c r="V49" s="155"/>
      <c r="X49" s="188">
        <f t="shared" si="53"/>
        <v>14.866197564431907</v>
      </c>
      <c r="AD49" s="92"/>
    </row>
    <row r="50" spans="3:36" s="13" customFormat="1">
      <c r="C50" s="13" t="s">
        <v>25</v>
      </c>
      <c r="D50" s="155"/>
      <c r="L50" s="92"/>
      <c r="U50" s="125"/>
      <c r="V50" s="155"/>
      <c r="AD50" s="92"/>
    </row>
    <row r="51" spans="3:36" s="13" customFormat="1">
      <c r="C51" s="13" t="s">
        <v>26</v>
      </c>
      <c r="D51" s="155"/>
      <c r="L51" s="92"/>
      <c r="U51" s="125"/>
      <c r="V51" s="155"/>
      <c r="AD51" s="92"/>
    </row>
    <row r="52" spans="3:36" s="13" customFormat="1">
      <c r="D52" s="155"/>
      <c r="L52" s="92"/>
      <c r="U52" s="125"/>
      <c r="V52" s="155"/>
      <c r="AD52" s="92"/>
    </row>
    <row r="53" spans="3:36" s="13" customFormat="1">
      <c r="D53" s="155"/>
      <c r="L53" s="92"/>
      <c r="U53" s="125"/>
      <c r="V53" s="155"/>
      <c r="AD53" s="92"/>
    </row>
    <row r="54" spans="3:36" s="13" customFormat="1">
      <c r="D54" s="155"/>
      <c r="L54" s="92"/>
      <c r="U54" s="125"/>
      <c r="V54" s="155"/>
      <c r="AD54" s="92"/>
    </row>
    <row r="55" spans="3:36" s="13" customFormat="1">
      <c r="D55" s="155"/>
      <c r="L55" s="92"/>
      <c r="U55" s="125"/>
      <c r="V55" s="155"/>
      <c r="AD55" s="92"/>
    </row>
    <row r="56" spans="3:36" s="13" customFormat="1">
      <c r="D56" s="155"/>
      <c r="L56" s="92"/>
      <c r="U56" s="125"/>
      <c r="V56" s="155"/>
      <c r="AD56" s="92"/>
    </row>
    <row r="57" spans="3:36" s="13" customFormat="1">
      <c r="D57" s="155"/>
      <c r="L57" s="92"/>
      <c r="U57" s="125"/>
      <c r="V57" s="155"/>
      <c r="AD57" s="92"/>
    </row>
    <row r="58" spans="3:36" s="13" customFormat="1">
      <c r="D58" s="155"/>
      <c r="L58" s="92"/>
      <c r="U58" s="125"/>
      <c r="V58" s="155"/>
      <c r="AD58" s="92"/>
    </row>
    <row r="59" spans="3:36" s="13" customFormat="1">
      <c r="D59" s="155"/>
      <c r="L59" s="92"/>
      <c r="U59" s="125"/>
      <c r="V59" s="155"/>
      <c r="AD59" s="92"/>
    </row>
    <row r="60" spans="3:36" s="13" customFormat="1">
      <c r="D60" s="155"/>
      <c r="L60" s="92"/>
      <c r="U60" s="125"/>
      <c r="V60" s="155"/>
      <c r="AD60" s="92"/>
    </row>
    <row r="61" spans="3:36" s="13" customFormat="1">
      <c r="D61" s="155"/>
      <c r="L61" s="92"/>
      <c r="U61" s="125"/>
      <c r="V61" s="155"/>
      <c r="AD61" s="92"/>
    </row>
    <row r="62" spans="3:36" s="13" customFormat="1">
      <c r="D62" s="155"/>
      <c r="L62" s="92"/>
      <c r="U62" s="125"/>
      <c r="V62" s="155"/>
      <c r="AD62" s="92"/>
    </row>
    <row r="63" spans="3:36">
      <c r="S63" s="13"/>
      <c r="T63" s="13"/>
      <c r="U63" s="125"/>
      <c r="W63" s="13"/>
      <c r="X63" s="13"/>
      <c r="Y63" s="13"/>
      <c r="Z63" s="13"/>
      <c r="AA63" s="13"/>
      <c r="AB63" s="13"/>
      <c r="AC63" s="13"/>
      <c r="AD63" s="92"/>
      <c r="AE63" s="13"/>
      <c r="AF63" s="13"/>
      <c r="AG63" s="13"/>
      <c r="AH63" s="13"/>
      <c r="AI63" s="13"/>
      <c r="AJ63" s="13"/>
    </row>
    <row r="64" spans="3:36">
      <c r="S64" s="13"/>
      <c r="T64" s="13"/>
      <c r="U64" s="125"/>
      <c r="W64" s="13"/>
      <c r="X64" s="13"/>
      <c r="Y64" s="13"/>
      <c r="Z64" s="13"/>
      <c r="AA64" s="13"/>
      <c r="AB64" s="13"/>
      <c r="AC64" s="13"/>
      <c r="AD64" s="92"/>
      <c r="AE64" s="13"/>
      <c r="AF64" s="13"/>
      <c r="AG64" s="13"/>
      <c r="AH64" s="13"/>
      <c r="AI64" s="13"/>
      <c r="AJ64" s="13"/>
    </row>
    <row r="65" spans="19:36">
      <c r="S65" s="13"/>
      <c r="T65" s="13"/>
      <c r="U65" s="125"/>
      <c r="W65" s="13"/>
      <c r="X65" s="13"/>
      <c r="Y65" s="13"/>
      <c r="Z65" s="13"/>
      <c r="AA65" s="13"/>
      <c r="AB65" s="13"/>
      <c r="AC65" s="13"/>
      <c r="AD65" s="92"/>
      <c r="AE65" s="13"/>
      <c r="AF65" s="13"/>
      <c r="AG65" s="13"/>
      <c r="AH65" s="13"/>
      <c r="AI65" s="13"/>
      <c r="AJ65" s="13"/>
    </row>
    <row r="66" spans="19:36">
      <c r="S66" s="13"/>
      <c r="T66" s="13"/>
      <c r="U66" s="125"/>
      <c r="W66" s="13"/>
      <c r="X66" s="13"/>
      <c r="Y66" s="13"/>
      <c r="Z66" s="13"/>
      <c r="AA66" s="13"/>
      <c r="AB66" s="13"/>
      <c r="AC66" s="13"/>
      <c r="AD66" s="92"/>
      <c r="AE66" s="13"/>
      <c r="AF66" s="13"/>
      <c r="AG66" s="13"/>
      <c r="AH66" s="13"/>
      <c r="AI66" s="13"/>
      <c r="AJ66" s="13"/>
    </row>
    <row r="67" spans="19:36">
      <c r="S67" s="13"/>
      <c r="T67" s="13"/>
      <c r="U67" s="125"/>
      <c r="W67" s="13"/>
      <c r="X67" s="13"/>
      <c r="Y67" s="13"/>
      <c r="Z67" s="13"/>
      <c r="AA67" s="13"/>
      <c r="AB67" s="13"/>
      <c r="AC67" s="13"/>
      <c r="AD67" s="92"/>
      <c r="AE67" s="13"/>
      <c r="AF67" s="13"/>
      <c r="AG67" s="13"/>
      <c r="AH67" s="13"/>
      <c r="AI67" s="13"/>
      <c r="AJ67" s="13"/>
    </row>
    <row r="68" spans="19:36">
      <c r="S68" s="13"/>
      <c r="T68" s="13"/>
      <c r="U68" s="125"/>
      <c r="W68" s="13"/>
      <c r="X68" s="13"/>
      <c r="Y68" s="13"/>
      <c r="Z68" s="13"/>
      <c r="AA68" s="13"/>
      <c r="AB68" s="13"/>
      <c r="AC68" s="13"/>
      <c r="AD68" s="92"/>
      <c r="AE68" s="13"/>
      <c r="AF68" s="13"/>
      <c r="AG68" s="13"/>
      <c r="AH68" s="13"/>
      <c r="AI68" s="13"/>
      <c r="AJ68" s="13"/>
    </row>
    <row r="69" spans="19:36">
      <c r="S69" s="13"/>
      <c r="T69" s="13"/>
      <c r="U69" s="125"/>
      <c r="W69" s="13"/>
      <c r="X69" s="13"/>
      <c r="Y69" s="13"/>
      <c r="Z69" s="13"/>
      <c r="AA69" s="13"/>
      <c r="AB69" s="13"/>
      <c r="AC69" s="13"/>
      <c r="AD69" s="92"/>
      <c r="AE69" s="13"/>
      <c r="AF69" s="13"/>
      <c r="AG69" s="13"/>
      <c r="AH69" s="13"/>
      <c r="AI69" s="13"/>
      <c r="AJ69" s="13"/>
    </row>
    <row r="70" spans="19:36">
      <c r="S70" s="13"/>
      <c r="T70" s="13"/>
      <c r="U70" s="125"/>
      <c r="W70" s="13"/>
      <c r="X70" s="13"/>
      <c r="Y70" s="13"/>
      <c r="Z70" s="13"/>
      <c r="AA70" s="13"/>
      <c r="AB70" s="13"/>
      <c r="AC70" s="13"/>
      <c r="AD70" s="92"/>
      <c r="AE70" s="13"/>
      <c r="AF70" s="13"/>
      <c r="AG70" s="13"/>
      <c r="AH70" s="13"/>
      <c r="AI70" s="13"/>
      <c r="AJ70" s="13"/>
    </row>
    <row r="71" spans="19:36">
      <c r="S71" s="13"/>
      <c r="T71" s="13"/>
      <c r="U71" s="125"/>
      <c r="W71" s="13"/>
      <c r="X71" s="13"/>
      <c r="Y71" s="13"/>
      <c r="Z71" s="13"/>
      <c r="AA71" s="13"/>
      <c r="AB71" s="13"/>
      <c r="AC71" s="13"/>
      <c r="AD71" s="92"/>
      <c r="AE71" s="13"/>
      <c r="AF71" s="13"/>
      <c r="AG71" s="13"/>
      <c r="AH71" s="13"/>
      <c r="AI71" s="13"/>
      <c r="AJ71" s="13"/>
    </row>
    <row r="72" spans="19:36">
      <c r="S72" s="13"/>
      <c r="T72" s="13"/>
      <c r="U72" s="125"/>
      <c r="W72" s="13"/>
      <c r="X72" s="13"/>
      <c r="Y72" s="13"/>
      <c r="Z72" s="13"/>
      <c r="AA72" s="13"/>
      <c r="AB72" s="13"/>
      <c r="AC72" s="13"/>
      <c r="AD72" s="92"/>
      <c r="AE72" s="13"/>
      <c r="AF72" s="13"/>
      <c r="AG72" s="13"/>
      <c r="AH72" s="13"/>
      <c r="AI72" s="13"/>
      <c r="AJ72" s="13"/>
    </row>
    <row r="73" spans="19:36">
      <c r="S73" s="13"/>
      <c r="T73" s="13"/>
      <c r="U73" s="125"/>
      <c r="W73" s="13"/>
      <c r="X73" s="13"/>
      <c r="Y73" s="13"/>
      <c r="Z73" s="13"/>
      <c r="AA73" s="13"/>
      <c r="AB73" s="13"/>
      <c r="AC73" s="13"/>
      <c r="AD73" s="92"/>
      <c r="AE73" s="13"/>
      <c r="AF73" s="13"/>
      <c r="AG73" s="13"/>
      <c r="AH73" s="13"/>
      <c r="AI73" s="13"/>
      <c r="AJ73" s="13"/>
    </row>
    <row r="74" spans="19:36">
      <c r="S74" s="13"/>
      <c r="T74" s="13"/>
      <c r="U74" s="125"/>
      <c r="W74" s="13"/>
      <c r="X74" s="13"/>
      <c r="Y74" s="13"/>
      <c r="Z74" s="13"/>
      <c r="AA74" s="13"/>
      <c r="AB74" s="13"/>
      <c r="AC74" s="13"/>
      <c r="AD74" s="92"/>
      <c r="AE74" s="13"/>
      <c r="AF74" s="13"/>
      <c r="AG74" s="13"/>
      <c r="AH74" s="13"/>
      <c r="AI74" s="13"/>
      <c r="AJ74" s="13"/>
    </row>
    <row r="75" spans="19:36">
      <c r="S75" s="13"/>
      <c r="T75" s="13"/>
      <c r="U75" s="125"/>
      <c r="W75" s="13"/>
      <c r="X75" s="13"/>
      <c r="Y75" s="13"/>
      <c r="Z75" s="13"/>
      <c r="AA75" s="13"/>
      <c r="AB75" s="13"/>
      <c r="AC75" s="13"/>
      <c r="AD75" s="92"/>
      <c r="AE75" s="13"/>
      <c r="AF75" s="13"/>
      <c r="AG75" s="13"/>
      <c r="AH75" s="13"/>
      <c r="AI75" s="13"/>
      <c r="AJ75" s="13"/>
    </row>
    <row r="76" spans="19:36">
      <c r="S76" s="13"/>
      <c r="T76" s="13"/>
      <c r="U76" s="125"/>
      <c r="W76" s="13"/>
      <c r="X76" s="13"/>
      <c r="Y76" s="13"/>
      <c r="Z76" s="13"/>
      <c r="AA76" s="13"/>
      <c r="AB76" s="13"/>
      <c r="AC76" s="13"/>
      <c r="AD76" s="92"/>
      <c r="AE76" s="13"/>
      <c r="AF76" s="13"/>
      <c r="AG76" s="13"/>
      <c r="AH76" s="13"/>
      <c r="AI76" s="13"/>
      <c r="AJ76" s="13"/>
    </row>
    <row r="77" spans="19:36">
      <c r="S77" s="13"/>
      <c r="T77" s="13"/>
      <c r="U77" s="125"/>
      <c r="W77" s="13"/>
      <c r="X77" s="13"/>
      <c r="Y77" s="13"/>
      <c r="Z77" s="13"/>
      <c r="AA77" s="13"/>
      <c r="AB77" s="13"/>
      <c r="AC77" s="13"/>
      <c r="AD77" s="92"/>
      <c r="AE77" s="13"/>
      <c r="AF77" s="13"/>
      <c r="AG77" s="13"/>
      <c r="AH77" s="13"/>
      <c r="AI77" s="13"/>
      <c r="AJ77" s="13"/>
    </row>
    <row r="78" spans="19:36">
      <c r="S78" s="13"/>
      <c r="T78" s="13"/>
      <c r="U78" s="125"/>
      <c r="W78" s="13"/>
      <c r="X78" s="13"/>
      <c r="Y78" s="13"/>
      <c r="Z78" s="13"/>
      <c r="AA78" s="13"/>
      <c r="AB78" s="13"/>
      <c r="AC78" s="13"/>
      <c r="AD78" s="92"/>
      <c r="AE78" s="13"/>
      <c r="AF78" s="13"/>
      <c r="AG78" s="13"/>
      <c r="AH78" s="13"/>
      <c r="AI78" s="13"/>
      <c r="AJ78" s="13"/>
    </row>
    <row r="79" spans="19:36">
      <c r="S79" s="13"/>
      <c r="T79" s="13"/>
      <c r="U79" s="125"/>
      <c r="W79" s="13"/>
      <c r="X79" s="13"/>
      <c r="Y79" s="13"/>
      <c r="Z79" s="13"/>
      <c r="AA79" s="13"/>
      <c r="AB79" s="13"/>
      <c r="AC79" s="13"/>
      <c r="AD79" s="92"/>
      <c r="AE79" s="13"/>
      <c r="AF79" s="13"/>
      <c r="AG79" s="13"/>
      <c r="AH79" s="13"/>
      <c r="AI79" s="13"/>
      <c r="AJ79" s="13"/>
    </row>
    <row r="80" spans="19:36">
      <c r="S80" s="13"/>
      <c r="T80" s="13"/>
      <c r="U80" s="125"/>
      <c r="W80" s="13"/>
      <c r="X80" s="13"/>
      <c r="Y80" s="13"/>
      <c r="Z80" s="13"/>
      <c r="AA80" s="13"/>
      <c r="AB80" s="13"/>
      <c r="AC80" s="13"/>
      <c r="AD80" s="92"/>
      <c r="AE80" s="13"/>
      <c r="AF80" s="13"/>
      <c r="AG80" s="13"/>
      <c r="AH80" s="13"/>
      <c r="AI80" s="13"/>
      <c r="AJ80" s="13"/>
    </row>
    <row r="81" spans="19:36">
      <c r="S81" s="13"/>
      <c r="T81" s="13"/>
      <c r="U81" s="125"/>
      <c r="W81" s="13"/>
      <c r="X81" s="13"/>
      <c r="Y81" s="13"/>
      <c r="Z81" s="13"/>
      <c r="AA81" s="13"/>
      <c r="AB81" s="13"/>
      <c r="AC81" s="13"/>
      <c r="AD81" s="92"/>
      <c r="AE81" s="13"/>
      <c r="AF81" s="13"/>
      <c r="AG81" s="13"/>
      <c r="AH81" s="13"/>
      <c r="AI81" s="13"/>
      <c r="AJ81" s="13"/>
    </row>
    <row r="82" spans="19:36">
      <c r="S82" s="13"/>
      <c r="T82" s="13"/>
      <c r="U82" s="125"/>
      <c r="W82" s="13"/>
      <c r="X82" s="13"/>
      <c r="Y82" s="13"/>
      <c r="Z82" s="13"/>
      <c r="AA82" s="13"/>
      <c r="AB82" s="13"/>
      <c r="AC82" s="13"/>
      <c r="AD82" s="92"/>
      <c r="AE82" s="13"/>
      <c r="AF82" s="13"/>
      <c r="AG82" s="13"/>
      <c r="AH82" s="13"/>
      <c r="AI82" s="13"/>
      <c r="AJ82" s="13"/>
    </row>
    <row r="83" spans="19:36">
      <c r="S83" s="13"/>
      <c r="T83" s="13"/>
      <c r="U83" s="125"/>
      <c r="W83" s="13"/>
      <c r="X83" s="13"/>
      <c r="Y83" s="13"/>
      <c r="Z83" s="13"/>
      <c r="AA83" s="13"/>
      <c r="AB83" s="13"/>
      <c r="AC83" s="13"/>
      <c r="AD83" s="92"/>
      <c r="AE83" s="13"/>
      <c r="AF83" s="13"/>
      <c r="AG83" s="13"/>
      <c r="AH83" s="13"/>
      <c r="AI83" s="13"/>
      <c r="AJ83" s="13"/>
    </row>
    <row r="84" spans="19:36">
      <c r="S84" s="13"/>
      <c r="T84" s="13"/>
      <c r="U84" s="125"/>
      <c r="W84" s="13"/>
      <c r="X84" s="13"/>
      <c r="Y84" s="13"/>
      <c r="Z84" s="13"/>
      <c r="AA84" s="13"/>
      <c r="AB84" s="13"/>
      <c r="AC84" s="13"/>
      <c r="AD84" s="92"/>
      <c r="AE84" s="13"/>
      <c r="AF84" s="13"/>
      <c r="AG84" s="13"/>
      <c r="AH84" s="13"/>
      <c r="AI84" s="13"/>
      <c r="AJ84" s="13"/>
    </row>
    <row r="85" spans="19:36">
      <c r="S85" s="13"/>
      <c r="T85" s="13"/>
      <c r="U85" s="125"/>
      <c r="W85" s="13"/>
      <c r="X85" s="13"/>
      <c r="Y85" s="13"/>
      <c r="Z85" s="13"/>
      <c r="AA85" s="13"/>
      <c r="AB85" s="13"/>
      <c r="AC85" s="13"/>
      <c r="AD85" s="92"/>
      <c r="AE85" s="13"/>
      <c r="AF85" s="13"/>
      <c r="AG85" s="13"/>
      <c r="AH85" s="13"/>
      <c r="AI85" s="13"/>
      <c r="AJ85" s="13"/>
    </row>
    <row r="86" spans="19:36">
      <c r="S86" s="13"/>
      <c r="T86" s="13"/>
      <c r="U86" s="125"/>
      <c r="W86" s="13"/>
      <c r="X86" s="13"/>
      <c r="Y86" s="13"/>
      <c r="Z86" s="13"/>
      <c r="AA86" s="13"/>
      <c r="AB86" s="13"/>
      <c r="AC86" s="13"/>
      <c r="AD86" s="92"/>
      <c r="AE86" s="13"/>
      <c r="AF86" s="13"/>
      <c r="AG86" s="13"/>
      <c r="AH86" s="13"/>
      <c r="AI86" s="13"/>
      <c r="AJ86" s="13"/>
    </row>
    <row r="87" spans="19:36">
      <c r="S87" s="13"/>
      <c r="T87" s="13"/>
      <c r="U87" s="125"/>
      <c r="W87" s="13"/>
      <c r="X87" s="13"/>
      <c r="Y87" s="13"/>
      <c r="Z87" s="13"/>
      <c r="AA87" s="13"/>
      <c r="AB87" s="13"/>
      <c r="AC87" s="13"/>
      <c r="AD87" s="92"/>
      <c r="AE87" s="13"/>
      <c r="AF87" s="13"/>
      <c r="AG87" s="13"/>
      <c r="AH87" s="13"/>
      <c r="AI87" s="13"/>
      <c r="AJ87" s="13"/>
    </row>
    <row r="88" spans="19:36">
      <c r="S88" s="13"/>
      <c r="T88" s="13"/>
      <c r="U88" s="125"/>
      <c r="W88" s="13"/>
      <c r="X88" s="13"/>
      <c r="Y88" s="13"/>
      <c r="Z88" s="13"/>
      <c r="AA88" s="13"/>
      <c r="AB88" s="13"/>
      <c r="AC88" s="13"/>
      <c r="AD88" s="92"/>
      <c r="AE88" s="13"/>
      <c r="AF88" s="13"/>
      <c r="AG88" s="13"/>
      <c r="AH88" s="13"/>
      <c r="AI88" s="13"/>
      <c r="AJ88" s="13"/>
    </row>
    <row r="89" spans="19:36">
      <c r="S89" s="13"/>
      <c r="T89" s="13"/>
      <c r="U89" s="125"/>
      <c r="W89" s="13"/>
      <c r="X89" s="13"/>
      <c r="Y89" s="13"/>
      <c r="Z89" s="13"/>
      <c r="AA89" s="13"/>
      <c r="AB89" s="13"/>
      <c r="AC89" s="13"/>
      <c r="AD89" s="92"/>
      <c r="AE89" s="13"/>
      <c r="AF89" s="13"/>
      <c r="AG89" s="13"/>
      <c r="AH89" s="13"/>
      <c r="AI89" s="13"/>
      <c r="AJ89" s="13"/>
    </row>
    <row r="90" spans="19:36">
      <c r="S90" s="13"/>
      <c r="T90" s="13"/>
      <c r="U90" s="125"/>
      <c r="W90" s="13"/>
      <c r="X90" s="13"/>
      <c r="Y90" s="13"/>
      <c r="Z90" s="13"/>
      <c r="AA90" s="13"/>
      <c r="AB90" s="13"/>
      <c r="AC90" s="13"/>
      <c r="AD90" s="92"/>
      <c r="AE90" s="13"/>
      <c r="AF90" s="13"/>
      <c r="AG90" s="13"/>
      <c r="AH90" s="13"/>
      <c r="AI90" s="13"/>
      <c r="AJ90" s="13"/>
    </row>
    <row r="91" spans="19:36">
      <c r="S91" s="13"/>
      <c r="T91" s="13"/>
      <c r="U91" s="125"/>
      <c r="W91" s="13"/>
      <c r="X91" s="13"/>
      <c r="Y91" s="13"/>
      <c r="Z91" s="13"/>
      <c r="AA91" s="13"/>
      <c r="AB91" s="13"/>
      <c r="AC91" s="13"/>
      <c r="AD91" s="92"/>
      <c r="AE91" s="13"/>
      <c r="AF91" s="13"/>
      <c r="AG91" s="13"/>
      <c r="AH91" s="13"/>
      <c r="AI91" s="13"/>
      <c r="AJ91" s="13"/>
    </row>
    <row r="92" spans="19:36">
      <c r="S92" s="13"/>
      <c r="T92" s="13"/>
      <c r="U92" s="125"/>
      <c r="W92" s="13"/>
      <c r="X92" s="13"/>
      <c r="Y92" s="13"/>
      <c r="Z92" s="13"/>
      <c r="AA92" s="13"/>
      <c r="AB92" s="13"/>
      <c r="AC92" s="13"/>
      <c r="AD92" s="92"/>
      <c r="AE92" s="13"/>
      <c r="AF92" s="13"/>
      <c r="AG92" s="13"/>
      <c r="AH92" s="13"/>
      <c r="AI92" s="13"/>
      <c r="AJ92" s="13"/>
    </row>
    <row r="93" spans="19:36">
      <c r="S93" s="13"/>
      <c r="T93" s="13"/>
      <c r="U93" s="125"/>
      <c r="W93" s="13"/>
      <c r="X93" s="13"/>
      <c r="Y93" s="13"/>
      <c r="Z93" s="13"/>
      <c r="AA93" s="13"/>
      <c r="AB93" s="13"/>
      <c r="AC93" s="13"/>
      <c r="AD93" s="92"/>
      <c r="AE93" s="13"/>
      <c r="AF93" s="13"/>
      <c r="AG93" s="13"/>
      <c r="AH93" s="13"/>
      <c r="AI93" s="13"/>
      <c r="AJ93" s="13"/>
    </row>
    <row r="94" spans="19:36">
      <c r="S94" s="13"/>
      <c r="T94" s="13"/>
      <c r="U94" s="125"/>
      <c r="W94" s="13"/>
      <c r="X94" s="13"/>
      <c r="Y94" s="13"/>
      <c r="Z94" s="13"/>
      <c r="AA94" s="13"/>
      <c r="AB94" s="13"/>
      <c r="AC94" s="13"/>
      <c r="AD94" s="92"/>
      <c r="AE94" s="13"/>
      <c r="AF94" s="13"/>
      <c r="AG94" s="13"/>
      <c r="AH94" s="13"/>
      <c r="AI94" s="13"/>
      <c r="AJ94" s="13"/>
    </row>
    <row r="95" spans="19:36">
      <c r="S95" s="13"/>
      <c r="T95" s="13"/>
      <c r="U95" s="125"/>
      <c r="W95" s="13"/>
      <c r="X95" s="13"/>
      <c r="Y95" s="13"/>
      <c r="Z95" s="13"/>
      <c r="AA95" s="13"/>
      <c r="AB95" s="13"/>
      <c r="AC95" s="13"/>
      <c r="AD95" s="92"/>
      <c r="AE95" s="13"/>
      <c r="AF95" s="13"/>
      <c r="AG95" s="13"/>
      <c r="AH95" s="13"/>
      <c r="AI95" s="13"/>
      <c r="AJ95" s="13"/>
    </row>
    <row r="96" spans="19:36">
      <c r="S96" s="13"/>
      <c r="T96" s="13"/>
      <c r="U96" s="125"/>
      <c r="W96" s="13"/>
      <c r="X96" s="13"/>
      <c r="Y96" s="13"/>
      <c r="Z96" s="13"/>
      <c r="AA96" s="13"/>
      <c r="AB96" s="13"/>
      <c r="AC96" s="13"/>
      <c r="AD96" s="92"/>
      <c r="AE96" s="13"/>
      <c r="AF96" s="13"/>
      <c r="AG96" s="13"/>
      <c r="AH96" s="13"/>
      <c r="AI96" s="13"/>
      <c r="AJ96" s="13"/>
    </row>
    <row r="97" spans="19:36">
      <c r="S97" s="13"/>
      <c r="T97" s="13"/>
      <c r="U97" s="125"/>
      <c r="W97" s="13"/>
      <c r="X97" s="13"/>
      <c r="Y97" s="13"/>
      <c r="Z97" s="13"/>
      <c r="AA97" s="13"/>
      <c r="AB97" s="13"/>
      <c r="AC97" s="13"/>
      <c r="AD97" s="92"/>
      <c r="AE97" s="13"/>
      <c r="AF97" s="13"/>
      <c r="AG97" s="13"/>
      <c r="AH97" s="13"/>
      <c r="AI97" s="13"/>
      <c r="AJ97" s="13"/>
    </row>
    <row r="98" spans="19:36">
      <c r="S98" s="13"/>
      <c r="T98" s="13"/>
      <c r="U98" s="125"/>
      <c r="W98" s="13"/>
      <c r="X98" s="13"/>
      <c r="Y98" s="13"/>
      <c r="Z98" s="13"/>
      <c r="AA98" s="13"/>
      <c r="AB98" s="13"/>
      <c r="AC98" s="13"/>
      <c r="AD98" s="92"/>
      <c r="AE98" s="13"/>
      <c r="AF98" s="13"/>
      <c r="AG98" s="13"/>
      <c r="AH98" s="13"/>
      <c r="AI98" s="13"/>
      <c r="AJ98" s="13"/>
    </row>
    <row r="99" spans="19:36">
      <c r="S99" s="13"/>
      <c r="T99" s="13"/>
      <c r="U99" s="125"/>
      <c r="W99" s="13"/>
      <c r="X99" s="13"/>
      <c r="Y99" s="13"/>
      <c r="Z99" s="13"/>
      <c r="AA99" s="13"/>
      <c r="AB99" s="13"/>
      <c r="AC99" s="13"/>
      <c r="AD99" s="92"/>
      <c r="AE99" s="13"/>
      <c r="AF99" s="13"/>
      <c r="AG99" s="13"/>
      <c r="AH99" s="13"/>
      <c r="AI99" s="13"/>
      <c r="AJ99" s="13"/>
    </row>
    <row r="100" spans="19:36">
      <c r="S100" s="13"/>
      <c r="T100" s="13"/>
      <c r="U100" s="125"/>
      <c r="W100" s="13"/>
      <c r="X100" s="13"/>
      <c r="Y100" s="13"/>
      <c r="Z100" s="13"/>
      <c r="AA100" s="13"/>
      <c r="AB100" s="13"/>
      <c r="AC100" s="13"/>
      <c r="AD100" s="92"/>
      <c r="AE100" s="13"/>
      <c r="AF100" s="13"/>
      <c r="AG100" s="13"/>
      <c r="AH100" s="13"/>
      <c r="AI100" s="13"/>
      <c r="AJ100" s="13"/>
    </row>
    <row r="101" spans="19:36">
      <c r="S101" s="13"/>
      <c r="T101" s="13"/>
      <c r="U101" s="125"/>
      <c r="W101" s="13"/>
      <c r="X101" s="13"/>
      <c r="Y101" s="13"/>
      <c r="Z101" s="13"/>
      <c r="AA101" s="13"/>
      <c r="AB101" s="13"/>
      <c r="AC101" s="13"/>
      <c r="AD101" s="92"/>
      <c r="AE101" s="13"/>
      <c r="AF101" s="13"/>
      <c r="AG101" s="13"/>
      <c r="AH101" s="13"/>
      <c r="AI101" s="13"/>
      <c r="AJ101" s="13"/>
    </row>
    <row r="102" spans="19:36">
      <c r="S102" s="13"/>
      <c r="T102" s="13"/>
      <c r="U102" s="125"/>
      <c r="W102" s="13"/>
      <c r="X102" s="13"/>
      <c r="Y102" s="13"/>
      <c r="Z102" s="13"/>
      <c r="AA102" s="13"/>
      <c r="AB102" s="13"/>
      <c r="AC102" s="13"/>
      <c r="AD102" s="92"/>
      <c r="AE102" s="13"/>
      <c r="AF102" s="13"/>
      <c r="AG102" s="13"/>
      <c r="AH102" s="13"/>
      <c r="AI102" s="13"/>
      <c r="AJ102" s="13"/>
    </row>
    <row r="103" spans="19:36">
      <c r="S103" s="13"/>
      <c r="T103" s="13"/>
      <c r="U103" s="125"/>
      <c r="W103" s="13"/>
      <c r="X103" s="13"/>
      <c r="Y103" s="13"/>
      <c r="Z103" s="13"/>
      <c r="AA103" s="13"/>
      <c r="AB103" s="13"/>
      <c r="AC103" s="13"/>
      <c r="AD103" s="92"/>
      <c r="AE103" s="13"/>
      <c r="AF103" s="13"/>
      <c r="AG103" s="13"/>
      <c r="AH103" s="13"/>
      <c r="AI103" s="13"/>
      <c r="AJ103" s="13"/>
    </row>
    <row r="104" spans="19:36">
      <c r="S104" s="13"/>
      <c r="T104" s="13"/>
      <c r="U104" s="125"/>
      <c r="W104" s="13"/>
      <c r="X104" s="13"/>
      <c r="Y104" s="13"/>
      <c r="Z104" s="13"/>
      <c r="AA104" s="13"/>
      <c r="AB104" s="13"/>
      <c r="AC104" s="13"/>
      <c r="AD104" s="92"/>
      <c r="AE104" s="13"/>
      <c r="AF104" s="13"/>
      <c r="AG104" s="13"/>
      <c r="AH104" s="13"/>
      <c r="AI104" s="13"/>
      <c r="AJ104" s="13"/>
    </row>
    <row r="105" spans="19:36">
      <c r="S105" s="13"/>
      <c r="T105" s="13"/>
      <c r="U105" s="125"/>
      <c r="W105" s="13"/>
      <c r="X105" s="13"/>
      <c r="Y105" s="13"/>
      <c r="Z105" s="13"/>
      <c r="AA105" s="13"/>
      <c r="AB105" s="13"/>
      <c r="AC105" s="13"/>
      <c r="AD105" s="92"/>
      <c r="AE105" s="13"/>
      <c r="AF105" s="13"/>
      <c r="AG105" s="13"/>
      <c r="AH105" s="13"/>
      <c r="AI105" s="13"/>
      <c r="AJ105" s="13"/>
    </row>
    <row r="106" spans="19:36">
      <c r="S106" s="13"/>
      <c r="T106" s="13"/>
      <c r="U106" s="125"/>
      <c r="W106" s="13"/>
      <c r="X106" s="13"/>
      <c r="Y106" s="13"/>
      <c r="Z106" s="13"/>
      <c r="AA106" s="13"/>
      <c r="AB106" s="13"/>
      <c r="AC106" s="13"/>
      <c r="AD106" s="92"/>
      <c r="AE106" s="13"/>
      <c r="AF106" s="13"/>
      <c r="AG106" s="13"/>
      <c r="AH106" s="13"/>
      <c r="AI106" s="13"/>
      <c r="AJ106" s="13"/>
    </row>
    <row r="107" spans="19:36">
      <c r="S107" s="13"/>
      <c r="T107" s="13"/>
      <c r="U107" s="125"/>
      <c r="W107" s="13"/>
      <c r="X107" s="13"/>
      <c r="Y107" s="13"/>
      <c r="Z107" s="13"/>
      <c r="AA107" s="13"/>
      <c r="AB107" s="13"/>
      <c r="AC107" s="13"/>
      <c r="AD107" s="92"/>
      <c r="AE107" s="13"/>
      <c r="AF107" s="13"/>
      <c r="AG107" s="13"/>
      <c r="AH107" s="13"/>
      <c r="AI107" s="13"/>
      <c r="AJ107" s="13"/>
    </row>
    <row r="108" spans="19:36">
      <c r="S108" s="13"/>
      <c r="T108" s="13"/>
      <c r="U108" s="125"/>
      <c r="W108" s="13"/>
      <c r="X108" s="13"/>
      <c r="Y108" s="13"/>
      <c r="Z108" s="13"/>
      <c r="AA108" s="13"/>
      <c r="AB108" s="13"/>
      <c r="AC108" s="13"/>
      <c r="AD108" s="92"/>
      <c r="AE108" s="13"/>
      <c r="AF108" s="13"/>
      <c r="AG108" s="13"/>
      <c r="AH108" s="13"/>
      <c r="AI108" s="13"/>
      <c r="AJ108" s="13"/>
    </row>
    <row r="109" spans="19:36">
      <c r="S109" s="13"/>
      <c r="T109" s="13"/>
      <c r="U109" s="125"/>
      <c r="W109" s="13"/>
      <c r="X109" s="13"/>
      <c r="Y109" s="13"/>
      <c r="Z109" s="13"/>
      <c r="AA109" s="13"/>
      <c r="AB109" s="13"/>
      <c r="AC109" s="13"/>
      <c r="AD109" s="92"/>
      <c r="AE109" s="13"/>
      <c r="AF109" s="13"/>
      <c r="AG109" s="13"/>
      <c r="AH109" s="13"/>
      <c r="AI109" s="13"/>
      <c r="AJ109" s="13"/>
    </row>
    <row r="110" spans="19:36">
      <c r="S110" s="13"/>
      <c r="T110" s="13"/>
      <c r="U110" s="125"/>
      <c r="W110" s="13"/>
      <c r="X110" s="13"/>
      <c r="Y110" s="13"/>
      <c r="Z110" s="13"/>
      <c r="AA110" s="13"/>
      <c r="AB110" s="13"/>
      <c r="AC110" s="13"/>
      <c r="AD110" s="92"/>
      <c r="AE110" s="13"/>
      <c r="AF110" s="13"/>
      <c r="AG110" s="13"/>
      <c r="AH110" s="13"/>
      <c r="AI110" s="13"/>
      <c r="AJ110" s="13"/>
    </row>
    <row r="111" spans="19:36">
      <c r="S111" s="13"/>
      <c r="T111" s="13"/>
      <c r="U111" s="125"/>
      <c r="W111" s="13"/>
      <c r="X111" s="13"/>
      <c r="Y111" s="13"/>
      <c r="Z111" s="13"/>
      <c r="AA111" s="13"/>
      <c r="AB111" s="13"/>
      <c r="AC111" s="13"/>
      <c r="AD111" s="92"/>
      <c r="AE111" s="13"/>
      <c r="AF111" s="13"/>
      <c r="AG111" s="13"/>
      <c r="AH111" s="13"/>
      <c r="AI111" s="13"/>
      <c r="AJ111" s="13"/>
    </row>
    <row r="112" spans="19:36">
      <c r="S112" s="13"/>
      <c r="T112" s="13"/>
      <c r="U112" s="125"/>
      <c r="W112" s="13"/>
      <c r="X112" s="13"/>
      <c r="Y112" s="13"/>
      <c r="Z112" s="13"/>
      <c r="AA112" s="13"/>
      <c r="AB112" s="13"/>
      <c r="AC112" s="13"/>
      <c r="AD112" s="92"/>
      <c r="AE112" s="13"/>
      <c r="AF112" s="13"/>
      <c r="AG112" s="13"/>
      <c r="AH112" s="13"/>
      <c r="AI112" s="13"/>
      <c r="AJ112" s="13"/>
    </row>
    <row r="113" spans="19:36">
      <c r="S113" s="13"/>
      <c r="T113" s="13"/>
      <c r="U113" s="125"/>
      <c r="W113" s="13"/>
      <c r="X113" s="13"/>
      <c r="Y113" s="13"/>
      <c r="Z113" s="13"/>
      <c r="AA113" s="13"/>
      <c r="AB113" s="13"/>
      <c r="AC113" s="13"/>
      <c r="AD113" s="92"/>
      <c r="AE113" s="13"/>
      <c r="AF113" s="13"/>
      <c r="AG113" s="13"/>
      <c r="AH113" s="13"/>
      <c r="AI113" s="13"/>
      <c r="AJ113" s="13"/>
    </row>
    <row r="114" spans="19:36">
      <c r="S114" s="13"/>
      <c r="T114" s="13"/>
      <c r="U114" s="125"/>
      <c r="W114" s="13"/>
      <c r="X114" s="13"/>
      <c r="Y114" s="13"/>
      <c r="Z114" s="13"/>
      <c r="AA114" s="13"/>
      <c r="AB114" s="13"/>
      <c r="AC114" s="13"/>
      <c r="AD114" s="92"/>
      <c r="AE114" s="13"/>
      <c r="AF114" s="13"/>
      <c r="AG114" s="13"/>
      <c r="AH114" s="13"/>
      <c r="AI114" s="13"/>
      <c r="AJ114" s="13"/>
    </row>
    <row r="115" spans="19:36">
      <c r="S115" s="13"/>
      <c r="T115" s="13"/>
      <c r="U115" s="125"/>
      <c r="W115" s="13"/>
      <c r="X115" s="13"/>
      <c r="Y115" s="13"/>
      <c r="Z115" s="13"/>
      <c r="AA115" s="13"/>
      <c r="AB115" s="13"/>
      <c r="AC115" s="13"/>
      <c r="AD115" s="92"/>
      <c r="AE115" s="13"/>
      <c r="AF115" s="13"/>
      <c r="AG115" s="13"/>
      <c r="AH115" s="13"/>
      <c r="AI115" s="13"/>
      <c r="AJ115" s="13"/>
    </row>
    <row r="116" spans="19:36">
      <c r="S116" s="13"/>
      <c r="T116" s="13"/>
      <c r="U116" s="125"/>
      <c r="W116" s="13"/>
      <c r="X116" s="13"/>
      <c r="Y116" s="13"/>
      <c r="Z116" s="13"/>
      <c r="AA116" s="13"/>
      <c r="AB116" s="13"/>
      <c r="AC116" s="13"/>
      <c r="AD116" s="92"/>
      <c r="AE116" s="13"/>
      <c r="AF116" s="13"/>
      <c r="AG116" s="13"/>
      <c r="AH116" s="13"/>
      <c r="AI116" s="13"/>
      <c r="AJ116" s="13"/>
    </row>
    <row r="117" spans="19:36">
      <c r="S117" s="13"/>
      <c r="T117" s="13"/>
      <c r="U117" s="125"/>
      <c r="W117" s="13"/>
      <c r="X117" s="13"/>
      <c r="Y117" s="13"/>
      <c r="Z117" s="13"/>
      <c r="AA117" s="13"/>
      <c r="AB117" s="13"/>
      <c r="AC117" s="13"/>
      <c r="AD117" s="92"/>
      <c r="AE117" s="13"/>
      <c r="AF117" s="13"/>
      <c r="AG117" s="13"/>
      <c r="AH117" s="13"/>
      <c r="AI117" s="13"/>
      <c r="AJ117" s="13"/>
    </row>
    <row r="118" spans="19:36">
      <c r="S118" s="13"/>
      <c r="T118" s="13"/>
      <c r="U118" s="125"/>
      <c r="W118" s="13"/>
      <c r="X118" s="13"/>
      <c r="Y118" s="13"/>
      <c r="Z118" s="13"/>
      <c r="AA118" s="13"/>
      <c r="AB118" s="13"/>
      <c r="AC118" s="13"/>
      <c r="AD118" s="92"/>
      <c r="AE118" s="13"/>
      <c r="AF118" s="13"/>
      <c r="AG118" s="13"/>
      <c r="AH118" s="13"/>
      <c r="AI118" s="13"/>
      <c r="AJ118" s="13"/>
    </row>
    <row r="119" spans="19:36">
      <c r="S119" s="13"/>
      <c r="T119" s="13"/>
      <c r="U119" s="125"/>
      <c r="W119" s="13"/>
      <c r="X119" s="13"/>
      <c r="Y119" s="13"/>
      <c r="Z119" s="13"/>
      <c r="AA119" s="13"/>
      <c r="AB119" s="13"/>
      <c r="AC119" s="13"/>
      <c r="AD119" s="92"/>
      <c r="AE119" s="13"/>
      <c r="AF119" s="13"/>
      <c r="AG119" s="13"/>
      <c r="AH119" s="13"/>
      <c r="AI119" s="13"/>
      <c r="AJ119" s="13"/>
    </row>
    <row r="120" spans="19:36">
      <c r="S120" s="13"/>
      <c r="T120" s="13"/>
      <c r="U120" s="125"/>
      <c r="W120" s="13"/>
      <c r="X120" s="13"/>
      <c r="Y120" s="13"/>
      <c r="Z120" s="13"/>
      <c r="AA120" s="13"/>
      <c r="AB120" s="13"/>
      <c r="AC120" s="13"/>
      <c r="AD120" s="92"/>
      <c r="AE120" s="13"/>
      <c r="AF120" s="13"/>
      <c r="AG120" s="13"/>
      <c r="AH120" s="13"/>
      <c r="AI120" s="13"/>
      <c r="AJ120" s="13"/>
    </row>
    <row r="121" spans="19:36">
      <c r="S121" s="13"/>
      <c r="T121" s="13"/>
      <c r="U121" s="125"/>
      <c r="W121" s="13"/>
      <c r="X121" s="13"/>
      <c r="Y121" s="13"/>
      <c r="Z121" s="13"/>
      <c r="AA121" s="13"/>
      <c r="AB121" s="13"/>
      <c r="AC121" s="13"/>
      <c r="AD121" s="92"/>
      <c r="AE121" s="13"/>
      <c r="AF121" s="13"/>
      <c r="AG121" s="13"/>
      <c r="AH121" s="13"/>
      <c r="AI121" s="13"/>
      <c r="AJ121" s="13"/>
    </row>
    <row r="122" spans="19:36">
      <c r="S122" s="13"/>
      <c r="T122" s="13"/>
      <c r="U122" s="125"/>
      <c r="W122" s="13"/>
      <c r="X122" s="13"/>
      <c r="Y122" s="13"/>
      <c r="Z122" s="13"/>
      <c r="AA122" s="13"/>
      <c r="AB122" s="13"/>
      <c r="AC122" s="13"/>
      <c r="AD122" s="92"/>
      <c r="AE122" s="13"/>
      <c r="AF122" s="13"/>
      <c r="AG122" s="13"/>
      <c r="AH122" s="13"/>
      <c r="AI122" s="13"/>
      <c r="AJ122" s="13"/>
    </row>
    <row r="123" spans="19:36">
      <c r="S123" s="13"/>
      <c r="T123" s="13"/>
      <c r="U123" s="125"/>
      <c r="W123" s="13"/>
      <c r="X123" s="13"/>
      <c r="Y123" s="13"/>
      <c r="Z123" s="13"/>
      <c r="AA123" s="13"/>
      <c r="AB123" s="13"/>
      <c r="AC123" s="13"/>
      <c r="AD123" s="92"/>
      <c r="AE123" s="13"/>
      <c r="AF123" s="13"/>
      <c r="AG123" s="13"/>
      <c r="AH123" s="13"/>
      <c r="AI123" s="13"/>
      <c r="AJ123" s="13"/>
    </row>
    <row r="124" spans="19:36">
      <c r="S124" s="13"/>
      <c r="T124" s="13"/>
      <c r="U124" s="125"/>
      <c r="W124" s="13"/>
      <c r="X124" s="13"/>
      <c r="Y124" s="13"/>
      <c r="Z124" s="13"/>
      <c r="AA124" s="13"/>
      <c r="AB124" s="13"/>
      <c r="AC124" s="13"/>
      <c r="AD124" s="92"/>
      <c r="AE124" s="13"/>
      <c r="AF124" s="13"/>
      <c r="AG124" s="13"/>
      <c r="AH124" s="13"/>
      <c r="AI124" s="13"/>
      <c r="AJ124" s="13"/>
    </row>
    <row r="125" spans="19:36">
      <c r="S125" s="13"/>
      <c r="T125" s="13"/>
      <c r="U125" s="125"/>
      <c r="W125" s="13"/>
      <c r="X125" s="13"/>
      <c r="Y125" s="13"/>
      <c r="Z125" s="13"/>
      <c r="AA125" s="13"/>
      <c r="AB125" s="13"/>
      <c r="AC125" s="13"/>
      <c r="AD125" s="92"/>
      <c r="AE125" s="13"/>
      <c r="AF125" s="13"/>
      <c r="AG125" s="13"/>
      <c r="AH125" s="13"/>
      <c r="AI125" s="13"/>
      <c r="AJ125" s="13"/>
    </row>
    <row r="126" spans="19:36">
      <c r="S126" s="13"/>
      <c r="T126" s="13"/>
      <c r="U126" s="125"/>
      <c r="W126" s="13"/>
      <c r="X126" s="13"/>
      <c r="Y126" s="13"/>
      <c r="Z126" s="13"/>
      <c r="AA126" s="13"/>
      <c r="AB126" s="13"/>
      <c r="AC126" s="13"/>
      <c r="AD126" s="92"/>
      <c r="AE126" s="13"/>
      <c r="AF126" s="13"/>
      <c r="AG126" s="13"/>
      <c r="AH126" s="13"/>
      <c r="AI126" s="13"/>
      <c r="AJ126" s="13"/>
    </row>
    <row r="127" spans="19:36">
      <c r="S127" s="13"/>
      <c r="T127" s="13"/>
      <c r="U127" s="125"/>
      <c r="W127" s="13"/>
      <c r="X127" s="13"/>
      <c r="Y127" s="13"/>
      <c r="Z127" s="13"/>
      <c r="AA127" s="13"/>
      <c r="AB127" s="13"/>
      <c r="AC127" s="13"/>
      <c r="AD127" s="92"/>
      <c r="AE127" s="13"/>
      <c r="AF127" s="13"/>
      <c r="AG127" s="13"/>
      <c r="AH127" s="13"/>
      <c r="AI127" s="13"/>
      <c r="AJ127" s="13"/>
    </row>
    <row r="128" spans="19:36">
      <c r="S128" s="13"/>
      <c r="T128" s="13"/>
      <c r="U128" s="125"/>
      <c r="W128" s="13"/>
      <c r="X128" s="13"/>
      <c r="Y128" s="13"/>
      <c r="Z128" s="13"/>
      <c r="AA128" s="13"/>
      <c r="AB128" s="13"/>
      <c r="AC128" s="13"/>
      <c r="AD128" s="92"/>
      <c r="AE128" s="13"/>
      <c r="AF128" s="13"/>
      <c r="AG128" s="13"/>
      <c r="AH128" s="13"/>
      <c r="AI128" s="13"/>
      <c r="AJ128" s="13"/>
    </row>
    <row r="129" spans="19:36">
      <c r="S129" s="13"/>
      <c r="T129" s="13"/>
      <c r="U129" s="125"/>
      <c r="W129" s="13"/>
      <c r="X129" s="13"/>
      <c r="Y129" s="13"/>
      <c r="Z129" s="13"/>
      <c r="AA129" s="13"/>
      <c r="AB129" s="13"/>
      <c r="AC129" s="13"/>
      <c r="AD129" s="92"/>
      <c r="AE129" s="13"/>
      <c r="AF129" s="13"/>
      <c r="AG129" s="13"/>
      <c r="AH129" s="13"/>
      <c r="AI129" s="13"/>
      <c r="AJ129" s="13"/>
    </row>
    <row r="130" spans="19:36">
      <c r="S130" s="13"/>
      <c r="T130" s="13"/>
      <c r="U130" s="125"/>
      <c r="W130" s="13"/>
      <c r="X130" s="13"/>
      <c r="Y130" s="13"/>
      <c r="Z130" s="13"/>
      <c r="AA130" s="13"/>
      <c r="AB130" s="13"/>
      <c r="AC130" s="13"/>
      <c r="AD130" s="92"/>
      <c r="AE130" s="13"/>
      <c r="AF130" s="13"/>
      <c r="AG130" s="13"/>
      <c r="AH130" s="13"/>
      <c r="AI130" s="13"/>
      <c r="AJ130" s="13"/>
    </row>
    <row r="131" spans="19:36">
      <c r="S131" s="13"/>
      <c r="T131" s="13"/>
      <c r="U131" s="125"/>
      <c r="W131" s="13"/>
      <c r="X131" s="13"/>
      <c r="Y131" s="13"/>
      <c r="Z131" s="13"/>
      <c r="AA131" s="13"/>
      <c r="AB131" s="13"/>
      <c r="AC131" s="13"/>
      <c r="AD131" s="92"/>
      <c r="AE131" s="13"/>
      <c r="AF131" s="13"/>
      <c r="AG131" s="13"/>
      <c r="AH131" s="13"/>
      <c r="AI131" s="13"/>
      <c r="AJ131" s="13"/>
    </row>
    <row r="132" spans="19:36">
      <c r="S132" s="13"/>
      <c r="T132" s="13"/>
      <c r="U132" s="125"/>
      <c r="W132" s="13"/>
      <c r="X132" s="13"/>
      <c r="Y132" s="13"/>
      <c r="Z132" s="13"/>
      <c r="AA132" s="13"/>
      <c r="AB132" s="13"/>
      <c r="AC132" s="13"/>
      <c r="AD132" s="92"/>
      <c r="AE132" s="13"/>
      <c r="AF132" s="13"/>
      <c r="AG132" s="13"/>
      <c r="AH132" s="13"/>
      <c r="AI132" s="13"/>
      <c r="AJ132" s="13"/>
    </row>
    <row r="133" spans="19:36">
      <c r="S133" s="13"/>
      <c r="T133" s="13"/>
      <c r="U133" s="125"/>
      <c r="W133" s="13"/>
      <c r="X133" s="13"/>
      <c r="Y133" s="13"/>
      <c r="Z133" s="13"/>
      <c r="AA133" s="13"/>
      <c r="AB133" s="13"/>
      <c r="AC133" s="13"/>
      <c r="AD133" s="92"/>
      <c r="AE133" s="13"/>
      <c r="AF133" s="13"/>
      <c r="AG133" s="13"/>
      <c r="AH133" s="13"/>
      <c r="AI133" s="13"/>
      <c r="AJ133" s="13"/>
    </row>
    <row r="134" spans="19:36">
      <c r="S134" s="13"/>
      <c r="T134" s="13"/>
      <c r="U134" s="125"/>
      <c r="W134" s="13"/>
      <c r="X134" s="13"/>
      <c r="Y134" s="13"/>
      <c r="Z134" s="13"/>
      <c r="AA134" s="13"/>
      <c r="AB134" s="13"/>
      <c r="AC134" s="13"/>
      <c r="AD134" s="92"/>
      <c r="AE134" s="13"/>
      <c r="AF134" s="13"/>
      <c r="AG134" s="13"/>
      <c r="AH134" s="13"/>
      <c r="AI134" s="13"/>
      <c r="AJ134" s="13"/>
    </row>
    <row r="135" spans="19:36">
      <c r="S135" s="13"/>
      <c r="T135" s="13"/>
      <c r="U135" s="125"/>
      <c r="W135" s="13"/>
      <c r="X135" s="13"/>
      <c r="Y135" s="13"/>
      <c r="Z135" s="13"/>
      <c r="AA135" s="13"/>
      <c r="AB135" s="13"/>
      <c r="AC135" s="13"/>
      <c r="AD135" s="92"/>
      <c r="AE135" s="13"/>
      <c r="AF135" s="13"/>
      <c r="AG135" s="13"/>
      <c r="AH135" s="13"/>
      <c r="AI135" s="13"/>
      <c r="AJ135" s="13"/>
    </row>
    <row r="136" spans="19:36">
      <c r="S136" s="13"/>
      <c r="T136" s="13"/>
      <c r="U136" s="125"/>
      <c r="W136" s="13"/>
      <c r="X136" s="13"/>
      <c r="Y136" s="13"/>
      <c r="Z136" s="13"/>
      <c r="AA136" s="13"/>
      <c r="AB136" s="13"/>
      <c r="AC136" s="13"/>
      <c r="AD136" s="92"/>
      <c r="AE136" s="13"/>
      <c r="AF136" s="13"/>
      <c r="AG136" s="13"/>
      <c r="AH136" s="13"/>
      <c r="AI136" s="13"/>
      <c r="AJ136" s="13"/>
    </row>
    <row r="137" spans="19:36">
      <c r="S137" s="13"/>
      <c r="T137" s="13"/>
      <c r="U137" s="125"/>
      <c r="W137" s="13"/>
      <c r="X137" s="13"/>
      <c r="Y137" s="13"/>
      <c r="Z137" s="13"/>
      <c r="AA137" s="13"/>
      <c r="AB137" s="13"/>
      <c r="AC137" s="13"/>
      <c r="AD137" s="92"/>
      <c r="AE137" s="13"/>
      <c r="AF137" s="13"/>
      <c r="AG137" s="13"/>
      <c r="AH137" s="13"/>
      <c r="AI137" s="13"/>
      <c r="AJ137" s="13"/>
    </row>
    <row r="138" spans="19:36">
      <c r="S138" s="13"/>
      <c r="T138" s="13"/>
      <c r="U138" s="125"/>
      <c r="W138" s="13"/>
      <c r="X138" s="13"/>
      <c r="Y138" s="13"/>
      <c r="Z138" s="13"/>
      <c r="AA138" s="13"/>
      <c r="AB138" s="13"/>
      <c r="AC138" s="13"/>
      <c r="AD138" s="92"/>
      <c r="AE138" s="13"/>
      <c r="AF138" s="13"/>
      <c r="AG138" s="13"/>
      <c r="AH138" s="13"/>
      <c r="AI138" s="13"/>
      <c r="AJ138" s="13"/>
    </row>
    <row r="139" spans="19:36">
      <c r="S139" s="13"/>
      <c r="T139" s="13"/>
      <c r="U139" s="125"/>
      <c r="W139" s="13"/>
      <c r="X139" s="13"/>
      <c r="Y139" s="13"/>
      <c r="Z139" s="13"/>
      <c r="AA139" s="13"/>
      <c r="AB139" s="13"/>
      <c r="AC139" s="13"/>
      <c r="AD139" s="92"/>
      <c r="AE139" s="13"/>
      <c r="AF139" s="13"/>
      <c r="AG139" s="13"/>
      <c r="AH139" s="13"/>
      <c r="AI139" s="13"/>
      <c r="AJ139" s="13"/>
    </row>
    <row r="140" spans="19:36">
      <c r="S140" s="13"/>
      <c r="T140" s="13"/>
      <c r="U140" s="125"/>
      <c r="W140" s="13"/>
      <c r="X140" s="13"/>
      <c r="Y140" s="13"/>
      <c r="Z140" s="13"/>
      <c r="AA140" s="13"/>
      <c r="AB140" s="13"/>
      <c r="AC140" s="13"/>
      <c r="AD140" s="92"/>
      <c r="AE140" s="13"/>
      <c r="AF140" s="13"/>
      <c r="AG140" s="13"/>
      <c r="AH140" s="13"/>
      <c r="AI140" s="13"/>
      <c r="AJ140" s="13"/>
    </row>
    <row r="141" spans="19:36">
      <c r="S141" s="13"/>
      <c r="T141" s="13"/>
      <c r="U141" s="125"/>
      <c r="W141" s="13"/>
      <c r="X141" s="13"/>
      <c r="Y141" s="13"/>
      <c r="Z141" s="13"/>
      <c r="AA141" s="13"/>
      <c r="AB141" s="13"/>
      <c r="AC141" s="13"/>
      <c r="AD141" s="92"/>
      <c r="AE141" s="13"/>
      <c r="AF141" s="13"/>
      <c r="AG141" s="13"/>
      <c r="AH141" s="13"/>
      <c r="AI141" s="13"/>
      <c r="AJ141" s="13"/>
    </row>
    <row r="142" spans="19:36">
      <c r="S142" s="13"/>
      <c r="T142" s="13"/>
      <c r="U142" s="125"/>
      <c r="W142" s="13"/>
      <c r="X142" s="13"/>
      <c r="Y142" s="13"/>
      <c r="Z142" s="13"/>
      <c r="AA142" s="13"/>
      <c r="AB142" s="13"/>
      <c r="AC142" s="13"/>
      <c r="AD142" s="92"/>
      <c r="AE142" s="13"/>
      <c r="AF142" s="13"/>
      <c r="AG142" s="13"/>
      <c r="AH142" s="13"/>
      <c r="AI142" s="13"/>
      <c r="AJ142" s="13"/>
    </row>
    <row r="143" spans="19:36">
      <c r="S143" s="13"/>
      <c r="T143" s="13"/>
      <c r="U143" s="125"/>
      <c r="W143" s="13"/>
      <c r="X143" s="13"/>
      <c r="Y143" s="13"/>
      <c r="Z143" s="13"/>
      <c r="AA143" s="13"/>
      <c r="AB143" s="13"/>
      <c r="AC143" s="13"/>
      <c r="AD143" s="92"/>
      <c r="AE143" s="13"/>
      <c r="AF143" s="13"/>
      <c r="AG143" s="13"/>
      <c r="AH143" s="13"/>
      <c r="AI143" s="13"/>
      <c r="AJ143" s="13"/>
    </row>
    <row r="144" spans="19:36">
      <c r="S144" s="13"/>
      <c r="T144" s="13"/>
      <c r="U144" s="125"/>
      <c r="W144" s="13"/>
      <c r="X144" s="13"/>
      <c r="Y144" s="13"/>
      <c r="Z144" s="13"/>
      <c r="AA144" s="13"/>
      <c r="AB144" s="13"/>
      <c r="AC144" s="13"/>
      <c r="AD144" s="92"/>
      <c r="AE144" s="13"/>
      <c r="AF144" s="13"/>
      <c r="AG144" s="13"/>
      <c r="AH144" s="13"/>
      <c r="AI144" s="13"/>
      <c r="AJ144" s="13"/>
    </row>
    <row r="145" spans="19:36">
      <c r="S145" s="13"/>
      <c r="T145" s="13"/>
      <c r="U145" s="125"/>
      <c r="W145" s="13"/>
      <c r="X145" s="13"/>
      <c r="Y145" s="13"/>
      <c r="Z145" s="13"/>
      <c r="AA145" s="13"/>
      <c r="AB145" s="13"/>
      <c r="AC145" s="13"/>
      <c r="AD145" s="92"/>
      <c r="AE145" s="13"/>
      <c r="AF145" s="13"/>
      <c r="AG145" s="13"/>
      <c r="AH145" s="13"/>
      <c r="AI145" s="13"/>
      <c r="AJ145" s="13"/>
    </row>
    <row r="146" spans="19:36">
      <c r="S146" s="13"/>
      <c r="T146" s="13"/>
      <c r="U146" s="125"/>
      <c r="W146" s="13"/>
      <c r="X146" s="13"/>
      <c r="Y146" s="13"/>
      <c r="Z146" s="13"/>
      <c r="AA146" s="13"/>
      <c r="AB146" s="13"/>
      <c r="AC146" s="13"/>
      <c r="AD146" s="92"/>
      <c r="AE146" s="13"/>
      <c r="AF146" s="13"/>
      <c r="AG146" s="13"/>
      <c r="AH146" s="13"/>
      <c r="AI146" s="13"/>
      <c r="AJ146" s="13"/>
    </row>
    <row r="147" spans="19:36">
      <c r="S147" s="13"/>
      <c r="T147" s="13"/>
      <c r="U147" s="125"/>
      <c r="W147" s="13"/>
      <c r="X147" s="13"/>
      <c r="Y147" s="13"/>
      <c r="Z147" s="13"/>
      <c r="AA147" s="13"/>
      <c r="AB147" s="13"/>
      <c r="AC147" s="13"/>
      <c r="AD147" s="92"/>
      <c r="AE147" s="13"/>
      <c r="AF147" s="13"/>
      <c r="AG147" s="13"/>
      <c r="AH147" s="13"/>
      <c r="AI147" s="13"/>
      <c r="AJ147" s="13"/>
    </row>
    <row r="148" spans="19:36">
      <c r="S148" s="13"/>
      <c r="T148" s="13"/>
      <c r="U148" s="125"/>
      <c r="W148" s="13"/>
      <c r="X148" s="13"/>
      <c r="Y148" s="13"/>
      <c r="Z148" s="13"/>
      <c r="AA148" s="13"/>
      <c r="AB148" s="13"/>
      <c r="AC148" s="13"/>
      <c r="AD148" s="92"/>
      <c r="AE148" s="13"/>
      <c r="AF148" s="13"/>
      <c r="AG148" s="13"/>
      <c r="AH148" s="13"/>
      <c r="AI148" s="13"/>
      <c r="AJ148" s="13"/>
    </row>
    <row r="149" spans="19:36">
      <c r="S149" s="13"/>
      <c r="T149" s="13"/>
      <c r="U149" s="125"/>
      <c r="W149" s="13"/>
      <c r="X149" s="13"/>
      <c r="Y149" s="13"/>
      <c r="Z149" s="13"/>
      <c r="AA149" s="13"/>
      <c r="AB149" s="13"/>
      <c r="AC149" s="13"/>
      <c r="AD149" s="92"/>
      <c r="AE149" s="13"/>
      <c r="AF149" s="13"/>
      <c r="AG149" s="13"/>
      <c r="AH149" s="13"/>
      <c r="AI149" s="13"/>
      <c r="AJ149" s="13"/>
    </row>
    <row r="150" spans="19:36">
      <c r="S150" s="13"/>
      <c r="T150" s="13"/>
      <c r="U150" s="125"/>
      <c r="W150" s="13"/>
      <c r="X150" s="13"/>
      <c r="Y150" s="13"/>
      <c r="Z150" s="13"/>
      <c r="AA150" s="13"/>
      <c r="AB150" s="13"/>
      <c r="AC150" s="13"/>
      <c r="AD150" s="92"/>
      <c r="AE150" s="13"/>
      <c r="AF150" s="13"/>
      <c r="AG150" s="13"/>
      <c r="AH150" s="13"/>
      <c r="AI150" s="13"/>
      <c r="AJ150" s="13"/>
    </row>
    <row r="151" spans="19:36">
      <c r="S151" s="13"/>
      <c r="T151" s="13"/>
      <c r="U151" s="125"/>
      <c r="W151" s="13"/>
      <c r="X151" s="13"/>
      <c r="Y151" s="13"/>
      <c r="Z151" s="13"/>
      <c r="AA151" s="13"/>
      <c r="AB151" s="13"/>
      <c r="AC151" s="13"/>
      <c r="AD151" s="92"/>
      <c r="AE151" s="13"/>
      <c r="AF151" s="13"/>
      <c r="AG151" s="13"/>
      <c r="AH151" s="13"/>
      <c r="AI151" s="13"/>
      <c r="AJ151" s="13"/>
    </row>
    <row r="152" spans="19:36">
      <c r="S152" s="13"/>
      <c r="T152" s="13"/>
      <c r="U152" s="125"/>
      <c r="W152" s="13"/>
      <c r="X152" s="13"/>
      <c r="Y152" s="13"/>
      <c r="Z152" s="13"/>
      <c r="AA152" s="13"/>
      <c r="AB152" s="13"/>
      <c r="AC152" s="13"/>
      <c r="AD152" s="92"/>
      <c r="AE152" s="13"/>
      <c r="AF152" s="13"/>
      <c r="AG152" s="13"/>
      <c r="AH152" s="13"/>
      <c r="AI152" s="13"/>
      <c r="AJ152" s="13"/>
    </row>
    <row r="153" spans="19:36">
      <c r="S153" s="13"/>
      <c r="T153" s="13"/>
      <c r="U153" s="125"/>
      <c r="W153" s="13"/>
      <c r="X153" s="13"/>
      <c r="Y153" s="13"/>
      <c r="Z153" s="13"/>
      <c r="AA153" s="13"/>
      <c r="AB153" s="13"/>
      <c r="AC153" s="13"/>
      <c r="AD153" s="92"/>
      <c r="AE153" s="13"/>
      <c r="AF153" s="13"/>
      <c r="AG153" s="13"/>
      <c r="AH153" s="13"/>
      <c r="AI153" s="13"/>
      <c r="AJ153" s="13"/>
    </row>
    <row r="154" spans="19:36">
      <c r="S154" s="13"/>
      <c r="T154" s="13"/>
      <c r="U154" s="125"/>
      <c r="W154" s="13"/>
      <c r="X154" s="13"/>
      <c r="Y154" s="13"/>
      <c r="Z154" s="13"/>
      <c r="AA154" s="13"/>
      <c r="AB154" s="13"/>
      <c r="AC154" s="13"/>
      <c r="AD154" s="92"/>
      <c r="AE154" s="13"/>
      <c r="AF154" s="13"/>
      <c r="AG154" s="13"/>
      <c r="AH154" s="13"/>
      <c r="AI154" s="13"/>
      <c r="AJ154" s="13"/>
    </row>
    <row r="155" spans="19:36">
      <c r="S155" s="13"/>
      <c r="T155" s="13"/>
      <c r="U155" s="125"/>
      <c r="W155" s="13"/>
      <c r="X155" s="13"/>
      <c r="Y155" s="13"/>
      <c r="Z155" s="13"/>
      <c r="AA155" s="13"/>
      <c r="AB155" s="13"/>
      <c r="AC155" s="13"/>
      <c r="AD155" s="92"/>
      <c r="AE155" s="13"/>
      <c r="AF155" s="13"/>
      <c r="AG155" s="13"/>
      <c r="AH155" s="13"/>
      <c r="AI155" s="13"/>
      <c r="AJ155" s="13"/>
    </row>
    <row r="156" spans="19:36">
      <c r="S156" s="13"/>
      <c r="T156" s="13"/>
      <c r="U156" s="125"/>
      <c r="W156" s="13"/>
      <c r="X156" s="13"/>
      <c r="Y156" s="13"/>
      <c r="Z156" s="13"/>
      <c r="AA156" s="13"/>
      <c r="AB156" s="13"/>
      <c r="AC156" s="13"/>
      <c r="AD156" s="92"/>
      <c r="AE156" s="13"/>
      <c r="AF156" s="13"/>
      <c r="AG156" s="13"/>
      <c r="AH156" s="13"/>
      <c r="AI156" s="13"/>
      <c r="AJ156" s="13"/>
    </row>
    <row r="157" spans="19:36">
      <c r="S157" s="13"/>
      <c r="T157" s="13"/>
      <c r="U157" s="125"/>
      <c r="W157" s="13"/>
      <c r="X157" s="13"/>
      <c r="Y157" s="13"/>
      <c r="Z157" s="13"/>
      <c r="AA157" s="13"/>
      <c r="AB157" s="13"/>
      <c r="AC157" s="13"/>
      <c r="AD157" s="92"/>
      <c r="AE157" s="13"/>
      <c r="AF157" s="13"/>
      <c r="AG157" s="13"/>
      <c r="AH157" s="13"/>
      <c r="AI157" s="13"/>
      <c r="AJ157" s="13"/>
    </row>
    <row r="158" spans="19:36">
      <c r="S158" s="13"/>
      <c r="T158" s="13"/>
      <c r="U158" s="125"/>
      <c r="W158" s="13"/>
      <c r="X158" s="13"/>
      <c r="Y158" s="13"/>
      <c r="Z158" s="13"/>
      <c r="AA158" s="13"/>
      <c r="AB158" s="13"/>
      <c r="AC158" s="13"/>
      <c r="AD158" s="92"/>
      <c r="AE158" s="13"/>
      <c r="AF158" s="13"/>
      <c r="AG158" s="13"/>
      <c r="AH158" s="13"/>
      <c r="AI158" s="13"/>
      <c r="AJ158" s="13"/>
    </row>
    <row r="159" spans="19:36">
      <c r="S159" s="13"/>
      <c r="T159" s="13"/>
      <c r="U159" s="125"/>
      <c r="W159" s="13"/>
      <c r="X159" s="13"/>
      <c r="Y159" s="13"/>
      <c r="Z159" s="13"/>
      <c r="AA159" s="13"/>
      <c r="AB159" s="13"/>
      <c r="AC159" s="13"/>
      <c r="AD159" s="92"/>
      <c r="AE159" s="13"/>
      <c r="AF159" s="13"/>
      <c r="AG159" s="13"/>
      <c r="AH159" s="13"/>
      <c r="AI159" s="13"/>
      <c r="AJ159" s="13"/>
    </row>
    <row r="160" spans="19:36">
      <c r="S160" s="13"/>
      <c r="T160" s="13"/>
      <c r="U160" s="125"/>
      <c r="W160" s="13"/>
      <c r="X160" s="13"/>
      <c r="Y160" s="13"/>
      <c r="Z160" s="13"/>
      <c r="AA160" s="13"/>
      <c r="AB160" s="13"/>
      <c r="AC160" s="13"/>
      <c r="AD160" s="92"/>
      <c r="AE160" s="13"/>
      <c r="AF160" s="13"/>
      <c r="AG160" s="13"/>
      <c r="AH160" s="13"/>
      <c r="AI160" s="13"/>
      <c r="AJ160" s="13"/>
    </row>
    <row r="161" spans="19:36">
      <c r="S161" s="13"/>
      <c r="T161" s="13"/>
      <c r="U161" s="125"/>
      <c r="W161" s="13"/>
      <c r="X161" s="13"/>
      <c r="Y161" s="13"/>
      <c r="Z161" s="13"/>
      <c r="AA161" s="13"/>
      <c r="AB161" s="13"/>
      <c r="AC161" s="13"/>
      <c r="AD161" s="92"/>
      <c r="AE161" s="13"/>
      <c r="AF161" s="13"/>
      <c r="AG161" s="13"/>
      <c r="AH161" s="13"/>
      <c r="AI161" s="13"/>
      <c r="AJ161" s="13"/>
    </row>
    <row r="162" spans="19:36">
      <c r="S162" s="13"/>
      <c r="T162" s="13"/>
      <c r="U162" s="125"/>
      <c r="W162" s="13"/>
      <c r="X162" s="13"/>
      <c r="Y162" s="13"/>
      <c r="Z162" s="13"/>
      <c r="AA162" s="13"/>
      <c r="AB162" s="13"/>
      <c r="AC162" s="13"/>
      <c r="AD162" s="92"/>
      <c r="AE162" s="13"/>
      <c r="AF162" s="13"/>
      <c r="AG162" s="13"/>
      <c r="AH162" s="13"/>
      <c r="AI162" s="13"/>
      <c r="AJ162" s="13"/>
    </row>
    <row r="163" spans="19:36">
      <c r="S163" s="13"/>
      <c r="T163" s="13"/>
      <c r="U163" s="125"/>
      <c r="W163" s="13"/>
      <c r="X163" s="13"/>
      <c r="Y163" s="13"/>
      <c r="Z163" s="13"/>
      <c r="AA163" s="13"/>
      <c r="AB163" s="13"/>
      <c r="AC163" s="13"/>
      <c r="AD163" s="92"/>
      <c r="AE163" s="13"/>
      <c r="AF163" s="13"/>
      <c r="AG163" s="13"/>
      <c r="AH163" s="13"/>
      <c r="AI163" s="13"/>
      <c r="AJ163" s="13"/>
    </row>
    <row r="164" spans="19:36">
      <c r="S164" s="13"/>
      <c r="T164" s="13"/>
      <c r="U164" s="125"/>
      <c r="W164" s="13"/>
      <c r="X164" s="13"/>
      <c r="Y164" s="13"/>
      <c r="Z164" s="13"/>
      <c r="AA164" s="13"/>
      <c r="AB164" s="13"/>
      <c r="AC164" s="13"/>
      <c r="AD164" s="92"/>
      <c r="AE164" s="13"/>
      <c r="AF164" s="13"/>
      <c r="AG164" s="13"/>
      <c r="AH164" s="13"/>
      <c r="AI164" s="13"/>
      <c r="AJ164" s="13"/>
    </row>
    <row r="165" spans="19:36">
      <c r="S165" s="13"/>
      <c r="T165" s="13"/>
      <c r="U165" s="125"/>
      <c r="W165" s="13"/>
      <c r="X165" s="13"/>
      <c r="Y165" s="13"/>
      <c r="Z165" s="13"/>
      <c r="AA165" s="13"/>
      <c r="AB165" s="13"/>
      <c r="AC165" s="13"/>
      <c r="AD165" s="92"/>
      <c r="AE165" s="13"/>
      <c r="AF165" s="13"/>
      <c r="AG165" s="13"/>
      <c r="AH165" s="13"/>
      <c r="AI165" s="13"/>
      <c r="AJ165" s="13"/>
    </row>
    <row r="166" spans="19:36">
      <c r="S166" s="13"/>
      <c r="T166" s="13"/>
      <c r="U166" s="125"/>
      <c r="W166" s="13"/>
      <c r="X166" s="13"/>
      <c r="Y166" s="13"/>
      <c r="Z166" s="13"/>
      <c r="AA166" s="13"/>
      <c r="AB166" s="13"/>
      <c r="AC166" s="13"/>
      <c r="AD166" s="92"/>
      <c r="AE166" s="13"/>
      <c r="AF166" s="13"/>
      <c r="AG166" s="13"/>
      <c r="AH166" s="13"/>
      <c r="AI166" s="13"/>
      <c r="AJ166" s="13"/>
    </row>
    <row r="167" spans="19:36">
      <c r="S167" s="13"/>
      <c r="T167" s="13"/>
      <c r="U167" s="125"/>
      <c r="W167" s="13"/>
      <c r="X167" s="13"/>
      <c r="Y167" s="13"/>
      <c r="Z167" s="13"/>
      <c r="AA167" s="13"/>
      <c r="AB167" s="13"/>
      <c r="AC167" s="13"/>
      <c r="AD167" s="92"/>
      <c r="AE167" s="13"/>
      <c r="AF167" s="13"/>
      <c r="AG167" s="13"/>
      <c r="AH167" s="13"/>
      <c r="AI167" s="13"/>
      <c r="AJ167" s="13"/>
    </row>
    <row r="168" spans="19:36">
      <c r="S168" s="13"/>
      <c r="T168" s="13"/>
      <c r="U168" s="125"/>
      <c r="W168" s="13"/>
      <c r="X168" s="13"/>
      <c r="Y168" s="13"/>
      <c r="Z168" s="13"/>
      <c r="AA168" s="13"/>
      <c r="AB168" s="13"/>
      <c r="AC168" s="13"/>
      <c r="AD168" s="92"/>
      <c r="AE168" s="13"/>
      <c r="AF168" s="13"/>
      <c r="AG168" s="13"/>
      <c r="AH168" s="13"/>
      <c r="AI168" s="13"/>
      <c r="AJ168" s="13"/>
    </row>
    <row r="169" spans="19:36">
      <c r="S169" s="13"/>
      <c r="T169" s="13"/>
      <c r="U169" s="125"/>
      <c r="W169" s="13"/>
      <c r="X169" s="13"/>
      <c r="Y169" s="13"/>
      <c r="Z169" s="13"/>
      <c r="AA169" s="13"/>
      <c r="AB169" s="13"/>
      <c r="AC169" s="13"/>
      <c r="AD169" s="92"/>
      <c r="AE169" s="13"/>
      <c r="AF169" s="13"/>
      <c r="AG169" s="13"/>
      <c r="AH169" s="13"/>
      <c r="AI169" s="13"/>
      <c r="AJ169" s="13"/>
    </row>
    <row r="170" spans="19:36">
      <c r="S170" s="13"/>
      <c r="T170" s="13"/>
      <c r="U170" s="125"/>
      <c r="W170" s="13"/>
      <c r="X170" s="13"/>
      <c r="Y170" s="13"/>
      <c r="Z170" s="13"/>
      <c r="AA170" s="13"/>
      <c r="AB170" s="13"/>
      <c r="AC170" s="13"/>
      <c r="AD170" s="92"/>
      <c r="AE170" s="13"/>
      <c r="AF170" s="13"/>
      <c r="AG170" s="13"/>
      <c r="AH170" s="13"/>
      <c r="AI170" s="13"/>
      <c r="AJ170" s="13"/>
    </row>
    <row r="171" spans="19:36">
      <c r="S171" s="13"/>
      <c r="T171" s="13"/>
      <c r="U171" s="125"/>
      <c r="W171" s="13"/>
      <c r="X171" s="13"/>
      <c r="Y171" s="13"/>
      <c r="Z171" s="13"/>
      <c r="AA171" s="13"/>
      <c r="AB171" s="13"/>
      <c r="AC171" s="13"/>
      <c r="AD171" s="92"/>
      <c r="AE171" s="13"/>
      <c r="AF171" s="13"/>
      <c r="AG171" s="13"/>
      <c r="AH171" s="13"/>
      <c r="AI171" s="13"/>
      <c r="AJ171" s="13"/>
    </row>
    <row r="172" spans="19:36">
      <c r="S172" s="13"/>
      <c r="T172" s="13"/>
      <c r="U172" s="125"/>
      <c r="W172" s="13"/>
      <c r="X172" s="13"/>
      <c r="Y172" s="13"/>
      <c r="Z172" s="13"/>
      <c r="AA172" s="13"/>
      <c r="AB172" s="13"/>
      <c r="AC172" s="13"/>
      <c r="AD172" s="92"/>
      <c r="AE172" s="13"/>
      <c r="AF172" s="13"/>
      <c r="AG172" s="13"/>
      <c r="AH172" s="13"/>
      <c r="AI172" s="13"/>
      <c r="AJ172" s="13"/>
    </row>
    <row r="173" spans="19:36">
      <c r="S173" s="13"/>
      <c r="T173" s="13"/>
      <c r="U173" s="125"/>
      <c r="W173" s="13"/>
      <c r="X173" s="13"/>
      <c r="Y173" s="13"/>
      <c r="Z173" s="13"/>
      <c r="AA173" s="13"/>
      <c r="AB173" s="13"/>
      <c r="AC173" s="13"/>
      <c r="AD173" s="92"/>
      <c r="AE173" s="13"/>
      <c r="AF173" s="13"/>
      <c r="AG173" s="13"/>
      <c r="AH173" s="13"/>
      <c r="AI173" s="13"/>
      <c r="AJ173" s="13"/>
    </row>
    <row r="174" spans="19:36">
      <c r="S174" s="13"/>
      <c r="T174" s="13"/>
      <c r="U174" s="125"/>
      <c r="W174" s="13"/>
      <c r="X174" s="13"/>
      <c r="Y174" s="13"/>
      <c r="Z174" s="13"/>
      <c r="AA174" s="13"/>
      <c r="AB174" s="13"/>
      <c r="AC174" s="13"/>
      <c r="AD174" s="92"/>
      <c r="AE174" s="13"/>
      <c r="AF174" s="13"/>
      <c r="AG174" s="13"/>
      <c r="AH174" s="13"/>
      <c r="AI174" s="13"/>
      <c r="AJ174" s="13"/>
    </row>
    <row r="175" spans="19:36">
      <c r="S175" s="13"/>
      <c r="T175" s="13"/>
      <c r="U175" s="125"/>
      <c r="W175" s="13"/>
      <c r="X175" s="13"/>
      <c r="Y175" s="13"/>
      <c r="Z175" s="13"/>
      <c r="AA175" s="13"/>
      <c r="AB175" s="13"/>
      <c r="AC175" s="13"/>
      <c r="AD175" s="92"/>
      <c r="AE175" s="13"/>
      <c r="AF175" s="13"/>
      <c r="AG175" s="13"/>
      <c r="AH175" s="13"/>
      <c r="AI175" s="13"/>
      <c r="AJ175" s="13"/>
    </row>
    <row r="176" spans="19:36">
      <c r="S176" s="13"/>
      <c r="T176" s="13"/>
      <c r="U176" s="125"/>
      <c r="W176" s="13"/>
      <c r="X176" s="13"/>
      <c r="Y176" s="13"/>
      <c r="Z176" s="13"/>
      <c r="AA176" s="13"/>
      <c r="AB176" s="13"/>
      <c r="AC176" s="13"/>
      <c r="AD176" s="92"/>
      <c r="AE176" s="13"/>
      <c r="AF176" s="13"/>
      <c r="AG176" s="13"/>
      <c r="AH176" s="13"/>
      <c r="AI176" s="13"/>
      <c r="AJ176" s="13"/>
    </row>
    <row r="177" spans="19:36">
      <c r="S177" s="13"/>
      <c r="T177" s="13"/>
      <c r="U177" s="125"/>
      <c r="W177" s="13"/>
      <c r="X177" s="13"/>
      <c r="Y177" s="13"/>
      <c r="Z177" s="13"/>
      <c r="AA177" s="13"/>
      <c r="AB177" s="13"/>
      <c r="AC177" s="13"/>
      <c r="AD177" s="92"/>
      <c r="AE177" s="13"/>
      <c r="AF177" s="13"/>
      <c r="AG177" s="13"/>
      <c r="AH177" s="13"/>
      <c r="AI177" s="13"/>
      <c r="AJ177" s="13"/>
    </row>
    <row r="178" spans="19:36">
      <c r="S178" s="13"/>
      <c r="T178" s="13"/>
      <c r="U178" s="125"/>
      <c r="W178" s="13"/>
      <c r="X178" s="13"/>
      <c r="Y178" s="13"/>
      <c r="Z178" s="13"/>
      <c r="AA178" s="13"/>
      <c r="AB178" s="13"/>
      <c r="AC178" s="13"/>
      <c r="AD178" s="92"/>
      <c r="AE178" s="13"/>
      <c r="AF178" s="13"/>
      <c r="AG178" s="13"/>
      <c r="AH178" s="13"/>
      <c r="AI178" s="13"/>
      <c r="AJ178" s="13"/>
    </row>
    <row r="179" spans="19:36">
      <c r="S179" s="13"/>
      <c r="T179" s="13"/>
      <c r="U179" s="125"/>
      <c r="W179" s="13"/>
      <c r="X179" s="13"/>
      <c r="Y179" s="13"/>
      <c r="Z179" s="13"/>
      <c r="AA179" s="13"/>
      <c r="AB179" s="13"/>
      <c r="AC179" s="13"/>
      <c r="AD179" s="92"/>
      <c r="AE179" s="13"/>
      <c r="AF179" s="13"/>
      <c r="AG179" s="13"/>
      <c r="AH179" s="13"/>
      <c r="AI179" s="13"/>
      <c r="AJ179" s="13"/>
    </row>
    <row r="180" spans="19:36">
      <c r="S180" s="13"/>
      <c r="T180" s="13"/>
      <c r="U180" s="125"/>
      <c r="W180" s="13"/>
      <c r="X180" s="13"/>
      <c r="Y180" s="13"/>
      <c r="Z180" s="13"/>
      <c r="AA180" s="13"/>
      <c r="AB180" s="13"/>
      <c r="AC180" s="13"/>
      <c r="AD180" s="92"/>
      <c r="AE180" s="13"/>
      <c r="AF180" s="13"/>
      <c r="AG180" s="13"/>
      <c r="AH180" s="13"/>
      <c r="AI180" s="13"/>
      <c r="AJ180" s="13"/>
    </row>
    <row r="181" spans="19:36">
      <c r="S181" s="13"/>
      <c r="T181" s="13"/>
      <c r="U181" s="125"/>
      <c r="W181" s="13"/>
      <c r="X181" s="13"/>
      <c r="Y181" s="13"/>
      <c r="Z181" s="13"/>
      <c r="AA181" s="13"/>
      <c r="AB181" s="13"/>
      <c r="AC181" s="13"/>
      <c r="AD181" s="92"/>
      <c r="AE181" s="13"/>
      <c r="AF181" s="13"/>
      <c r="AG181" s="13"/>
      <c r="AH181" s="13"/>
      <c r="AI181" s="13"/>
      <c r="AJ181" s="13"/>
    </row>
    <row r="182" spans="19:36">
      <c r="S182" s="13"/>
      <c r="T182" s="13"/>
      <c r="U182" s="125"/>
      <c r="W182" s="13"/>
      <c r="X182" s="13"/>
      <c r="Y182" s="13"/>
      <c r="Z182" s="13"/>
      <c r="AA182" s="13"/>
      <c r="AB182" s="13"/>
      <c r="AC182" s="13"/>
      <c r="AD182" s="92"/>
      <c r="AE182" s="13"/>
      <c r="AF182" s="13"/>
      <c r="AG182" s="13"/>
      <c r="AH182" s="13"/>
      <c r="AI182" s="13"/>
      <c r="AJ182" s="13"/>
    </row>
    <row r="183" spans="19:36">
      <c r="S183" s="13"/>
      <c r="T183" s="13"/>
      <c r="U183" s="125"/>
      <c r="W183" s="13"/>
      <c r="X183" s="13"/>
      <c r="Y183" s="13"/>
      <c r="Z183" s="13"/>
      <c r="AA183" s="13"/>
      <c r="AB183" s="13"/>
      <c r="AC183" s="13"/>
      <c r="AD183" s="92"/>
      <c r="AE183" s="13"/>
      <c r="AF183" s="13"/>
      <c r="AG183" s="13"/>
      <c r="AH183" s="13"/>
      <c r="AI183" s="13"/>
      <c r="AJ183" s="13"/>
    </row>
    <row r="184" spans="19:36">
      <c r="S184" s="13"/>
      <c r="T184" s="13"/>
      <c r="U184" s="125"/>
      <c r="W184" s="13"/>
      <c r="X184" s="13"/>
      <c r="Y184" s="13"/>
      <c r="Z184" s="13"/>
      <c r="AA184" s="13"/>
      <c r="AB184" s="13"/>
      <c r="AC184" s="13"/>
      <c r="AD184" s="92"/>
      <c r="AE184" s="13"/>
      <c r="AF184" s="13"/>
      <c r="AG184" s="13"/>
      <c r="AH184" s="13"/>
      <c r="AI184" s="13"/>
      <c r="AJ184" s="13"/>
    </row>
    <row r="185" spans="19:36">
      <c r="S185" s="13"/>
      <c r="T185" s="13"/>
      <c r="U185" s="125"/>
      <c r="W185" s="13"/>
      <c r="X185" s="13"/>
      <c r="Y185" s="13"/>
      <c r="Z185" s="13"/>
      <c r="AA185" s="13"/>
      <c r="AB185" s="13"/>
      <c r="AC185" s="13"/>
      <c r="AD185" s="92"/>
      <c r="AE185" s="13"/>
      <c r="AF185" s="13"/>
      <c r="AG185" s="13"/>
      <c r="AH185" s="13"/>
      <c r="AI185" s="13"/>
      <c r="AJ185" s="13"/>
    </row>
    <row r="186" spans="19:36">
      <c r="S186" s="13"/>
      <c r="T186" s="13"/>
      <c r="U186" s="125"/>
      <c r="W186" s="13"/>
      <c r="X186" s="13"/>
      <c r="Y186" s="13"/>
      <c r="Z186" s="13"/>
      <c r="AA186" s="13"/>
      <c r="AB186" s="13"/>
      <c r="AC186" s="13"/>
      <c r="AD186" s="92"/>
      <c r="AE186" s="13"/>
      <c r="AF186" s="13"/>
      <c r="AG186" s="13"/>
      <c r="AH186" s="13"/>
      <c r="AI186" s="13"/>
      <c r="AJ186" s="13"/>
    </row>
    <row r="187" spans="19:36">
      <c r="S187" s="13"/>
      <c r="T187" s="13"/>
      <c r="U187" s="125"/>
      <c r="W187" s="13"/>
      <c r="X187" s="13"/>
      <c r="Y187" s="13"/>
      <c r="Z187" s="13"/>
      <c r="AA187" s="13"/>
      <c r="AB187" s="13"/>
      <c r="AC187" s="13"/>
      <c r="AD187" s="92"/>
      <c r="AE187" s="13"/>
      <c r="AF187" s="13"/>
      <c r="AG187" s="13"/>
      <c r="AH187" s="13"/>
      <c r="AI187" s="13"/>
      <c r="AJ187" s="13"/>
    </row>
    <row r="188" spans="19:36">
      <c r="S188" s="13"/>
      <c r="T188" s="13"/>
      <c r="U188" s="125"/>
      <c r="W188" s="13"/>
      <c r="X188" s="13"/>
      <c r="Y188" s="13"/>
      <c r="Z188" s="13"/>
      <c r="AA188" s="13"/>
      <c r="AB188" s="13"/>
      <c r="AC188" s="13"/>
      <c r="AD188" s="92"/>
      <c r="AE188" s="13"/>
      <c r="AF188" s="13"/>
      <c r="AG188" s="13"/>
      <c r="AH188" s="13"/>
      <c r="AI188" s="13"/>
      <c r="AJ188" s="13"/>
    </row>
    <row r="189" spans="19:36">
      <c r="S189" s="13"/>
      <c r="T189" s="13"/>
      <c r="U189" s="125"/>
      <c r="W189" s="13"/>
      <c r="X189" s="13"/>
      <c r="Y189" s="13"/>
      <c r="Z189" s="13"/>
      <c r="AA189" s="13"/>
      <c r="AB189" s="13"/>
      <c r="AC189" s="13"/>
      <c r="AD189" s="92"/>
      <c r="AE189" s="13"/>
      <c r="AF189" s="13"/>
      <c r="AG189" s="13"/>
      <c r="AH189" s="13"/>
      <c r="AI189" s="13"/>
      <c r="AJ189" s="13"/>
    </row>
    <row r="190" spans="19:36">
      <c r="S190" s="13"/>
      <c r="T190" s="13"/>
      <c r="U190" s="125"/>
      <c r="W190" s="13"/>
      <c r="X190" s="13"/>
      <c r="Y190" s="13"/>
      <c r="Z190" s="13"/>
      <c r="AA190" s="13"/>
      <c r="AB190" s="13"/>
      <c r="AC190" s="13"/>
      <c r="AD190" s="92"/>
      <c r="AE190" s="13"/>
      <c r="AF190" s="13"/>
      <c r="AG190" s="13"/>
      <c r="AH190" s="13"/>
      <c r="AI190" s="13"/>
      <c r="AJ190" s="13"/>
    </row>
    <row r="191" spans="19:36">
      <c r="S191" s="13"/>
      <c r="T191" s="13"/>
      <c r="U191" s="125"/>
      <c r="W191" s="13"/>
      <c r="X191" s="13"/>
      <c r="Y191" s="13"/>
      <c r="Z191" s="13"/>
      <c r="AA191" s="13"/>
      <c r="AB191" s="13"/>
      <c r="AC191" s="13"/>
      <c r="AD191" s="92"/>
      <c r="AE191" s="13"/>
      <c r="AF191" s="13"/>
      <c r="AG191" s="13"/>
      <c r="AH191" s="13"/>
      <c r="AI191" s="13"/>
      <c r="AJ191" s="13"/>
    </row>
    <row r="192" spans="19:36">
      <c r="S192" s="13"/>
      <c r="T192" s="13"/>
      <c r="U192" s="125"/>
      <c r="W192" s="13"/>
      <c r="X192" s="13"/>
      <c r="Y192" s="13"/>
      <c r="Z192" s="13"/>
      <c r="AA192" s="13"/>
      <c r="AB192" s="13"/>
      <c r="AC192" s="13"/>
      <c r="AD192" s="92"/>
      <c r="AE192" s="13"/>
      <c r="AF192" s="13"/>
      <c r="AG192" s="13"/>
      <c r="AH192" s="13"/>
      <c r="AI192" s="13"/>
      <c r="AJ192" s="13"/>
    </row>
    <row r="193" spans="19:36">
      <c r="S193" s="13"/>
      <c r="T193" s="13"/>
      <c r="U193" s="125"/>
      <c r="W193" s="13"/>
      <c r="X193" s="13"/>
      <c r="Y193" s="13"/>
      <c r="Z193" s="13"/>
      <c r="AA193" s="13"/>
      <c r="AB193" s="13"/>
      <c r="AC193" s="13"/>
      <c r="AD193" s="92"/>
      <c r="AE193" s="13"/>
      <c r="AF193" s="13"/>
      <c r="AG193" s="13"/>
      <c r="AH193" s="13"/>
      <c r="AI193" s="13"/>
      <c r="AJ193" s="13"/>
    </row>
    <row r="194" spans="19:36">
      <c r="S194" s="13"/>
      <c r="T194" s="13"/>
      <c r="U194" s="125"/>
      <c r="W194" s="13"/>
      <c r="X194" s="13"/>
      <c r="Y194" s="13"/>
      <c r="Z194" s="13"/>
      <c r="AA194" s="13"/>
      <c r="AB194" s="13"/>
      <c r="AC194" s="13"/>
      <c r="AD194" s="92"/>
      <c r="AE194" s="13"/>
      <c r="AF194" s="13"/>
      <c r="AG194" s="13"/>
      <c r="AH194" s="13"/>
      <c r="AI194" s="13"/>
      <c r="AJ194" s="13"/>
    </row>
    <row r="195" spans="19:36">
      <c r="S195" s="13"/>
      <c r="T195" s="13"/>
      <c r="U195" s="125"/>
      <c r="W195" s="13"/>
      <c r="X195" s="13"/>
      <c r="Y195" s="13"/>
      <c r="Z195" s="13"/>
      <c r="AA195" s="13"/>
      <c r="AB195" s="13"/>
      <c r="AC195" s="13"/>
      <c r="AD195" s="92"/>
      <c r="AE195" s="13"/>
      <c r="AF195" s="13"/>
      <c r="AG195" s="13"/>
      <c r="AH195" s="13"/>
      <c r="AI195" s="13"/>
      <c r="AJ195" s="13"/>
    </row>
    <row r="196" spans="19:36">
      <c r="S196" s="13"/>
      <c r="T196" s="13"/>
      <c r="U196" s="125"/>
      <c r="W196" s="13"/>
      <c r="X196" s="13"/>
      <c r="Y196" s="13"/>
      <c r="Z196" s="13"/>
      <c r="AA196" s="13"/>
      <c r="AB196" s="13"/>
      <c r="AC196" s="13"/>
      <c r="AD196" s="92"/>
      <c r="AE196" s="13"/>
      <c r="AF196" s="13"/>
      <c r="AG196" s="13"/>
      <c r="AH196" s="13"/>
      <c r="AI196" s="13"/>
      <c r="AJ196" s="13"/>
    </row>
    <row r="197" spans="19:36">
      <c r="S197" s="13"/>
      <c r="T197" s="13"/>
      <c r="U197" s="125"/>
      <c r="W197" s="13"/>
      <c r="X197" s="13"/>
      <c r="Y197" s="13"/>
      <c r="Z197" s="13"/>
      <c r="AA197" s="13"/>
      <c r="AB197" s="13"/>
      <c r="AC197" s="13"/>
      <c r="AD197" s="92"/>
      <c r="AE197" s="13"/>
      <c r="AF197" s="13"/>
      <c r="AG197" s="13"/>
      <c r="AH197" s="13"/>
      <c r="AI197" s="13"/>
      <c r="AJ197" s="13"/>
    </row>
    <row r="198" spans="19:36">
      <c r="S198" s="13"/>
      <c r="T198" s="13"/>
      <c r="U198" s="125"/>
      <c r="W198" s="13"/>
      <c r="X198" s="13"/>
      <c r="Y198" s="13"/>
      <c r="Z198" s="13"/>
      <c r="AA198" s="13"/>
      <c r="AB198" s="13"/>
      <c r="AC198" s="13"/>
      <c r="AD198" s="92"/>
      <c r="AE198" s="13"/>
      <c r="AF198" s="13"/>
      <c r="AG198" s="13"/>
      <c r="AH198" s="13"/>
      <c r="AI198" s="13"/>
      <c r="AJ198" s="13"/>
    </row>
    <row r="199" spans="19:36">
      <c r="S199" s="13"/>
      <c r="T199" s="13"/>
      <c r="U199" s="125"/>
      <c r="W199" s="13"/>
      <c r="X199" s="13"/>
      <c r="Y199" s="13"/>
      <c r="Z199" s="13"/>
      <c r="AA199" s="13"/>
      <c r="AB199" s="13"/>
      <c r="AC199" s="13"/>
      <c r="AD199" s="92"/>
      <c r="AE199" s="13"/>
      <c r="AF199" s="13"/>
      <c r="AG199" s="13"/>
      <c r="AH199" s="13"/>
      <c r="AI199" s="13"/>
      <c r="AJ199" s="13"/>
    </row>
    <row r="200" spans="19:36">
      <c r="S200" s="13"/>
      <c r="T200" s="13"/>
      <c r="U200" s="125"/>
      <c r="W200" s="13"/>
      <c r="X200" s="13"/>
      <c r="Y200" s="13"/>
      <c r="Z200" s="13"/>
      <c r="AA200" s="13"/>
      <c r="AB200" s="13"/>
      <c r="AC200" s="13"/>
      <c r="AD200" s="92"/>
      <c r="AE200" s="13"/>
      <c r="AF200" s="13"/>
      <c r="AG200" s="13"/>
      <c r="AH200" s="13"/>
      <c r="AI200" s="13"/>
      <c r="AJ200" s="13"/>
    </row>
    <row r="201" spans="19:36">
      <c r="S201" s="13"/>
      <c r="T201" s="13"/>
      <c r="U201" s="125"/>
      <c r="W201" s="13"/>
      <c r="X201" s="13"/>
      <c r="Y201" s="13"/>
      <c r="Z201" s="13"/>
      <c r="AA201" s="13"/>
      <c r="AB201" s="13"/>
      <c r="AC201" s="13"/>
      <c r="AD201" s="92"/>
      <c r="AE201" s="13"/>
      <c r="AF201" s="13"/>
      <c r="AG201" s="13"/>
      <c r="AH201" s="13"/>
      <c r="AI201" s="13"/>
      <c r="AJ201" s="13"/>
    </row>
    <row r="202" spans="19:36">
      <c r="S202" s="13"/>
      <c r="T202" s="13"/>
      <c r="U202" s="125"/>
      <c r="W202" s="13"/>
      <c r="X202" s="13"/>
      <c r="Y202" s="13"/>
      <c r="Z202" s="13"/>
      <c r="AA202" s="13"/>
      <c r="AB202" s="13"/>
      <c r="AC202" s="13"/>
      <c r="AD202" s="92"/>
      <c r="AE202" s="13"/>
      <c r="AF202" s="13"/>
      <c r="AG202" s="13"/>
      <c r="AH202" s="13"/>
      <c r="AI202" s="13"/>
      <c r="AJ202" s="13"/>
    </row>
    <row r="203" spans="19:36">
      <c r="S203" s="13"/>
      <c r="T203" s="13"/>
      <c r="U203" s="125"/>
      <c r="W203" s="13"/>
      <c r="X203" s="13"/>
      <c r="Y203" s="13"/>
      <c r="Z203" s="13"/>
      <c r="AA203" s="13"/>
      <c r="AB203" s="13"/>
      <c r="AC203" s="13"/>
      <c r="AD203" s="92"/>
      <c r="AE203" s="13"/>
      <c r="AF203" s="13"/>
      <c r="AG203" s="13"/>
      <c r="AH203" s="13"/>
      <c r="AI203" s="13"/>
      <c r="AJ203" s="13"/>
    </row>
    <row r="204" spans="19:36">
      <c r="S204" s="13"/>
      <c r="T204" s="13"/>
      <c r="U204" s="125"/>
      <c r="W204" s="13"/>
      <c r="X204" s="13"/>
      <c r="Y204" s="13"/>
      <c r="Z204" s="13"/>
      <c r="AA204" s="13"/>
      <c r="AB204" s="13"/>
      <c r="AC204" s="13"/>
      <c r="AD204" s="92"/>
      <c r="AE204" s="13"/>
      <c r="AF204" s="13"/>
      <c r="AG204" s="13"/>
      <c r="AH204" s="13"/>
      <c r="AI204" s="13"/>
      <c r="AJ204" s="13"/>
    </row>
    <row r="205" spans="19:36">
      <c r="S205" s="13"/>
      <c r="T205" s="13"/>
      <c r="U205" s="125"/>
      <c r="W205" s="13"/>
      <c r="X205" s="13"/>
      <c r="Y205" s="13"/>
      <c r="Z205" s="13"/>
      <c r="AA205" s="13"/>
      <c r="AB205" s="13"/>
      <c r="AC205" s="13"/>
      <c r="AD205" s="92"/>
      <c r="AE205" s="13"/>
      <c r="AF205" s="13"/>
      <c r="AG205" s="13"/>
      <c r="AH205" s="13"/>
      <c r="AI205" s="13"/>
      <c r="AJ205" s="13"/>
    </row>
    <row r="206" spans="19:36">
      <c r="S206" s="13"/>
      <c r="T206" s="13"/>
      <c r="U206" s="125"/>
      <c r="W206" s="13"/>
      <c r="X206" s="13"/>
      <c r="Y206" s="13"/>
      <c r="Z206" s="13"/>
      <c r="AA206" s="13"/>
      <c r="AB206" s="13"/>
      <c r="AC206" s="13"/>
      <c r="AD206" s="92"/>
      <c r="AE206" s="13"/>
      <c r="AF206" s="13"/>
      <c r="AG206" s="13"/>
      <c r="AH206" s="13"/>
      <c r="AI206" s="13"/>
      <c r="AJ206" s="13"/>
    </row>
    <row r="207" spans="19:36">
      <c r="S207" s="13"/>
      <c r="T207" s="13"/>
      <c r="U207" s="125"/>
      <c r="W207" s="13"/>
      <c r="X207" s="13"/>
      <c r="Y207" s="13"/>
      <c r="Z207" s="13"/>
      <c r="AA207" s="13"/>
      <c r="AB207" s="13"/>
      <c r="AC207" s="13"/>
      <c r="AD207" s="92"/>
      <c r="AE207" s="13"/>
      <c r="AF207" s="13"/>
      <c r="AG207" s="13"/>
      <c r="AH207" s="13"/>
      <c r="AI207" s="13"/>
      <c r="AJ207" s="13"/>
    </row>
    <row r="208" spans="19:36">
      <c r="S208" s="13"/>
      <c r="T208" s="13"/>
      <c r="U208" s="125"/>
      <c r="W208" s="13"/>
      <c r="X208" s="13"/>
      <c r="Y208" s="13"/>
      <c r="Z208" s="13"/>
      <c r="AA208" s="13"/>
      <c r="AB208" s="13"/>
      <c r="AC208" s="13"/>
      <c r="AD208" s="92"/>
      <c r="AE208" s="13"/>
      <c r="AF208" s="13"/>
      <c r="AG208" s="13"/>
      <c r="AH208" s="13"/>
      <c r="AI208" s="13"/>
      <c r="AJ208" s="13"/>
    </row>
    <row r="209" spans="19:36">
      <c r="S209" s="13"/>
      <c r="T209" s="13"/>
      <c r="U209" s="125"/>
      <c r="W209" s="13"/>
      <c r="X209" s="13"/>
      <c r="Y209" s="13"/>
      <c r="Z209" s="13"/>
      <c r="AA209" s="13"/>
      <c r="AB209" s="13"/>
      <c r="AC209" s="13"/>
      <c r="AD209" s="92"/>
      <c r="AE209" s="13"/>
      <c r="AF209" s="13"/>
      <c r="AG209" s="13"/>
      <c r="AH209" s="13"/>
      <c r="AI209" s="13"/>
      <c r="AJ209" s="13"/>
    </row>
    <row r="210" spans="19:36">
      <c r="S210" s="13"/>
      <c r="T210" s="13"/>
      <c r="U210" s="125"/>
      <c r="W210" s="13"/>
      <c r="X210" s="13"/>
      <c r="Y210" s="13"/>
      <c r="Z210" s="13"/>
      <c r="AA210" s="13"/>
      <c r="AB210" s="13"/>
      <c r="AC210" s="13"/>
      <c r="AD210" s="92"/>
      <c r="AE210" s="13"/>
      <c r="AF210" s="13"/>
      <c r="AG210" s="13"/>
      <c r="AH210" s="13"/>
      <c r="AI210" s="13"/>
      <c r="AJ210" s="13"/>
    </row>
    <row r="211" spans="19:36">
      <c r="S211" s="13"/>
      <c r="T211" s="13"/>
      <c r="U211" s="125"/>
      <c r="W211" s="13"/>
      <c r="X211" s="13"/>
      <c r="Y211" s="13"/>
      <c r="Z211" s="13"/>
      <c r="AA211" s="13"/>
      <c r="AB211" s="13"/>
      <c r="AC211" s="13"/>
      <c r="AD211" s="92"/>
      <c r="AE211" s="13"/>
      <c r="AF211" s="13"/>
      <c r="AG211" s="13"/>
      <c r="AH211" s="13"/>
      <c r="AI211" s="13"/>
      <c r="AJ211" s="13"/>
    </row>
    <row r="212" spans="19:36">
      <c r="S212" s="13"/>
      <c r="T212" s="13"/>
      <c r="U212" s="125"/>
      <c r="W212" s="13"/>
      <c r="X212" s="13"/>
      <c r="Y212" s="13"/>
      <c r="Z212" s="13"/>
      <c r="AA212" s="13"/>
      <c r="AB212" s="13"/>
      <c r="AC212" s="13"/>
      <c r="AD212" s="92"/>
      <c r="AE212" s="13"/>
      <c r="AF212" s="13"/>
      <c r="AG212" s="13"/>
      <c r="AH212" s="13"/>
      <c r="AI212" s="13"/>
      <c r="AJ212" s="13"/>
    </row>
    <row r="213" spans="19:36">
      <c r="S213" s="13"/>
      <c r="T213" s="13"/>
      <c r="U213" s="125"/>
      <c r="W213" s="13"/>
      <c r="X213" s="13"/>
      <c r="Y213" s="13"/>
      <c r="Z213" s="13"/>
      <c r="AA213" s="13"/>
      <c r="AB213" s="13"/>
      <c r="AC213" s="13"/>
      <c r="AD213" s="92"/>
      <c r="AE213" s="13"/>
      <c r="AF213" s="13"/>
      <c r="AG213" s="13"/>
      <c r="AH213" s="13"/>
      <c r="AI213" s="13"/>
      <c r="AJ213" s="13"/>
    </row>
    <row r="214" spans="19:36">
      <c r="S214" s="13"/>
      <c r="T214" s="13"/>
      <c r="U214" s="125"/>
      <c r="W214" s="13"/>
      <c r="X214" s="13"/>
      <c r="Y214" s="13"/>
      <c r="Z214" s="13"/>
      <c r="AA214" s="13"/>
      <c r="AB214" s="13"/>
      <c r="AC214" s="13"/>
      <c r="AD214" s="92"/>
      <c r="AE214" s="13"/>
      <c r="AF214" s="13"/>
      <c r="AG214" s="13"/>
      <c r="AH214" s="13"/>
      <c r="AI214" s="13"/>
      <c r="AJ214" s="13"/>
    </row>
    <row r="215" spans="19:36">
      <c r="S215" s="13"/>
      <c r="T215" s="13"/>
      <c r="U215" s="125"/>
      <c r="W215" s="13"/>
      <c r="X215" s="13"/>
      <c r="Y215" s="13"/>
      <c r="Z215" s="13"/>
      <c r="AA215" s="13"/>
      <c r="AB215" s="13"/>
      <c r="AC215" s="13"/>
      <c r="AD215" s="92"/>
      <c r="AE215" s="13"/>
      <c r="AF215" s="13"/>
      <c r="AG215" s="13"/>
      <c r="AH215" s="13"/>
      <c r="AI215" s="13"/>
      <c r="AJ215" s="13"/>
    </row>
    <row r="216" spans="19:36">
      <c r="S216" s="13"/>
      <c r="T216" s="13"/>
      <c r="U216" s="125"/>
      <c r="W216" s="13"/>
      <c r="X216" s="13"/>
      <c r="Y216" s="13"/>
      <c r="Z216" s="13"/>
      <c r="AA216" s="13"/>
      <c r="AB216" s="13"/>
      <c r="AC216" s="13"/>
      <c r="AD216" s="92"/>
      <c r="AE216" s="13"/>
      <c r="AF216" s="13"/>
      <c r="AG216" s="13"/>
      <c r="AH216" s="13"/>
      <c r="AI216" s="13"/>
      <c r="AJ216" s="13"/>
    </row>
    <row r="217" spans="19:36">
      <c r="S217" s="13"/>
      <c r="T217" s="13"/>
      <c r="U217" s="125"/>
      <c r="W217" s="13"/>
      <c r="X217" s="13"/>
      <c r="Y217" s="13"/>
      <c r="Z217" s="13"/>
      <c r="AA217" s="13"/>
      <c r="AB217" s="13"/>
      <c r="AC217" s="13"/>
      <c r="AD217" s="92"/>
      <c r="AE217" s="13"/>
      <c r="AF217" s="13"/>
      <c r="AG217" s="13"/>
      <c r="AH217" s="13"/>
      <c r="AI217" s="13"/>
      <c r="AJ217" s="13"/>
    </row>
    <row r="218" spans="19:36">
      <c r="S218" s="13"/>
      <c r="T218" s="13"/>
      <c r="U218" s="125"/>
      <c r="W218" s="13"/>
      <c r="X218" s="13"/>
      <c r="Y218" s="13"/>
      <c r="Z218" s="13"/>
      <c r="AA218" s="13"/>
      <c r="AB218" s="13"/>
      <c r="AC218" s="13"/>
      <c r="AD218" s="92"/>
      <c r="AE218" s="13"/>
      <c r="AF218" s="13"/>
      <c r="AG218" s="13"/>
      <c r="AH218" s="13"/>
      <c r="AI218" s="13"/>
      <c r="AJ218" s="13"/>
    </row>
    <row r="219" spans="19:36">
      <c r="S219" s="13"/>
      <c r="T219" s="13"/>
      <c r="U219" s="125"/>
      <c r="W219" s="13"/>
      <c r="X219" s="13"/>
      <c r="Y219" s="13"/>
      <c r="Z219" s="13"/>
      <c r="AA219" s="13"/>
      <c r="AB219" s="13"/>
      <c r="AC219" s="13"/>
      <c r="AD219" s="92"/>
      <c r="AE219" s="13"/>
      <c r="AF219" s="13"/>
      <c r="AG219" s="13"/>
      <c r="AH219" s="13"/>
      <c r="AI219" s="13"/>
      <c r="AJ219" s="13"/>
    </row>
    <row r="220" spans="19:36">
      <c r="S220" s="13"/>
      <c r="T220" s="13"/>
      <c r="U220" s="125"/>
      <c r="W220" s="13"/>
      <c r="X220" s="13"/>
      <c r="Y220" s="13"/>
      <c r="Z220" s="13"/>
      <c r="AA220" s="13"/>
      <c r="AB220" s="13"/>
      <c r="AC220" s="13"/>
      <c r="AD220" s="92"/>
      <c r="AE220" s="13"/>
      <c r="AF220" s="13"/>
      <c r="AG220" s="13"/>
      <c r="AH220" s="13"/>
      <c r="AI220" s="13"/>
      <c r="AJ220" s="13"/>
    </row>
    <row r="221" spans="19:36">
      <c r="S221" s="13"/>
      <c r="T221" s="13"/>
      <c r="U221" s="125"/>
      <c r="W221" s="13"/>
      <c r="X221" s="13"/>
      <c r="Y221" s="13"/>
      <c r="Z221" s="13"/>
      <c r="AA221" s="13"/>
      <c r="AB221" s="13"/>
      <c r="AC221" s="13"/>
      <c r="AD221" s="92"/>
      <c r="AE221" s="13"/>
      <c r="AF221" s="13"/>
      <c r="AG221" s="13"/>
      <c r="AH221" s="13"/>
      <c r="AI221" s="13"/>
      <c r="AJ221" s="13"/>
    </row>
    <row r="222" spans="19:36">
      <c r="S222" s="13"/>
      <c r="T222" s="13"/>
      <c r="U222" s="125"/>
      <c r="W222" s="13"/>
      <c r="X222" s="13"/>
      <c r="Y222" s="13"/>
      <c r="Z222" s="13"/>
      <c r="AA222" s="13"/>
      <c r="AB222" s="13"/>
      <c r="AC222" s="13"/>
      <c r="AD222" s="92"/>
      <c r="AE222" s="13"/>
      <c r="AF222" s="13"/>
      <c r="AG222" s="13"/>
      <c r="AH222" s="13"/>
      <c r="AI222" s="13"/>
      <c r="AJ222" s="13"/>
    </row>
    <row r="223" spans="19:36">
      <c r="S223" s="13"/>
      <c r="T223" s="13"/>
      <c r="U223" s="125"/>
      <c r="W223" s="13"/>
      <c r="X223" s="13"/>
      <c r="Y223" s="13"/>
      <c r="Z223" s="13"/>
      <c r="AA223" s="13"/>
      <c r="AB223" s="13"/>
      <c r="AC223" s="13"/>
      <c r="AD223" s="92"/>
      <c r="AE223" s="13"/>
      <c r="AF223" s="13"/>
      <c r="AG223" s="13"/>
      <c r="AH223" s="13"/>
      <c r="AI223" s="13"/>
      <c r="AJ223" s="13"/>
    </row>
    <row r="224" spans="19:36">
      <c r="S224" s="13"/>
      <c r="T224" s="13"/>
      <c r="U224" s="125"/>
      <c r="W224" s="13"/>
      <c r="X224" s="13"/>
      <c r="Y224" s="13"/>
      <c r="Z224" s="13"/>
      <c r="AA224" s="13"/>
      <c r="AB224" s="13"/>
      <c r="AC224" s="13"/>
      <c r="AD224" s="92"/>
      <c r="AE224" s="13"/>
      <c r="AF224" s="13"/>
      <c r="AG224" s="13"/>
      <c r="AH224" s="13"/>
      <c r="AI224" s="13"/>
      <c r="AJ224" s="13"/>
    </row>
    <row r="225" spans="19:36">
      <c r="S225" s="13"/>
      <c r="T225" s="13"/>
      <c r="U225" s="125"/>
      <c r="W225" s="13"/>
      <c r="X225" s="13"/>
      <c r="Y225" s="13"/>
      <c r="Z225" s="13"/>
      <c r="AA225" s="13"/>
      <c r="AB225" s="13"/>
      <c r="AC225" s="13"/>
      <c r="AD225" s="92"/>
      <c r="AE225" s="13"/>
      <c r="AF225" s="13"/>
      <c r="AG225" s="13"/>
      <c r="AH225" s="13"/>
      <c r="AI225" s="13"/>
      <c r="AJ225" s="13"/>
    </row>
    <row r="226" spans="19:36">
      <c r="S226" s="13"/>
      <c r="T226" s="13"/>
      <c r="U226" s="125"/>
      <c r="W226" s="13"/>
      <c r="X226" s="13"/>
      <c r="Y226" s="13"/>
      <c r="Z226" s="13"/>
      <c r="AA226" s="13"/>
      <c r="AB226" s="13"/>
      <c r="AC226" s="13"/>
      <c r="AD226" s="92"/>
      <c r="AE226" s="13"/>
      <c r="AF226" s="13"/>
      <c r="AG226" s="13"/>
      <c r="AH226" s="13"/>
      <c r="AI226" s="13"/>
      <c r="AJ226" s="13"/>
    </row>
    <row r="227" spans="19:36">
      <c r="S227" s="13"/>
      <c r="T227" s="13"/>
      <c r="U227" s="125"/>
      <c r="W227" s="13"/>
      <c r="X227" s="13"/>
      <c r="Y227" s="13"/>
      <c r="Z227" s="13"/>
      <c r="AA227" s="13"/>
      <c r="AB227" s="13"/>
      <c r="AC227" s="13"/>
      <c r="AD227" s="92"/>
      <c r="AE227" s="13"/>
      <c r="AF227" s="13"/>
      <c r="AG227" s="13"/>
      <c r="AH227" s="13"/>
      <c r="AI227" s="13"/>
      <c r="AJ227" s="13"/>
    </row>
    <row r="228" spans="19:36">
      <c r="S228" s="13"/>
      <c r="T228" s="13"/>
      <c r="U228" s="125"/>
      <c r="W228" s="13"/>
      <c r="X228" s="13"/>
      <c r="Y228" s="13"/>
      <c r="Z228" s="13"/>
      <c r="AA228" s="13"/>
      <c r="AB228" s="13"/>
      <c r="AC228" s="13"/>
      <c r="AD228" s="92"/>
      <c r="AE228" s="13"/>
      <c r="AF228" s="13"/>
      <c r="AG228" s="13"/>
      <c r="AH228" s="13"/>
      <c r="AI228" s="13"/>
      <c r="AJ228" s="13"/>
    </row>
    <row r="229" spans="19:36">
      <c r="S229" s="13"/>
      <c r="T229" s="13"/>
      <c r="U229" s="125"/>
      <c r="W229" s="13"/>
      <c r="X229" s="13"/>
      <c r="Y229" s="13"/>
      <c r="Z229" s="13"/>
      <c r="AA229" s="13"/>
      <c r="AB229" s="13"/>
      <c r="AC229" s="13"/>
      <c r="AD229" s="92"/>
      <c r="AE229" s="13"/>
      <c r="AF229" s="13"/>
      <c r="AG229" s="13"/>
      <c r="AH229" s="13"/>
      <c r="AI229" s="13"/>
      <c r="AJ229" s="13"/>
    </row>
    <row r="230" spans="19:36">
      <c r="S230" s="13"/>
      <c r="T230" s="13"/>
      <c r="U230" s="125"/>
      <c r="W230" s="13"/>
      <c r="X230" s="13"/>
      <c r="Y230" s="13"/>
      <c r="Z230" s="13"/>
      <c r="AA230" s="13"/>
      <c r="AB230" s="13"/>
      <c r="AC230" s="13"/>
      <c r="AD230" s="92"/>
      <c r="AE230" s="13"/>
      <c r="AF230" s="13"/>
      <c r="AG230" s="13"/>
      <c r="AH230" s="13"/>
      <c r="AI230" s="13"/>
      <c r="AJ230" s="13"/>
    </row>
    <row r="231" spans="19:36">
      <c r="S231" s="13"/>
      <c r="T231" s="13"/>
      <c r="U231" s="125"/>
      <c r="W231" s="13"/>
      <c r="X231" s="13"/>
      <c r="Y231" s="13"/>
      <c r="Z231" s="13"/>
      <c r="AA231" s="13"/>
      <c r="AB231" s="13"/>
      <c r="AC231" s="13"/>
      <c r="AD231" s="92"/>
      <c r="AE231" s="13"/>
      <c r="AF231" s="13"/>
      <c r="AG231" s="13"/>
      <c r="AH231" s="13"/>
      <c r="AI231" s="13"/>
      <c r="AJ231" s="13"/>
    </row>
    <row r="232" spans="19:36">
      <c r="S232" s="13"/>
      <c r="T232" s="13"/>
      <c r="U232" s="125"/>
      <c r="W232" s="13"/>
      <c r="X232" s="13"/>
      <c r="Y232" s="13"/>
      <c r="Z232" s="13"/>
      <c r="AA232" s="13"/>
      <c r="AB232" s="13"/>
      <c r="AC232" s="13"/>
      <c r="AD232" s="92"/>
      <c r="AE232" s="13"/>
      <c r="AF232" s="13"/>
      <c r="AG232" s="13"/>
      <c r="AH232" s="13"/>
      <c r="AI232" s="13"/>
      <c r="AJ232" s="13"/>
    </row>
    <row r="233" spans="19:36">
      <c r="S233" s="13"/>
      <c r="T233" s="13"/>
      <c r="U233" s="125"/>
      <c r="W233" s="13"/>
      <c r="X233" s="13"/>
      <c r="Y233" s="13"/>
      <c r="Z233" s="13"/>
      <c r="AA233" s="13"/>
      <c r="AB233" s="13"/>
      <c r="AC233" s="13"/>
      <c r="AD233" s="92"/>
      <c r="AE233" s="13"/>
      <c r="AF233" s="13"/>
      <c r="AG233" s="13"/>
      <c r="AH233" s="13"/>
      <c r="AI233" s="13"/>
      <c r="AJ233" s="13"/>
    </row>
    <row r="234" spans="19:36">
      <c r="S234" s="13"/>
      <c r="T234" s="13"/>
      <c r="U234" s="125"/>
      <c r="W234" s="13"/>
      <c r="X234" s="13"/>
      <c r="Y234" s="13"/>
      <c r="Z234" s="13"/>
      <c r="AA234" s="13"/>
      <c r="AB234" s="13"/>
      <c r="AC234" s="13"/>
      <c r="AD234" s="92"/>
      <c r="AE234" s="13"/>
      <c r="AF234" s="13"/>
      <c r="AG234" s="13"/>
      <c r="AH234" s="13"/>
      <c r="AI234" s="13"/>
      <c r="AJ234" s="13"/>
    </row>
    <row r="235" spans="19:36">
      <c r="S235" s="13"/>
      <c r="T235" s="13"/>
      <c r="U235" s="125"/>
      <c r="W235" s="13"/>
      <c r="X235" s="13"/>
      <c r="Y235" s="13"/>
      <c r="Z235" s="13"/>
      <c r="AA235" s="13"/>
      <c r="AB235" s="13"/>
      <c r="AC235" s="13"/>
      <c r="AD235" s="92"/>
      <c r="AE235" s="13"/>
      <c r="AF235" s="13"/>
      <c r="AG235" s="13"/>
      <c r="AH235" s="13"/>
      <c r="AI235" s="13"/>
      <c r="AJ235" s="13"/>
    </row>
    <row r="236" spans="19:36">
      <c r="S236" s="13"/>
      <c r="T236" s="13"/>
      <c r="U236" s="125"/>
      <c r="W236" s="13"/>
      <c r="X236" s="13"/>
      <c r="Y236" s="13"/>
      <c r="Z236" s="13"/>
      <c r="AA236" s="13"/>
      <c r="AB236" s="13"/>
      <c r="AC236" s="13"/>
      <c r="AD236" s="92"/>
      <c r="AE236" s="13"/>
      <c r="AF236" s="13"/>
      <c r="AG236" s="13"/>
      <c r="AH236" s="13"/>
      <c r="AI236" s="13"/>
      <c r="AJ236" s="13"/>
    </row>
    <row r="237" spans="19:36">
      <c r="S237" s="13"/>
      <c r="T237" s="13"/>
      <c r="U237" s="125"/>
      <c r="W237" s="13"/>
      <c r="X237" s="13"/>
      <c r="Y237" s="13"/>
      <c r="Z237" s="13"/>
      <c r="AA237" s="13"/>
      <c r="AB237" s="13"/>
      <c r="AC237" s="13"/>
      <c r="AD237" s="92"/>
      <c r="AE237" s="13"/>
      <c r="AF237" s="13"/>
      <c r="AG237" s="13"/>
      <c r="AH237" s="13"/>
      <c r="AI237" s="13"/>
      <c r="AJ237" s="13"/>
    </row>
    <row r="238" spans="19:36">
      <c r="S238" s="13"/>
      <c r="T238" s="13"/>
      <c r="U238" s="125"/>
      <c r="W238" s="13"/>
      <c r="X238" s="13"/>
      <c r="Y238" s="13"/>
      <c r="Z238" s="13"/>
      <c r="AA238" s="13"/>
      <c r="AB238" s="13"/>
      <c r="AC238" s="13"/>
      <c r="AD238" s="92"/>
      <c r="AE238" s="13"/>
      <c r="AF238" s="13"/>
      <c r="AG238" s="13"/>
      <c r="AH238" s="13"/>
      <c r="AI238" s="13"/>
      <c r="AJ238" s="13"/>
    </row>
    <row r="239" spans="19:36">
      <c r="S239" s="13"/>
      <c r="T239" s="13"/>
      <c r="U239" s="125"/>
      <c r="W239" s="13"/>
      <c r="X239" s="13"/>
      <c r="Y239" s="13"/>
      <c r="Z239" s="13"/>
      <c r="AA239" s="13"/>
      <c r="AB239" s="13"/>
      <c r="AC239" s="13"/>
      <c r="AD239" s="92"/>
      <c r="AE239" s="13"/>
      <c r="AF239" s="13"/>
      <c r="AG239" s="13"/>
      <c r="AH239" s="13"/>
      <c r="AI239" s="13"/>
      <c r="AJ239" s="13"/>
    </row>
    <row r="240" spans="19:36">
      <c r="S240" s="13"/>
      <c r="T240" s="13"/>
      <c r="U240" s="125"/>
      <c r="W240" s="13"/>
      <c r="X240" s="13"/>
      <c r="Y240" s="13"/>
      <c r="Z240" s="13"/>
      <c r="AA240" s="13"/>
      <c r="AB240" s="13"/>
      <c r="AC240" s="13"/>
      <c r="AD240" s="92"/>
      <c r="AE240" s="13"/>
      <c r="AF240" s="13"/>
      <c r="AG240" s="13"/>
      <c r="AH240" s="13"/>
      <c r="AI240" s="13"/>
      <c r="AJ240" s="13"/>
    </row>
    <row r="241" spans="19:36">
      <c r="S241" s="13"/>
      <c r="T241" s="13"/>
      <c r="U241" s="125"/>
      <c r="W241" s="13"/>
      <c r="X241" s="13"/>
      <c r="Y241" s="13"/>
      <c r="Z241" s="13"/>
      <c r="AA241" s="13"/>
      <c r="AB241" s="13"/>
      <c r="AC241" s="13"/>
      <c r="AD241" s="92"/>
      <c r="AE241" s="13"/>
      <c r="AF241" s="13"/>
      <c r="AG241" s="13"/>
      <c r="AH241" s="13"/>
      <c r="AI241" s="13"/>
      <c r="AJ241" s="13"/>
    </row>
    <row r="242" spans="19:36">
      <c r="S242" s="13"/>
      <c r="T242" s="13"/>
      <c r="U242" s="125"/>
      <c r="W242" s="13"/>
      <c r="X242" s="13"/>
      <c r="Y242" s="13"/>
      <c r="Z242" s="13"/>
      <c r="AA242" s="13"/>
      <c r="AB242" s="13"/>
      <c r="AC242" s="13"/>
      <c r="AD242" s="92"/>
      <c r="AE242" s="13"/>
      <c r="AF242" s="13"/>
      <c r="AG242" s="13"/>
      <c r="AH242" s="13"/>
      <c r="AI242" s="13"/>
      <c r="AJ242" s="13"/>
    </row>
    <row r="243" spans="19:36">
      <c r="S243" s="13"/>
      <c r="T243" s="13"/>
      <c r="U243" s="125"/>
      <c r="W243" s="13"/>
      <c r="X243" s="13"/>
      <c r="Y243" s="13"/>
      <c r="Z243" s="13"/>
      <c r="AA243" s="13"/>
      <c r="AB243" s="13"/>
      <c r="AC243" s="13"/>
      <c r="AD243" s="92"/>
      <c r="AE243" s="13"/>
      <c r="AF243" s="13"/>
      <c r="AG243" s="13"/>
      <c r="AH243" s="13"/>
      <c r="AI243" s="13"/>
      <c r="AJ243" s="13"/>
    </row>
    <row r="244" spans="19:36">
      <c r="S244" s="13"/>
      <c r="T244" s="13"/>
      <c r="U244" s="125"/>
      <c r="W244" s="13"/>
      <c r="X244" s="13"/>
      <c r="Y244" s="13"/>
      <c r="Z244" s="13"/>
      <c r="AA244" s="13"/>
      <c r="AB244" s="13"/>
      <c r="AC244" s="13"/>
      <c r="AD244" s="92"/>
      <c r="AE244" s="13"/>
      <c r="AF244" s="13"/>
      <c r="AG244" s="13"/>
      <c r="AH244" s="13"/>
      <c r="AI244" s="13"/>
      <c r="AJ244" s="13"/>
    </row>
    <row r="245" spans="19:36">
      <c r="S245" s="13"/>
      <c r="T245" s="13"/>
      <c r="U245" s="125"/>
      <c r="W245" s="13"/>
      <c r="X245" s="13"/>
      <c r="Y245" s="13"/>
      <c r="Z245" s="13"/>
      <c r="AA245" s="13"/>
      <c r="AB245" s="13"/>
      <c r="AC245" s="13"/>
      <c r="AD245" s="92"/>
      <c r="AE245" s="13"/>
      <c r="AF245" s="13"/>
      <c r="AG245" s="13"/>
      <c r="AH245" s="13"/>
      <c r="AI245" s="13"/>
      <c r="AJ245" s="13"/>
    </row>
    <row r="246" spans="19:36">
      <c r="S246" s="13"/>
      <c r="T246" s="13"/>
      <c r="U246" s="125"/>
      <c r="W246" s="13"/>
      <c r="X246" s="13"/>
      <c r="Y246" s="13"/>
      <c r="Z246" s="13"/>
      <c r="AA246" s="13"/>
      <c r="AB246" s="13"/>
      <c r="AC246" s="13"/>
      <c r="AD246" s="92"/>
      <c r="AE246" s="13"/>
      <c r="AF246" s="13"/>
      <c r="AG246" s="13"/>
      <c r="AH246" s="13"/>
      <c r="AI246" s="13"/>
      <c r="AJ246" s="13"/>
    </row>
    <row r="247" spans="19:36">
      <c r="S247" s="13"/>
      <c r="T247" s="13"/>
      <c r="U247" s="125"/>
      <c r="W247" s="13"/>
      <c r="X247" s="13"/>
      <c r="Y247" s="13"/>
      <c r="Z247" s="13"/>
      <c r="AA247" s="13"/>
      <c r="AB247" s="13"/>
      <c r="AC247" s="13"/>
      <c r="AD247" s="92"/>
      <c r="AE247" s="13"/>
      <c r="AF247" s="13"/>
      <c r="AG247" s="13"/>
      <c r="AH247" s="13"/>
      <c r="AI247" s="13"/>
      <c r="AJ247" s="13"/>
    </row>
    <row r="248" spans="19:36">
      <c r="S248" s="13"/>
      <c r="T248" s="13"/>
      <c r="U248" s="125"/>
      <c r="W248" s="13"/>
      <c r="X248" s="13"/>
      <c r="Y248" s="13"/>
      <c r="Z248" s="13"/>
      <c r="AA248" s="13"/>
      <c r="AB248" s="13"/>
      <c r="AC248" s="13"/>
      <c r="AD248" s="92"/>
      <c r="AE248" s="13"/>
      <c r="AF248" s="13"/>
      <c r="AG248" s="13"/>
      <c r="AH248" s="13"/>
      <c r="AI248" s="13"/>
      <c r="AJ248" s="13"/>
    </row>
    <row r="249" spans="19:36">
      <c r="S249" s="13"/>
      <c r="T249" s="13"/>
      <c r="U249" s="125"/>
      <c r="W249" s="13"/>
      <c r="X249" s="13"/>
      <c r="Y249" s="13"/>
      <c r="Z249" s="13"/>
      <c r="AA249" s="13"/>
      <c r="AB249" s="13"/>
      <c r="AC249" s="13"/>
      <c r="AD249" s="92"/>
      <c r="AE249" s="13"/>
      <c r="AF249" s="13"/>
      <c r="AG249" s="13"/>
      <c r="AH249" s="13"/>
      <c r="AI249" s="13"/>
      <c r="AJ249" s="13"/>
    </row>
    <row r="250" spans="19:36">
      <c r="S250" s="13"/>
      <c r="T250" s="13"/>
      <c r="U250" s="125"/>
      <c r="W250" s="13"/>
      <c r="X250" s="13"/>
      <c r="Y250" s="13"/>
      <c r="Z250" s="13"/>
      <c r="AA250" s="13"/>
      <c r="AB250" s="13"/>
      <c r="AC250" s="13"/>
      <c r="AD250" s="92"/>
      <c r="AE250" s="13"/>
      <c r="AF250" s="13"/>
      <c r="AG250" s="13"/>
      <c r="AH250" s="13"/>
      <c r="AI250" s="13"/>
      <c r="AJ250" s="13"/>
    </row>
    <row r="251" spans="19:36">
      <c r="S251" s="13"/>
      <c r="T251" s="13"/>
      <c r="U251" s="125"/>
      <c r="W251" s="13"/>
      <c r="X251" s="13"/>
      <c r="Y251" s="13"/>
      <c r="Z251" s="13"/>
      <c r="AA251" s="13"/>
      <c r="AB251" s="13"/>
      <c r="AC251" s="13"/>
      <c r="AD251" s="92"/>
      <c r="AE251" s="13"/>
      <c r="AF251" s="13"/>
      <c r="AG251" s="13"/>
      <c r="AH251" s="13"/>
      <c r="AI251" s="13"/>
      <c r="AJ251" s="13"/>
    </row>
    <row r="252" spans="19:36">
      <c r="S252" s="13"/>
      <c r="T252" s="13"/>
      <c r="U252" s="125"/>
      <c r="W252" s="13"/>
      <c r="X252" s="13"/>
      <c r="Y252" s="13"/>
      <c r="Z252" s="13"/>
      <c r="AA252" s="13"/>
      <c r="AB252" s="13"/>
      <c r="AC252" s="13"/>
      <c r="AD252" s="92"/>
      <c r="AE252" s="13"/>
      <c r="AF252" s="13"/>
      <c r="AG252" s="13"/>
      <c r="AH252" s="13"/>
      <c r="AI252" s="13"/>
      <c r="AJ252" s="13"/>
    </row>
    <row r="253" spans="19:36">
      <c r="S253" s="13"/>
      <c r="T253" s="13"/>
      <c r="U253" s="125"/>
      <c r="W253" s="13"/>
      <c r="X253" s="13"/>
      <c r="Y253" s="13"/>
      <c r="Z253" s="13"/>
      <c r="AA253" s="13"/>
      <c r="AB253" s="13"/>
      <c r="AC253" s="13"/>
      <c r="AD253" s="92"/>
      <c r="AE253" s="13"/>
      <c r="AF253" s="13"/>
      <c r="AG253" s="13"/>
      <c r="AH253" s="13"/>
      <c r="AI253" s="13"/>
      <c r="AJ253" s="13"/>
    </row>
    <row r="254" spans="19:36">
      <c r="S254" s="13"/>
      <c r="T254" s="13"/>
      <c r="U254" s="125"/>
      <c r="W254" s="13"/>
      <c r="X254" s="13"/>
      <c r="Y254" s="13"/>
      <c r="Z254" s="13"/>
      <c r="AA254" s="13"/>
      <c r="AB254" s="13"/>
      <c r="AC254" s="13"/>
      <c r="AD254" s="92"/>
      <c r="AE254" s="13"/>
      <c r="AF254" s="13"/>
      <c r="AG254" s="13"/>
      <c r="AH254" s="13"/>
      <c r="AI254" s="13"/>
      <c r="AJ254" s="13"/>
    </row>
    <row r="255" spans="19:36">
      <c r="S255" s="13"/>
      <c r="T255" s="13"/>
      <c r="U255" s="125"/>
      <c r="W255" s="13"/>
      <c r="X255" s="13"/>
      <c r="Y255" s="13"/>
      <c r="Z255" s="13"/>
      <c r="AA255" s="13"/>
      <c r="AB255" s="13"/>
      <c r="AC255" s="13"/>
      <c r="AD255" s="92"/>
      <c r="AE255" s="13"/>
      <c r="AF255" s="13"/>
      <c r="AG255" s="13"/>
      <c r="AH255" s="13"/>
      <c r="AI255" s="13"/>
      <c r="AJ255" s="13"/>
    </row>
    <row r="256" spans="19:36">
      <c r="S256" s="13"/>
      <c r="T256" s="13"/>
      <c r="U256" s="125"/>
      <c r="W256" s="13"/>
      <c r="X256" s="13"/>
      <c r="Y256" s="13"/>
      <c r="Z256" s="13"/>
      <c r="AA256" s="13"/>
      <c r="AB256" s="13"/>
      <c r="AC256" s="13"/>
      <c r="AD256" s="92"/>
      <c r="AE256" s="13"/>
      <c r="AF256" s="13"/>
      <c r="AG256" s="13"/>
      <c r="AH256" s="13"/>
      <c r="AI256" s="13"/>
      <c r="AJ256" s="13"/>
    </row>
    <row r="257" spans="19:36">
      <c r="S257" s="13"/>
      <c r="T257" s="13"/>
      <c r="U257" s="125"/>
      <c r="W257" s="13"/>
      <c r="X257" s="13"/>
      <c r="Y257" s="13"/>
      <c r="Z257" s="13"/>
      <c r="AA257" s="13"/>
      <c r="AB257" s="13"/>
      <c r="AC257" s="13"/>
      <c r="AD257" s="92"/>
      <c r="AE257" s="13"/>
      <c r="AF257" s="13"/>
      <c r="AG257" s="13"/>
      <c r="AH257" s="13"/>
      <c r="AI257" s="13"/>
      <c r="AJ257" s="13"/>
    </row>
    <row r="258" spans="19:36">
      <c r="S258" s="13"/>
      <c r="T258" s="13"/>
      <c r="U258" s="125"/>
      <c r="W258" s="13"/>
      <c r="X258" s="13"/>
      <c r="Y258" s="13"/>
      <c r="Z258" s="13"/>
      <c r="AA258" s="13"/>
      <c r="AB258" s="13"/>
      <c r="AC258" s="13"/>
      <c r="AD258" s="92"/>
      <c r="AE258" s="13"/>
      <c r="AF258" s="13"/>
      <c r="AG258" s="13"/>
      <c r="AH258" s="13"/>
      <c r="AI258" s="13"/>
      <c r="AJ258" s="13"/>
    </row>
    <row r="259" spans="19:36">
      <c r="S259" s="13"/>
      <c r="T259" s="13"/>
      <c r="U259" s="125"/>
      <c r="W259" s="13"/>
      <c r="X259" s="13"/>
      <c r="Y259" s="13"/>
      <c r="Z259" s="13"/>
      <c r="AA259" s="13"/>
      <c r="AB259" s="13"/>
      <c r="AC259" s="13"/>
      <c r="AD259" s="92"/>
      <c r="AE259" s="13"/>
      <c r="AF259" s="13"/>
      <c r="AG259" s="13"/>
      <c r="AH259" s="13"/>
      <c r="AI259" s="13"/>
      <c r="AJ259" s="13"/>
    </row>
    <row r="260" spans="19:36">
      <c r="S260" s="13"/>
      <c r="T260" s="13"/>
      <c r="U260" s="125"/>
      <c r="W260" s="13"/>
      <c r="X260" s="13"/>
      <c r="Y260" s="13"/>
      <c r="Z260" s="13"/>
      <c r="AA260" s="13"/>
      <c r="AB260" s="13"/>
      <c r="AC260" s="13"/>
      <c r="AD260" s="92"/>
      <c r="AE260" s="13"/>
      <c r="AF260" s="13"/>
      <c r="AG260" s="13"/>
      <c r="AH260" s="13"/>
      <c r="AI260" s="13"/>
      <c r="AJ260" s="13"/>
    </row>
    <row r="261" spans="19:36">
      <c r="S261" s="13"/>
      <c r="T261" s="13"/>
      <c r="U261" s="125"/>
      <c r="W261" s="13"/>
      <c r="X261" s="13"/>
      <c r="Y261" s="13"/>
      <c r="Z261" s="13"/>
      <c r="AA261" s="13"/>
      <c r="AB261" s="13"/>
      <c r="AC261" s="13"/>
      <c r="AD261" s="92"/>
      <c r="AE261" s="13"/>
      <c r="AF261" s="13"/>
      <c r="AG261" s="13"/>
      <c r="AH261" s="13"/>
      <c r="AI261" s="13"/>
      <c r="AJ261" s="13"/>
    </row>
    <row r="262" spans="19:36">
      <c r="S262" s="13"/>
      <c r="T262" s="13"/>
      <c r="U262" s="125"/>
      <c r="W262" s="13"/>
      <c r="X262" s="13"/>
      <c r="Y262" s="13"/>
      <c r="Z262" s="13"/>
      <c r="AA262" s="13"/>
      <c r="AB262" s="13"/>
      <c r="AC262" s="13"/>
      <c r="AD262" s="92"/>
      <c r="AE262" s="13"/>
      <c r="AF262" s="13"/>
      <c r="AG262" s="13"/>
      <c r="AH262" s="13"/>
      <c r="AI262" s="13"/>
      <c r="AJ262" s="13"/>
    </row>
    <row r="263" spans="19:36">
      <c r="S263" s="13"/>
      <c r="T263" s="13"/>
      <c r="U263" s="125"/>
      <c r="W263" s="13"/>
      <c r="X263" s="13"/>
      <c r="Y263" s="13"/>
      <c r="Z263" s="13"/>
      <c r="AA263" s="13"/>
      <c r="AB263" s="13"/>
      <c r="AC263" s="13"/>
      <c r="AD263" s="92"/>
      <c r="AE263" s="13"/>
      <c r="AF263" s="13"/>
      <c r="AG263" s="13"/>
      <c r="AH263" s="13"/>
      <c r="AI263" s="13"/>
      <c r="AJ263" s="13"/>
    </row>
    <row r="264" spans="19:36">
      <c r="S264" s="13"/>
      <c r="T264" s="13"/>
      <c r="U264" s="125"/>
      <c r="W264" s="13"/>
      <c r="X264" s="13"/>
      <c r="Y264" s="13"/>
      <c r="Z264" s="13"/>
      <c r="AA264" s="13"/>
      <c r="AB264" s="13"/>
      <c r="AC264" s="13"/>
      <c r="AD264" s="92"/>
      <c r="AE264" s="13"/>
      <c r="AF264" s="13"/>
      <c r="AG264" s="13"/>
      <c r="AH264" s="13"/>
      <c r="AI264" s="13"/>
      <c r="AJ264" s="13"/>
    </row>
    <row r="265" spans="19:36">
      <c r="S265" s="13"/>
      <c r="T265" s="13"/>
      <c r="U265" s="125"/>
      <c r="W265" s="13"/>
      <c r="X265" s="13"/>
      <c r="Y265" s="13"/>
      <c r="Z265" s="13"/>
      <c r="AA265" s="13"/>
      <c r="AB265" s="13"/>
      <c r="AC265" s="13"/>
      <c r="AD265" s="92"/>
      <c r="AE265" s="13"/>
      <c r="AF265" s="13"/>
      <c r="AG265" s="13"/>
      <c r="AH265" s="13"/>
      <c r="AI265" s="13"/>
      <c r="AJ265" s="13"/>
    </row>
    <row r="266" spans="19:36">
      <c r="S266" s="13"/>
      <c r="T266" s="13"/>
      <c r="U266" s="125"/>
      <c r="W266" s="13"/>
      <c r="X266" s="13"/>
      <c r="Y266" s="13"/>
      <c r="Z266" s="13"/>
      <c r="AA266" s="13"/>
      <c r="AB266" s="13"/>
      <c r="AC266" s="13"/>
      <c r="AD266" s="92"/>
      <c r="AE266" s="13"/>
      <c r="AF266" s="13"/>
      <c r="AG266" s="13"/>
      <c r="AH266" s="13"/>
      <c r="AI266" s="13"/>
      <c r="AJ266" s="13"/>
    </row>
    <row r="267" spans="19:36">
      <c r="S267" s="13"/>
      <c r="T267" s="13"/>
      <c r="U267" s="125"/>
      <c r="W267" s="13"/>
      <c r="X267" s="13"/>
      <c r="Y267" s="13"/>
      <c r="Z267" s="13"/>
      <c r="AA267" s="13"/>
      <c r="AB267" s="13"/>
      <c r="AC267" s="13"/>
      <c r="AD267" s="92"/>
      <c r="AE267" s="13"/>
      <c r="AF267" s="13"/>
      <c r="AG267" s="13"/>
      <c r="AH267" s="13"/>
      <c r="AI267" s="13"/>
      <c r="AJ267" s="13"/>
    </row>
    <row r="268" spans="19:36">
      <c r="S268" s="13"/>
      <c r="T268" s="13"/>
      <c r="U268" s="125"/>
      <c r="W268" s="13"/>
      <c r="X268" s="13"/>
      <c r="Y268" s="13"/>
      <c r="Z268" s="13"/>
      <c r="AA268" s="13"/>
      <c r="AB268" s="13"/>
      <c r="AC268" s="13"/>
      <c r="AD268" s="92"/>
      <c r="AE268" s="13"/>
      <c r="AF268" s="13"/>
      <c r="AG268" s="13"/>
      <c r="AH268" s="13"/>
      <c r="AI268" s="13"/>
      <c r="AJ268" s="13"/>
    </row>
    <row r="269" spans="19:36">
      <c r="S269" s="13"/>
      <c r="T269" s="13"/>
      <c r="U269" s="125"/>
      <c r="W269" s="13"/>
      <c r="X269" s="13"/>
      <c r="Y269" s="13"/>
      <c r="Z269" s="13"/>
      <c r="AA269" s="13"/>
      <c r="AB269" s="13"/>
      <c r="AC269" s="13"/>
      <c r="AD269" s="92"/>
      <c r="AE269" s="13"/>
      <c r="AF269" s="13"/>
      <c r="AG269" s="13"/>
      <c r="AH269" s="13"/>
      <c r="AI269" s="13"/>
      <c r="AJ269" s="13"/>
    </row>
    <row r="270" spans="19:36">
      <c r="S270" s="13"/>
      <c r="T270" s="13"/>
      <c r="U270" s="125"/>
      <c r="W270" s="13"/>
      <c r="X270" s="13"/>
      <c r="Y270" s="13"/>
      <c r="Z270" s="13"/>
      <c r="AA270" s="13"/>
      <c r="AB270" s="13"/>
      <c r="AC270" s="13"/>
      <c r="AD270" s="92"/>
      <c r="AE270" s="13"/>
      <c r="AF270" s="13"/>
      <c r="AG270" s="13"/>
      <c r="AH270" s="13"/>
      <c r="AI270" s="13"/>
      <c r="AJ270" s="13"/>
    </row>
    <row r="271" spans="19:36">
      <c r="S271" s="13"/>
      <c r="T271" s="13"/>
      <c r="U271" s="125"/>
      <c r="W271" s="13"/>
      <c r="X271" s="13"/>
      <c r="Y271" s="13"/>
      <c r="Z271" s="13"/>
      <c r="AA271" s="13"/>
      <c r="AB271" s="13"/>
      <c r="AC271" s="13"/>
      <c r="AD271" s="92"/>
      <c r="AE271" s="13"/>
      <c r="AF271" s="13"/>
      <c r="AG271" s="13"/>
      <c r="AH271" s="13"/>
      <c r="AI271" s="13"/>
      <c r="AJ271" s="13"/>
    </row>
    <row r="272" spans="19:36">
      <c r="S272" s="13"/>
      <c r="T272" s="13"/>
      <c r="U272" s="125"/>
      <c r="W272" s="13"/>
      <c r="X272" s="13"/>
      <c r="Y272" s="13"/>
      <c r="Z272" s="13"/>
      <c r="AA272" s="13"/>
      <c r="AB272" s="13"/>
      <c r="AC272" s="13"/>
      <c r="AD272" s="92"/>
      <c r="AE272" s="13"/>
      <c r="AF272" s="13"/>
      <c r="AG272" s="13"/>
      <c r="AH272" s="13"/>
      <c r="AI272" s="13"/>
      <c r="AJ272" s="13"/>
    </row>
    <row r="273" spans="19:36">
      <c r="S273" s="13"/>
      <c r="T273" s="13"/>
      <c r="U273" s="125"/>
      <c r="W273" s="13"/>
      <c r="X273" s="13"/>
      <c r="Y273" s="13"/>
      <c r="Z273" s="13"/>
      <c r="AA273" s="13"/>
      <c r="AB273" s="13"/>
      <c r="AC273" s="13"/>
      <c r="AD273" s="92"/>
      <c r="AE273" s="13"/>
      <c r="AF273" s="13"/>
      <c r="AG273" s="13"/>
      <c r="AH273" s="13"/>
      <c r="AI273" s="13"/>
      <c r="AJ273" s="13"/>
    </row>
    <row r="274" spans="19:36">
      <c r="S274" s="13"/>
      <c r="T274" s="13"/>
      <c r="U274" s="125"/>
      <c r="W274" s="13"/>
      <c r="X274" s="13"/>
      <c r="Y274" s="13"/>
      <c r="Z274" s="13"/>
      <c r="AA274" s="13"/>
      <c r="AB274" s="13"/>
      <c r="AC274" s="13"/>
      <c r="AD274" s="92"/>
      <c r="AE274" s="13"/>
      <c r="AF274" s="13"/>
      <c r="AG274" s="13"/>
      <c r="AH274" s="13"/>
      <c r="AI274" s="13"/>
      <c r="AJ274" s="13"/>
    </row>
    <row r="275" spans="19:36">
      <c r="S275" s="13"/>
      <c r="T275" s="13"/>
      <c r="U275" s="125"/>
      <c r="W275" s="13"/>
      <c r="X275" s="13"/>
      <c r="Y275" s="13"/>
      <c r="Z275" s="13"/>
      <c r="AA275" s="13"/>
      <c r="AB275" s="13"/>
      <c r="AC275" s="13"/>
      <c r="AD275" s="92"/>
      <c r="AE275" s="13"/>
      <c r="AF275" s="13"/>
      <c r="AG275" s="13"/>
      <c r="AH275" s="13"/>
      <c r="AI275" s="13"/>
      <c r="AJ275" s="13"/>
    </row>
    <row r="276" spans="19:36">
      <c r="S276" s="13"/>
      <c r="T276" s="13"/>
      <c r="U276" s="125"/>
      <c r="W276" s="13"/>
      <c r="X276" s="13"/>
      <c r="Y276" s="13"/>
      <c r="Z276" s="13"/>
      <c r="AA276" s="13"/>
      <c r="AB276" s="13"/>
      <c r="AC276" s="13"/>
      <c r="AD276" s="92"/>
      <c r="AE276" s="13"/>
      <c r="AF276" s="13"/>
      <c r="AG276" s="13"/>
      <c r="AH276" s="13"/>
      <c r="AI276" s="13"/>
      <c r="AJ276" s="13"/>
    </row>
    <row r="277" spans="19:36">
      <c r="S277" s="13"/>
      <c r="T277" s="13"/>
      <c r="U277" s="125"/>
      <c r="W277" s="13"/>
      <c r="X277" s="13"/>
      <c r="Y277" s="13"/>
      <c r="Z277" s="13"/>
      <c r="AA277" s="13"/>
      <c r="AB277" s="13"/>
      <c r="AC277" s="13"/>
      <c r="AD277" s="92"/>
      <c r="AE277" s="13"/>
      <c r="AF277" s="13"/>
      <c r="AG277" s="13"/>
      <c r="AH277" s="13"/>
      <c r="AI277" s="13"/>
      <c r="AJ277" s="13"/>
    </row>
    <row r="278" spans="19:36">
      <c r="S278" s="13"/>
      <c r="T278" s="13"/>
      <c r="U278" s="125"/>
      <c r="W278" s="13"/>
      <c r="X278" s="13"/>
      <c r="Y278" s="13"/>
      <c r="Z278" s="13"/>
      <c r="AA278" s="13"/>
      <c r="AB278" s="13"/>
      <c r="AC278" s="13"/>
      <c r="AD278" s="92"/>
      <c r="AE278" s="13"/>
      <c r="AF278" s="13"/>
      <c r="AG278" s="13"/>
      <c r="AH278" s="13"/>
      <c r="AI278" s="13"/>
      <c r="AJ278" s="13"/>
    </row>
    <row r="279" spans="19:36">
      <c r="S279" s="13"/>
      <c r="T279" s="13"/>
      <c r="U279" s="125"/>
      <c r="W279" s="13"/>
      <c r="X279" s="13"/>
      <c r="Y279" s="13"/>
      <c r="Z279" s="13"/>
      <c r="AA279" s="13"/>
      <c r="AB279" s="13"/>
      <c r="AC279" s="13"/>
      <c r="AD279" s="92"/>
      <c r="AE279" s="13"/>
      <c r="AF279" s="13"/>
      <c r="AG279" s="13"/>
      <c r="AH279" s="13"/>
      <c r="AI279" s="13"/>
      <c r="AJ279" s="13"/>
    </row>
    <row r="280" spans="19:36">
      <c r="S280" s="13"/>
      <c r="T280" s="13"/>
      <c r="U280" s="125"/>
      <c r="W280" s="13"/>
      <c r="X280" s="13"/>
      <c r="Y280" s="13"/>
      <c r="Z280" s="13"/>
      <c r="AA280" s="13"/>
      <c r="AB280" s="13"/>
      <c r="AC280" s="13"/>
      <c r="AD280" s="92"/>
      <c r="AE280" s="13"/>
      <c r="AF280" s="13"/>
      <c r="AG280" s="13"/>
      <c r="AH280" s="13"/>
      <c r="AI280" s="13"/>
      <c r="AJ280" s="13"/>
    </row>
    <row r="281" spans="19:36">
      <c r="S281" s="13"/>
      <c r="T281" s="13"/>
      <c r="U281" s="125"/>
      <c r="W281" s="13"/>
      <c r="X281" s="13"/>
      <c r="Y281" s="13"/>
      <c r="Z281" s="13"/>
      <c r="AA281" s="13"/>
      <c r="AB281" s="13"/>
      <c r="AC281" s="13"/>
      <c r="AD281" s="92"/>
      <c r="AE281" s="13"/>
      <c r="AF281" s="13"/>
      <c r="AG281" s="13"/>
      <c r="AH281" s="13"/>
      <c r="AI281" s="13"/>
      <c r="AJ281" s="13"/>
    </row>
    <row r="282" spans="19:36">
      <c r="S282" s="13"/>
      <c r="T282" s="13"/>
      <c r="U282" s="125"/>
      <c r="W282" s="13"/>
      <c r="X282" s="13"/>
      <c r="Y282" s="13"/>
      <c r="Z282" s="13"/>
      <c r="AA282" s="13"/>
      <c r="AB282" s="13"/>
      <c r="AC282" s="13"/>
      <c r="AD282" s="92"/>
      <c r="AE282" s="13"/>
      <c r="AF282" s="13"/>
      <c r="AG282" s="13"/>
      <c r="AH282" s="13"/>
      <c r="AI282" s="13"/>
      <c r="AJ282" s="13"/>
    </row>
    <row r="283" spans="19:36">
      <c r="S283" s="13"/>
      <c r="T283" s="13"/>
      <c r="U283" s="125"/>
      <c r="W283" s="13"/>
      <c r="X283" s="13"/>
      <c r="Y283" s="13"/>
      <c r="Z283" s="13"/>
      <c r="AA283" s="13"/>
      <c r="AB283" s="13"/>
      <c r="AC283" s="13"/>
      <c r="AD283" s="92"/>
      <c r="AE283" s="13"/>
      <c r="AF283" s="13"/>
      <c r="AG283" s="13"/>
      <c r="AH283" s="13"/>
      <c r="AI283" s="13"/>
      <c r="AJ283" s="13"/>
    </row>
    <row r="284" spans="19:36">
      <c r="S284" s="13"/>
      <c r="T284" s="13"/>
      <c r="U284" s="125"/>
      <c r="W284" s="13"/>
      <c r="X284" s="13"/>
      <c r="Y284" s="13"/>
      <c r="Z284" s="13"/>
      <c r="AA284" s="13"/>
      <c r="AB284" s="13"/>
      <c r="AC284" s="13"/>
      <c r="AD284" s="92"/>
      <c r="AE284" s="13"/>
      <c r="AF284" s="13"/>
      <c r="AG284" s="13"/>
      <c r="AH284" s="13"/>
      <c r="AI284" s="13"/>
      <c r="AJ284" s="13"/>
    </row>
    <row r="285" spans="19:36">
      <c r="S285" s="13"/>
      <c r="T285" s="13"/>
      <c r="U285" s="125"/>
      <c r="W285" s="13"/>
      <c r="X285" s="13"/>
      <c r="Y285" s="13"/>
      <c r="Z285" s="13"/>
      <c r="AA285" s="13"/>
      <c r="AB285" s="13"/>
      <c r="AC285" s="13"/>
      <c r="AD285" s="92"/>
      <c r="AE285" s="13"/>
      <c r="AF285" s="13"/>
      <c r="AG285" s="13"/>
      <c r="AH285" s="13"/>
      <c r="AI285" s="13"/>
      <c r="AJ285" s="13"/>
    </row>
    <row r="286" spans="19:36">
      <c r="S286" s="13"/>
      <c r="T286" s="13"/>
      <c r="U286" s="125"/>
      <c r="W286" s="13"/>
      <c r="X286" s="13"/>
      <c r="Y286" s="13"/>
      <c r="Z286" s="13"/>
      <c r="AA286" s="13"/>
      <c r="AB286" s="13"/>
      <c r="AC286" s="13"/>
      <c r="AD286" s="92"/>
      <c r="AE286" s="13"/>
      <c r="AF286" s="13"/>
      <c r="AG286" s="13"/>
      <c r="AH286" s="13"/>
      <c r="AI286" s="13"/>
      <c r="AJ286" s="13"/>
    </row>
    <row r="287" spans="19:36">
      <c r="S287" s="13"/>
      <c r="T287" s="13"/>
      <c r="U287" s="125"/>
      <c r="W287" s="13"/>
      <c r="X287" s="13"/>
      <c r="Y287" s="13"/>
      <c r="Z287" s="13"/>
      <c r="AA287" s="13"/>
      <c r="AB287" s="13"/>
      <c r="AC287" s="13"/>
      <c r="AD287" s="92"/>
      <c r="AE287" s="13"/>
      <c r="AF287" s="13"/>
      <c r="AG287" s="13"/>
      <c r="AH287" s="13"/>
      <c r="AI287" s="13"/>
      <c r="AJ287" s="13"/>
    </row>
    <row r="288" spans="19:36">
      <c r="S288" s="13"/>
      <c r="T288" s="13"/>
      <c r="U288" s="125"/>
      <c r="W288" s="13"/>
      <c r="X288" s="13"/>
      <c r="Y288" s="13"/>
      <c r="Z288" s="13"/>
      <c r="AA288" s="13"/>
      <c r="AB288" s="13"/>
      <c r="AC288" s="13"/>
      <c r="AD288" s="92"/>
      <c r="AE288" s="13"/>
      <c r="AF288" s="13"/>
      <c r="AG288" s="13"/>
      <c r="AH288" s="13"/>
      <c r="AI288" s="13"/>
      <c r="AJ288" s="13"/>
    </row>
    <row r="289" spans="19:36">
      <c r="S289" s="13"/>
      <c r="T289" s="13"/>
      <c r="U289" s="125"/>
      <c r="W289" s="13"/>
      <c r="X289" s="13"/>
      <c r="Y289" s="13"/>
      <c r="Z289" s="13"/>
      <c r="AA289" s="13"/>
      <c r="AB289" s="13"/>
      <c r="AC289" s="13"/>
      <c r="AD289" s="92"/>
      <c r="AE289" s="13"/>
      <c r="AF289" s="13"/>
      <c r="AG289" s="13"/>
      <c r="AH289" s="13"/>
      <c r="AI289" s="13"/>
      <c r="AJ289" s="13"/>
    </row>
    <row r="290" spans="19:36">
      <c r="S290" s="13"/>
      <c r="T290" s="13"/>
      <c r="U290" s="125"/>
      <c r="W290" s="13"/>
      <c r="X290" s="13"/>
      <c r="Y290" s="13"/>
      <c r="Z290" s="13"/>
      <c r="AA290" s="13"/>
      <c r="AB290" s="13"/>
      <c r="AC290" s="13"/>
      <c r="AD290" s="92"/>
      <c r="AE290" s="13"/>
      <c r="AF290" s="13"/>
      <c r="AG290" s="13"/>
      <c r="AH290" s="13"/>
      <c r="AI290" s="13"/>
      <c r="AJ290" s="13"/>
    </row>
    <row r="291" spans="19:36">
      <c r="S291" s="13"/>
      <c r="T291" s="13"/>
      <c r="U291" s="125"/>
      <c r="W291" s="13"/>
      <c r="X291" s="13"/>
      <c r="Y291" s="13"/>
      <c r="Z291" s="13"/>
      <c r="AA291" s="13"/>
      <c r="AB291" s="13"/>
      <c r="AC291" s="13"/>
      <c r="AD291" s="92"/>
      <c r="AE291" s="13"/>
      <c r="AF291" s="13"/>
      <c r="AG291" s="13"/>
      <c r="AH291" s="13"/>
      <c r="AI291" s="13"/>
      <c r="AJ291" s="13"/>
    </row>
    <row r="292" spans="19:36">
      <c r="S292" s="13"/>
      <c r="T292" s="13"/>
      <c r="U292" s="125"/>
      <c r="W292" s="13"/>
      <c r="X292" s="13"/>
      <c r="Y292" s="13"/>
      <c r="Z292" s="13"/>
      <c r="AA292" s="13"/>
      <c r="AB292" s="13"/>
      <c r="AC292" s="13"/>
      <c r="AD292" s="92"/>
      <c r="AE292" s="13"/>
      <c r="AF292" s="13"/>
      <c r="AG292" s="13"/>
      <c r="AH292" s="13"/>
      <c r="AI292" s="13"/>
      <c r="AJ292" s="13"/>
    </row>
    <row r="293" spans="19:36">
      <c r="S293" s="13"/>
      <c r="T293" s="13"/>
      <c r="U293" s="125"/>
      <c r="W293" s="13"/>
      <c r="X293" s="13"/>
      <c r="Y293" s="13"/>
      <c r="Z293" s="13"/>
      <c r="AA293" s="13"/>
      <c r="AB293" s="13"/>
      <c r="AC293" s="13"/>
      <c r="AD293" s="92"/>
      <c r="AE293" s="13"/>
      <c r="AF293" s="13"/>
      <c r="AG293" s="13"/>
      <c r="AH293" s="13"/>
      <c r="AI293" s="13"/>
      <c r="AJ293" s="13"/>
    </row>
    <row r="294" spans="19:36">
      <c r="S294" s="13"/>
      <c r="T294" s="13"/>
      <c r="U294" s="125"/>
      <c r="W294" s="13"/>
      <c r="X294" s="13"/>
      <c r="Y294" s="13"/>
      <c r="Z294" s="13"/>
      <c r="AA294" s="13"/>
      <c r="AB294" s="13"/>
      <c r="AC294" s="13"/>
      <c r="AD294" s="92"/>
      <c r="AE294" s="13"/>
      <c r="AF294" s="13"/>
      <c r="AG294" s="13"/>
      <c r="AH294" s="13"/>
      <c r="AI294" s="13"/>
      <c r="AJ294" s="13"/>
    </row>
    <row r="295" spans="19:36">
      <c r="S295" s="13"/>
      <c r="T295" s="13"/>
      <c r="U295" s="125"/>
      <c r="W295" s="13"/>
      <c r="X295" s="13"/>
      <c r="Y295" s="13"/>
      <c r="Z295" s="13"/>
      <c r="AA295" s="13"/>
      <c r="AB295" s="13"/>
      <c r="AC295" s="13"/>
      <c r="AD295" s="92"/>
      <c r="AE295" s="13"/>
      <c r="AF295" s="13"/>
      <c r="AG295" s="13"/>
      <c r="AH295" s="13"/>
      <c r="AI295" s="13"/>
      <c r="AJ295" s="13"/>
    </row>
    <row r="296" spans="19:36">
      <c r="S296" s="13"/>
      <c r="T296" s="13"/>
      <c r="U296" s="125"/>
      <c r="W296" s="13"/>
      <c r="X296" s="13"/>
      <c r="Y296" s="13"/>
      <c r="Z296" s="13"/>
      <c r="AA296" s="13"/>
      <c r="AB296" s="13"/>
      <c r="AC296" s="13"/>
      <c r="AD296" s="92"/>
      <c r="AE296" s="13"/>
      <c r="AF296" s="13"/>
      <c r="AG296" s="13"/>
      <c r="AH296" s="13"/>
      <c r="AI296" s="13"/>
      <c r="AJ296" s="13"/>
    </row>
    <row r="297" spans="19:36">
      <c r="S297" s="13"/>
      <c r="T297" s="13"/>
      <c r="U297" s="125"/>
      <c r="W297" s="13"/>
      <c r="X297" s="13"/>
      <c r="Y297" s="13"/>
      <c r="Z297" s="13"/>
      <c r="AA297" s="13"/>
      <c r="AB297" s="13"/>
      <c r="AC297" s="13"/>
      <c r="AD297" s="92"/>
      <c r="AE297" s="13"/>
      <c r="AF297" s="13"/>
      <c r="AG297" s="13"/>
      <c r="AH297" s="13"/>
      <c r="AI297" s="13"/>
      <c r="AJ297" s="13"/>
    </row>
    <row r="298" spans="19:36">
      <c r="S298" s="13"/>
      <c r="T298" s="13"/>
      <c r="U298" s="125"/>
      <c r="W298" s="13"/>
      <c r="X298" s="13"/>
      <c r="Y298" s="13"/>
      <c r="Z298" s="13"/>
      <c r="AA298" s="13"/>
      <c r="AB298" s="13"/>
      <c r="AC298" s="13"/>
      <c r="AD298" s="92"/>
      <c r="AE298" s="13"/>
      <c r="AF298" s="13"/>
      <c r="AG298" s="13"/>
      <c r="AH298" s="13"/>
      <c r="AI298" s="13"/>
      <c r="AJ298" s="13"/>
    </row>
    <row r="299" spans="19:36">
      <c r="S299" s="13"/>
      <c r="T299" s="13"/>
      <c r="U299" s="125"/>
      <c r="W299" s="13"/>
      <c r="X299" s="13"/>
      <c r="Y299" s="13"/>
      <c r="Z299" s="13"/>
      <c r="AA299" s="13"/>
      <c r="AB299" s="13"/>
      <c r="AC299" s="13"/>
      <c r="AD299" s="92"/>
      <c r="AE299" s="13"/>
      <c r="AF299" s="13"/>
      <c r="AG299" s="13"/>
      <c r="AH299" s="13"/>
      <c r="AI299" s="13"/>
      <c r="AJ299" s="13"/>
    </row>
    <row r="300" spans="19:36">
      <c r="S300" s="13"/>
      <c r="T300" s="13"/>
      <c r="U300" s="125"/>
      <c r="W300" s="13"/>
      <c r="X300" s="13"/>
      <c r="Y300" s="13"/>
      <c r="Z300" s="13"/>
      <c r="AA300" s="13"/>
      <c r="AB300" s="13"/>
      <c r="AC300" s="13"/>
      <c r="AD300" s="92"/>
      <c r="AE300" s="13"/>
      <c r="AF300" s="13"/>
      <c r="AG300" s="13"/>
      <c r="AH300" s="13"/>
      <c r="AI300" s="13"/>
      <c r="AJ300" s="13"/>
    </row>
    <row r="301" spans="19:36">
      <c r="S301" s="13"/>
      <c r="T301" s="13"/>
      <c r="U301" s="125"/>
      <c r="W301" s="13"/>
      <c r="X301" s="13"/>
      <c r="Y301" s="13"/>
      <c r="Z301" s="13"/>
      <c r="AA301" s="13"/>
      <c r="AB301" s="13"/>
      <c r="AC301" s="13"/>
      <c r="AD301" s="92"/>
      <c r="AE301" s="13"/>
      <c r="AF301" s="13"/>
      <c r="AG301" s="13"/>
      <c r="AH301" s="13"/>
      <c r="AI301" s="13"/>
      <c r="AJ301" s="13"/>
    </row>
    <row r="302" spans="19:36">
      <c r="S302" s="13"/>
      <c r="T302" s="13"/>
      <c r="U302" s="125"/>
      <c r="W302" s="13"/>
      <c r="X302" s="13"/>
      <c r="Y302" s="13"/>
      <c r="Z302" s="13"/>
      <c r="AA302" s="13"/>
      <c r="AB302" s="13"/>
      <c r="AC302" s="13"/>
      <c r="AD302" s="92"/>
      <c r="AE302" s="13"/>
      <c r="AF302" s="13"/>
      <c r="AG302" s="13"/>
      <c r="AH302" s="13"/>
      <c r="AI302" s="13"/>
      <c r="AJ302" s="13"/>
    </row>
    <row r="303" spans="19:36">
      <c r="S303" s="13"/>
      <c r="T303" s="13"/>
      <c r="U303" s="125"/>
      <c r="W303" s="13"/>
      <c r="X303" s="13"/>
      <c r="Y303" s="13"/>
      <c r="Z303" s="13"/>
      <c r="AA303" s="13"/>
      <c r="AB303" s="13"/>
      <c r="AC303" s="13"/>
      <c r="AD303" s="92"/>
      <c r="AE303" s="13"/>
      <c r="AF303" s="13"/>
      <c r="AG303" s="13"/>
      <c r="AH303" s="13"/>
      <c r="AI303" s="13"/>
      <c r="AJ303" s="13"/>
    </row>
    <row r="304" spans="19:36">
      <c r="S304" s="13"/>
      <c r="T304" s="13"/>
      <c r="U304" s="125"/>
      <c r="W304" s="13"/>
      <c r="X304" s="13"/>
      <c r="Y304" s="13"/>
      <c r="Z304" s="13"/>
      <c r="AA304" s="13"/>
      <c r="AB304" s="13"/>
      <c r="AC304" s="13"/>
      <c r="AD304" s="92"/>
      <c r="AE304" s="13"/>
      <c r="AF304" s="13"/>
      <c r="AG304" s="13"/>
      <c r="AH304" s="13"/>
      <c r="AI304" s="13"/>
      <c r="AJ304" s="13"/>
    </row>
    <row r="305" spans="19:36">
      <c r="S305" s="13"/>
      <c r="T305" s="13"/>
      <c r="U305" s="125"/>
      <c r="W305" s="13"/>
      <c r="X305" s="13"/>
      <c r="Y305" s="13"/>
      <c r="Z305" s="13"/>
      <c r="AA305" s="13"/>
      <c r="AB305" s="13"/>
      <c r="AC305" s="13"/>
      <c r="AD305" s="92"/>
      <c r="AE305" s="13"/>
      <c r="AF305" s="13"/>
      <c r="AG305" s="13"/>
      <c r="AH305" s="13"/>
      <c r="AI305" s="13"/>
      <c r="AJ305" s="13"/>
    </row>
    <row r="306" spans="19:36">
      <c r="S306" s="13"/>
      <c r="T306" s="13"/>
      <c r="U306" s="125"/>
      <c r="W306" s="13"/>
      <c r="X306" s="13"/>
      <c r="Y306" s="13"/>
      <c r="Z306" s="13"/>
      <c r="AA306" s="13"/>
      <c r="AB306" s="13"/>
      <c r="AC306" s="13"/>
      <c r="AD306" s="92"/>
      <c r="AE306" s="13"/>
      <c r="AF306" s="13"/>
      <c r="AG306" s="13"/>
      <c r="AH306" s="13"/>
      <c r="AI306" s="13"/>
      <c r="AJ306" s="13"/>
    </row>
    <row r="307" spans="19:36">
      <c r="S307" s="13"/>
      <c r="T307" s="13"/>
      <c r="U307" s="125"/>
      <c r="W307" s="13"/>
      <c r="X307" s="13"/>
      <c r="Y307" s="13"/>
      <c r="Z307" s="13"/>
      <c r="AA307" s="13"/>
      <c r="AB307" s="13"/>
      <c r="AC307" s="13"/>
      <c r="AD307" s="92"/>
      <c r="AE307" s="13"/>
      <c r="AF307" s="13"/>
      <c r="AG307" s="13"/>
      <c r="AH307" s="13"/>
      <c r="AI307" s="13"/>
      <c r="AJ307" s="13"/>
    </row>
    <row r="308" spans="19:36">
      <c r="S308" s="13"/>
      <c r="T308" s="13"/>
      <c r="U308" s="125"/>
      <c r="W308" s="13"/>
      <c r="X308" s="13"/>
      <c r="Y308" s="13"/>
      <c r="Z308" s="13"/>
      <c r="AA308" s="13"/>
      <c r="AB308" s="13"/>
      <c r="AC308" s="13"/>
      <c r="AD308" s="92"/>
      <c r="AE308" s="13"/>
      <c r="AF308" s="13"/>
      <c r="AG308" s="13"/>
      <c r="AH308" s="13"/>
      <c r="AI308" s="13"/>
      <c r="AJ308" s="13"/>
    </row>
    <row r="309" spans="19:36">
      <c r="S309" s="13"/>
      <c r="T309" s="13"/>
      <c r="U309" s="125"/>
      <c r="W309" s="13"/>
      <c r="X309" s="13"/>
      <c r="Y309" s="13"/>
      <c r="Z309" s="13"/>
      <c r="AA309" s="13"/>
      <c r="AB309" s="13"/>
      <c r="AC309" s="13"/>
      <c r="AD309" s="92"/>
      <c r="AE309" s="13"/>
      <c r="AF309" s="13"/>
      <c r="AG309" s="13"/>
      <c r="AH309" s="13"/>
      <c r="AI309" s="13"/>
      <c r="AJ309" s="13"/>
    </row>
    <row r="310" spans="19:36">
      <c r="S310" s="13"/>
      <c r="T310" s="13"/>
      <c r="U310" s="125"/>
      <c r="W310" s="13"/>
      <c r="X310" s="13"/>
      <c r="Y310" s="13"/>
      <c r="Z310" s="13"/>
      <c r="AA310" s="13"/>
      <c r="AB310" s="13"/>
      <c r="AC310" s="13"/>
      <c r="AD310" s="92"/>
      <c r="AE310" s="13"/>
      <c r="AF310" s="13"/>
      <c r="AG310" s="13"/>
      <c r="AH310" s="13"/>
      <c r="AI310" s="13"/>
      <c r="AJ310" s="13"/>
    </row>
    <row r="311" spans="19:36">
      <c r="S311" s="13"/>
      <c r="T311" s="13"/>
      <c r="U311" s="125"/>
      <c r="W311" s="13"/>
      <c r="X311" s="13"/>
      <c r="Y311" s="13"/>
      <c r="Z311" s="13"/>
      <c r="AA311" s="13"/>
      <c r="AB311" s="13"/>
      <c r="AC311" s="13"/>
      <c r="AD311" s="92"/>
      <c r="AE311" s="13"/>
      <c r="AF311" s="13"/>
      <c r="AG311" s="13"/>
      <c r="AH311" s="13"/>
      <c r="AI311" s="13"/>
      <c r="AJ311" s="13"/>
    </row>
    <row r="312" spans="19:36">
      <c r="S312" s="13"/>
      <c r="T312" s="13"/>
      <c r="U312" s="125"/>
      <c r="W312" s="13"/>
      <c r="X312" s="13"/>
      <c r="Y312" s="13"/>
      <c r="Z312" s="13"/>
      <c r="AA312" s="13"/>
      <c r="AB312" s="13"/>
      <c r="AC312" s="13"/>
      <c r="AD312" s="92"/>
      <c r="AE312" s="13"/>
      <c r="AF312" s="13"/>
      <c r="AG312" s="13"/>
      <c r="AH312" s="13"/>
      <c r="AI312" s="13"/>
      <c r="AJ312" s="13"/>
    </row>
    <row r="313" spans="19:36">
      <c r="S313" s="13"/>
      <c r="T313" s="13"/>
      <c r="U313" s="125"/>
      <c r="W313" s="13"/>
      <c r="X313" s="13"/>
      <c r="Y313" s="13"/>
      <c r="Z313" s="13"/>
      <c r="AA313" s="13"/>
      <c r="AB313" s="13"/>
      <c r="AC313" s="13"/>
      <c r="AD313" s="92"/>
      <c r="AE313" s="13"/>
      <c r="AF313" s="13"/>
      <c r="AG313" s="13"/>
      <c r="AH313" s="13"/>
      <c r="AI313" s="13"/>
      <c r="AJ313" s="13"/>
    </row>
    <row r="314" spans="19:36">
      <c r="S314" s="13"/>
      <c r="T314" s="13"/>
      <c r="U314" s="125"/>
      <c r="W314" s="13"/>
      <c r="X314" s="13"/>
      <c r="Y314" s="13"/>
      <c r="Z314" s="13"/>
      <c r="AA314" s="13"/>
      <c r="AB314" s="13"/>
      <c r="AC314" s="13"/>
      <c r="AD314" s="92"/>
      <c r="AE314" s="13"/>
      <c r="AF314" s="13"/>
      <c r="AG314" s="13"/>
      <c r="AH314" s="13"/>
      <c r="AI314" s="13"/>
      <c r="AJ314" s="13"/>
    </row>
    <row r="315" spans="19:36">
      <c r="S315" s="13"/>
      <c r="T315" s="13"/>
      <c r="U315" s="125"/>
      <c r="W315" s="13"/>
      <c r="X315" s="13"/>
      <c r="Y315" s="13"/>
      <c r="Z315" s="13"/>
      <c r="AA315" s="13"/>
      <c r="AB315" s="13"/>
      <c r="AC315" s="13"/>
      <c r="AD315" s="92"/>
      <c r="AE315" s="13"/>
      <c r="AF315" s="13"/>
      <c r="AG315" s="13"/>
      <c r="AH315" s="13"/>
      <c r="AI315" s="13"/>
      <c r="AJ315" s="13"/>
    </row>
    <row r="316" spans="19:36">
      <c r="S316" s="13"/>
      <c r="T316" s="13"/>
      <c r="U316" s="125"/>
      <c r="W316" s="13"/>
      <c r="X316" s="13"/>
      <c r="Y316" s="13"/>
      <c r="Z316" s="13"/>
      <c r="AA316" s="13"/>
      <c r="AB316" s="13"/>
      <c r="AC316" s="13"/>
      <c r="AD316" s="92"/>
      <c r="AE316" s="13"/>
      <c r="AF316" s="13"/>
      <c r="AG316" s="13"/>
      <c r="AH316" s="13"/>
      <c r="AI316" s="13"/>
      <c r="AJ316" s="13"/>
    </row>
    <row r="317" spans="19:36">
      <c r="S317" s="13"/>
      <c r="T317" s="13"/>
      <c r="U317" s="125"/>
      <c r="W317" s="13"/>
      <c r="X317" s="13"/>
      <c r="Y317" s="13"/>
      <c r="Z317" s="13"/>
      <c r="AA317" s="13"/>
      <c r="AB317" s="13"/>
      <c r="AC317" s="13"/>
      <c r="AD317" s="92"/>
      <c r="AE317" s="13"/>
      <c r="AF317" s="13"/>
      <c r="AG317" s="13"/>
      <c r="AH317" s="13"/>
      <c r="AI317" s="13"/>
      <c r="AJ317" s="13"/>
    </row>
    <row r="318" spans="19:36">
      <c r="S318" s="13"/>
      <c r="T318" s="13"/>
      <c r="U318" s="125"/>
      <c r="W318" s="13"/>
      <c r="X318" s="13"/>
      <c r="Y318" s="13"/>
      <c r="Z318" s="13"/>
      <c r="AA318" s="13"/>
      <c r="AB318" s="13"/>
      <c r="AC318" s="13"/>
      <c r="AD318" s="92"/>
      <c r="AE318" s="13"/>
      <c r="AF318" s="13"/>
      <c r="AG318" s="13"/>
      <c r="AH318" s="13"/>
      <c r="AI318" s="13"/>
      <c r="AJ318" s="13"/>
    </row>
    <row r="319" spans="19:36">
      <c r="S319" s="13"/>
      <c r="T319" s="13"/>
      <c r="U319" s="125"/>
      <c r="W319" s="13"/>
      <c r="X319" s="13"/>
      <c r="Y319" s="13"/>
      <c r="Z319" s="13"/>
      <c r="AA319" s="13"/>
      <c r="AB319" s="13"/>
      <c r="AC319" s="13"/>
      <c r="AD319" s="92"/>
      <c r="AE319" s="13"/>
      <c r="AF319" s="13"/>
      <c r="AG319" s="13"/>
      <c r="AH319" s="13"/>
      <c r="AI319" s="13"/>
      <c r="AJ319" s="13"/>
    </row>
    <row r="320" spans="19:36">
      <c r="S320" s="13"/>
      <c r="T320" s="13"/>
      <c r="U320" s="125"/>
      <c r="W320" s="13"/>
      <c r="X320" s="13"/>
      <c r="Y320" s="13"/>
      <c r="Z320" s="13"/>
      <c r="AA320" s="13"/>
      <c r="AB320" s="13"/>
      <c r="AC320" s="13"/>
      <c r="AD320" s="92"/>
      <c r="AE320" s="13"/>
      <c r="AF320" s="13"/>
      <c r="AG320" s="13"/>
      <c r="AH320" s="13"/>
      <c r="AI320" s="13"/>
      <c r="AJ320" s="13"/>
    </row>
    <row r="321" spans="19:36">
      <c r="S321" s="13"/>
      <c r="T321" s="13"/>
      <c r="U321" s="125"/>
      <c r="W321" s="13"/>
      <c r="X321" s="13"/>
      <c r="Y321" s="13"/>
      <c r="Z321" s="13"/>
      <c r="AA321" s="13"/>
      <c r="AB321" s="13"/>
      <c r="AC321" s="13"/>
      <c r="AD321" s="92"/>
      <c r="AE321" s="13"/>
      <c r="AF321" s="13"/>
      <c r="AG321" s="13"/>
      <c r="AH321" s="13"/>
      <c r="AI321" s="13"/>
      <c r="AJ321" s="13"/>
    </row>
    <row r="322" spans="19:36">
      <c r="S322" s="13"/>
      <c r="T322" s="13"/>
      <c r="U322" s="125"/>
      <c r="W322" s="13"/>
      <c r="X322" s="13"/>
      <c r="Y322" s="13"/>
      <c r="Z322" s="13"/>
      <c r="AA322" s="13"/>
      <c r="AB322" s="13"/>
      <c r="AC322" s="13"/>
      <c r="AD322" s="92"/>
      <c r="AE322" s="13"/>
      <c r="AF322" s="13"/>
      <c r="AG322" s="13"/>
      <c r="AH322" s="13"/>
      <c r="AI322" s="13"/>
      <c r="AJ322" s="13"/>
    </row>
    <row r="323" spans="19:36">
      <c r="S323" s="13"/>
      <c r="T323" s="13"/>
      <c r="U323" s="125"/>
      <c r="W323" s="13"/>
      <c r="X323" s="13"/>
      <c r="Y323" s="13"/>
      <c r="Z323" s="13"/>
      <c r="AA323" s="13"/>
      <c r="AB323" s="13"/>
      <c r="AC323" s="13"/>
      <c r="AD323" s="92"/>
      <c r="AE323" s="13"/>
      <c r="AF323" s="13"/>
      <c r="AG323" s="13"/>
      <c r="AH323" s="13"/>
      <c r="AI323" s="13"/>
      <c r="AJ323" s="13"/>
    </row>
    <row r="324" spans="19:36">
      <c r="S324" s="13"/>
      <c r="T324" s="13"/>
      <c r="U324" s="125"/>
      <c r="W324" s="13"/>
      <c r="X324" s="13"/>
      <c r="Y324" s="13"/>
      <c r="Z324" s="13"/>
      <c r="AA324" s="13"/>
      <c r="AB324" s="13"/>
      <c r="AC324" s="13"/>
      <c r="AD324" s="92"/>
      <c r="AE324" s="13"/>
      <c r="AF324" s="13"/>
      <c r="AG324" s="13"/>
      <c r="AH324" s="13"/>
      <c r="AI324" s="13"/>
      <c r="AJ324" s="13"/>
    </row>
    <row r="325" spans="19:36">
      <c r="S325" s="13"/>
      <c r="T325" s="13"/>
      <c r="U325" s="125"/>
      <c r="W325" s="13"/>
      <c r="X325" s="13"/>
      <c r="Y325" s="13"/>
      <c r="Z325" s="13"/>
      <c r="AA325" s="13"/>
      <c r="AB325" s="13"/>
      <c r="AC325" s="13"/>
      <c r="AD325" s="92"/>
      <c r="AE325" s="13"/>
      <c r="AF325" s="13"/>
      <c r="AG325" s="13"/>
      <c r="AH325" s="13"/>
      <c r="AI325" s="13"/>
      <c r="AJ325" s="13"/>
    </row>
    <row r="326" spans="19:36">
      <c r="S326" s="13"/>
      <c r="T326" s="13"/>
      <c r="U326" s="125"/>
      <c r="W326" s="13"/>
      <c r="X326" s="13"/>
      <c r="Y326" s="13"/>
      <c r="Z326" s="13"/>
      <c r="AA326" s="13"/>
      <c r="AB326" s="13"/>
      <c r="AC326" s="13"/>
      <c r="AD326" s="92"/>
      <c r="AE326" s="13"/>
      <c r="AF326" s="13"/>
      <c r="AG326" s="13"/>
      <c r="AH326" s="13"/>
      <c r="AI326" s="13"/>
      <c r="AJ326" s="13"/>
    </row>
    <row r="327" spans="19:36">
      <c r="S327" s="13"/>
      <c r="T327" s="13"/>
      <c r="U327" s="125"/>
      <c r="W327" s="13"/>
      <c r="X327" s="13"/>
      <c r="Y327" s="13"/>
      <c r="Z327" s="13"/>
      <c r="AA327" s="13"/>
      <c r="AB327" s="13"/>
      <c r="AC327" s="13"/>
      <c r="AD327" s="92"/>
      <c r="AE327" s="13"/>
      <c r="AF327" s="13"/>
      <c r="AG327" s="13"/>
      <c r="AH327" s="13"/>
      <c r="AI327" s="13"/>
      <c r="AJ327" s="13"/>
    </row>
    <row r="328" spans="19:36">
      <c r="S328" s="13"/>
      <c r="T328" s="13"/>
      <c r="U328" s="125"/>
      <c r="W328" s="13"/>
      <c r="X328" s="13"/>
      <c r="Y328" s="13"/>
      <c r="Z328" s="13"/>
      <c r="AA328" s="13"/>
      <c r="AB328" s="13"/>
      <c r="AC328" s="13"/>
      <c r="AD328" s="92"/>
      <c r="AE328" s="13"/>
      <c r="AF328" s="13"/>
      <c r="AG328" s="13"/>
      <c r="AH328" s="13"/>
      <c r="AI328" s="13"/>
      <c r="AJ328" s="13"/>
    </row>
    <row r="329" spans="19:36">
      <c r="S329" s="13"/>
      <c r="T329" s="13"/>
      <c r="U329" s="125"/>
      <c r="W329" s="13"/>
      <c r="X329" s="13"/>
      <c r="Y329" s="13"/>
      <c r="Z329" s="13"/>
      <c r="AA329" s="13"/>
      <c r="AB329" s="13"/>
      <c r="AC329" s="13"/>
      <c r="AD329" s="92"/>
      <c r="AE329" s="13"/>
      <c r="AF329" s="13"/>
      <c r="AG329" s="13"/>
      <c r="AH329" s="13"/>
      <c r="AI329" s="13"/>
      <c r="AJ329" s="13"/>
    </row>
    <row r="330" spans="19:36">
      <c r="S330" s="13"/>
      <c r="T330" s="13"/>
      <c r="U330" s="125"/>
      <c r="W330" s="13"/>
      <c r="X330" s="13"/>
      <c r="Y330" s="13"/>
      <c r="Z330" s="13"/>
      <c r="AA330" s="13"/>
      <c r="AB330" s="13"/>
      <c r="AC330" s="13"/>
      <c r="AD330" s="92"/>
      <c r="AE330" s="13"/>
      <c r="AF330" s="13"/>
      <c r="AG330" s="13"/>
      <c r="AH330" s="13"/>
      <c r="AI330" s="13"/>
      <c r="AJ330" s="13"/>
    </row>
    <row r="331" spans="19:36">
      <c r="S331" s="13"/>
      <c r="T331" s="13"/>
      <c r="U331" s="125"/>
      <c r="W331" s="13"/>
      <c r="X331" s="13"/>
      <c r="Y331" s="13"/>
      <c r="Z331" s="13"/>
      <c r="AA331" s="13"/>
      <c r="AB331" s="13"/>
      <c r="AC331" s="13"/>
      <c r="AD331" s="92"/>
      <c r="AE331" s="13"/>
      <c r="AF331" s="13"/>
      <c r="AG331" s="13"/>
      <c r="AH331" s="13"/>
      <c r="AI331" s="13"/>
      <c r="AJ331" s="13"/>
    </row>
    <row r="332" spans="19:36">
      <c r="S332" s="13"/>
      <c r="T332" s="13"/>
      <c r="U332" s="125"/>
      <c r="W332" s="13"/>
      <c r="X332" s="13"/>
      <c r="Y332" s="13"/>
      <c r="Z332" s="13"/>
      <c r="AA332" s="13"/>
      <c r="AB332" s="13"/>
      <c r="AC332" s="13"/>
      <c r="AD332" s="92"/>
      <c r="AE332" s="13"/>
      <c r="AF332" s="13"/>
      <c r="AG332" s="13"/>
      <c r="AH332" s="13"/>
      <c r="AI332" s="13"/>
      <c r="AJ332" s="13"/>
    </row>
    <row r="333" spans="19:36">
      <c r="S333" s="13"/>
      <c r="T333" s="13"/>
      <c r="U333" s="125"/>
      <c r="W333" s="13"/>
      <c r="X333" s="13"/>
      <c r="Y333" s="13"/>
      <c r="Z333" s="13"/>
      <c r="AA333" s="13"/>
      <c r="AB333" s="13"/>
      <c r="AC333" s="13"/>
      <c r="AD333" s="92"/>
      <c r="AE333" s="13"/>
      <c r="AF333" s="13"/>
      <c r="AG333" s="13"/>
      <c r="AH333" s="13"/>
      <c r="AI333" s="13"/>
      <c r="AJ333" s="13"/>
    </row>
    <row r="334" spans="19:36">
      <c r="S334" s="13"/>
      <c r="T334" s="13"/>
      <c r="U334" s="125"/>
      <c r="W334" s="13"/>
      <c r="X334" s="13"/>
      <c r="Y334" s="13"/>
      <c r="Z334" s="13"/>
      <c r="AA334" s="13"/>
      <c r="AB334" s="13"/>
      <c r="AC334" s="13"/>
      <c r="AD334" s="92"/>
      <c r="AE334" s="13"/>
      <c r="AF334" s="13"/>
      <c r="AG334" s="13"/>
      <c r="AH334" s="13"/>
      <c r="AI334" s="13"/>
      <c r="AJ334" s="13"/>
    </row>
    <row r="335" spans="19:36">
      <c r="S335" s="13"/>
      <c r="T335" s="13"/>
      <c r="U335" s="125"/>
      <c r="W335" s="13"/>
      <c r="X335" s="13"/>
      <c r="Y335" s="13"/>
      <c r="Z335" s="13"/>
      <c r="AA335" s="13"/>
      <c r="AB335" s="13"/>
      <c r="AC335" s="13"/>
      <c r="AD335" s="92"/>
      <c r="AE335" s="13"/>
      <c r="AF335" s="13"/>
      <c r="AG335" s="13"/>
      <c r="AH335" s="13"/>
      <c r="AI335" s="13"/>
      <c r="AJ335" s="13"/>
    </row>
    <row r="336" spans="19:36">
      <c r="S336" s="13"/>
      <c r="T336" s="13"/>
      <c r="U336" s="125"/>
      <c r="W336" s="13"/>
      <c r="X336" s="13"/>
      <c r="Y336" s="13"/>
      <c r="Z336" s="13"/>
      <c r="AA336" s="13"/>
      <c r="AB336" s="13"/>
      <c r="AC336" s="13"/>
      <c r="AD336" s="92"/>
      <c r="AE336" s="13"/>
      <c r="AF336" s="13"/>
      <c r="AG336" s="13"/>
      <c r="AH336" s="13"/>
      <c r="AI336" s="13"/>
      <c r="AJ336" s="13"/>
    </row>
    <row r="337" spans="19:36">
      <c r="S337" s="13"/>
      <c r="T337" s="13"/>
      <c r="U337" s="125"/>
      <c r="W337" s="13"/>
      <c r="X337" s="13"/>
      <c r="Y337" s="13"/>
      <c r="Z337" s="13"/>
      <c r="AA337" s="13"/>
      <c r="AB337" s="13"/>
      <c r="AC337" s="13"/>
      <c r="AD337" s="92"/>
      <c r="AE337" s="13"/>
      <c r="AF337" s="13"/>
      <c r="AG337" s="13"/>
      <c r="AH337" s="13"/>
      <c r="AI337" s="13"/>
      <c r="AJ337" s="13"/>
    </row>
    <row r="338" spans="19:36">
      <c r="S338" s="13"/>
      <c r="T338" s="13"/>
      <c r="U338" s="125"/>
      <c r="W338" s="13"/>
      <c r="X338" s="13"/>
      <c r="Y338" s="13"/>
      <c r="Z338" s="13"/>
      <c r="AA338" s="13"/>
      <c r="AB338" s="13"/>
      <c r="AC338" s="13"/>
      <c r="AD338" s="92"/>
      <c r="AE338" s="13"/>
      <c r="AF338" s="13"/>
      <c r="AG338" s="13"/>
      <c r="AH338" s="13"/>
      <c r="AI338" s="13"/>
      <c r="AJ338" s="13"/>
    </row>
    <row r="339" spans="19:36">
      <c r="S339" s="13"/>
      <c r="T339" s="13"/>
      <c r="U339" s="125"/>
      <c r="W339" s="13"/>
      <c r="X339" s="13"/>
      <c r="Y339" s="13"/>
      <c r="Z339" s="13"/>
      <c r="AA339" s="13"/>
      <c r="AB339" s="13"/>
      <c r="AC339" s="13"/>
      <c r="AD339" s="92"/>
      <c r="AE339" s="13"/>
      <c r="AF339" s="13"/>
      <c r="AG339" s="13"/>
      <c r="AH339" s="13"/>
      <c r="AI339" s="13"/>
      <c r="AJ339" s="13"/>
    </row>
    <row r="340" spans="19:36">
      <c r="S340" s="13"/>
      <c r="T340" s="13"/>
      <c r="U340" s="125"/>
      <c r="W340" s="13"/>
      <c r="X340" s="13"/>
      <c r="Y340" s="13"/>
      <c r="Z340" s="13"/>
      <c r="AA340" s="13"/>
      <c r="AB340" s="13"/>
      <c r="AC340" s="13"/>
      <c r="AD340" s="92"/>
      <c r="AE340" s="13"/>
      <c r="AF340" s="13"/>
      <c r="AG340" s="13"/>
      <c r="AH340" s="13"/>
      <c r="AI340" s="13"/>
      <c r="AJ340" s="13"/>
    </row>
    <row r="341" spans="19:36">
      <c r="S341" s="13"/>
      <c r="T341" s="13"/>
      <c r="U341" s="125"/>
      <c r="W341" s="13"/>
      <c r="X341" s="13"/>
      <c r="Y341" s="13"/>
      <c r="Z341" s="13"/>
      <c r="AA341" s="13"/>
      <c r="AB341" s="13"/>
      <c r="AC341" s="13"/>
      <c r="AD341" s="92"/>
      <c r="AE341" s="13"/>
      <c r="AF341" s="13"/>
      <c r="AG341" s="13"/>
      <c r="AH341" s="13"/>
      <c r="AI341" s="13"/>
      <c r="AJ341" s="13"/>
    </row>
    <row r="342" spans="19:36">
      <c r="S342" s="13"/>
      <c r="T342" s="13"/>
      <c r="U342" s="125"/>
      <c r="W342" s="13"/>
      <c r="X342" s="13"/>
      <c r="Y342" s="13"/>
      <c r="Z342" s="13"/>
      <c r="AA342" s="13"/>
      <c r="AB342" s="13"/>
      <c r="AC342" s="13"/>
      <c r="AD342" s="92"/>
      <c r="AE342" s="13"/>
      <c r="AF342" s="13"/>
      <c r="AG342" s="13"/>
      <c r="AH342" s="13"/>
      <c r="AI342" s="13"/>
      <c r="AJ342" s="13"/>
    </row>
    <row r="343" spans="19:36">
      <c r="S343" s="13"/>
      <c r="T343" s="13"/>
      <c r="U343" s="125"/>
      <c r="W343" s="13"/>
      <c r="X343" s="13"/>
      <c r="Y343" s="13"/>
      <c r="Z343" s="13"/>
      <c r="AA343" s="13"/>
      <c r="AB343" s="13"/>
      <c r="AC343" s="13"/>
      <c r="AD343" s="92"/>
      <c r="AE343" s="13"/>
      <c r="AF343" s="13"/>
      <c r="AG343" s="13"/>
      <c r="AH343" s="13"/>
      <c r="AI343" s="13"/>
      <c r="AJ343" s="13"/>
    </row>
    <row r="344" spans="19:36">
      <c r="S344" s="13"/>
      <c r="T344" s="13"/>
      <c r="U344" s="125"/>
      <c r="W344" s="13"/>
      <c r="X344" s="13"/>
      <c r="Y344" s="13"/>
      <c r="Z344" s="13"/>
      <c r="AA344" s="13"/>
      <c r="AB344" s="13"/>
      <c r="AC344" s="13"/>
      <c r="AD344" s="92"/>
      <c r="AE344" s="13"/>
      <c r="AF344" s="13"/>
      <c r="AG344" s="13"/>
      <c r="AH344" s="13"/>
      <c r="AI344" s="13"/>
      <c r="AJ344" s="13"/>
    </row>
    <row r="345" spans="19:36">
      <c r="S345" s="13"/>
      <c r="T345" s="13"/>
      <c r="U345" s="125"/>
      <c r="W345" s="13"/>
      <c r="X345" s="13"/>
      <c r="Y345" s="13"/>
      <c r="Z345" s="13"/>
      <c r="AA345" s="13"/>
      <c r="AB345" s="13"/>
      <c r="AC345" s="13"/>
      <c r="AD345" s="92"/>
      <c r="AE345" s="13"/>
      <c r="AF345" s="13"/>
      <c r="AG345" s="13"/>
      <c r="AH345" s="13"/>
      <c r="AI345" s="13"/>
      <c r="AJ345" s="13"/>
    </row>
    <row r="346" spans="19:36">
      <c r="S346" s="13"/>
      <c r="T346" s="13"/>
      <c r="U346" s="125"/>
      <c r="W346" s="13"/>
      <c r="X346" s="13"/>
      <c r="Y346" s="13"/>
      <c r="Z346" s="13"/>
      <c r="AA346" s="13"/>
      <c r="AB346" s="13"/>
      <c r="AC346" s="13"/>
      <c r="AD346" s="92"/>
      <c r="AE346" s="13"/>
      <c r="AF346" s="13"/>
      <c r="AG346" s="13"/>
      <c r="AH346" s="13"/>
      <c r="AI346" s="13"/>
      <c r="AJ346" s="13"/>
    </row>
    <row r="347" spans="19:36">
      <c r="S347" s="13"/>
      <c r="T347" s="13"/>
      <c r="U347" s="125"/>
      <c r="W347" s="13"/>
      <c r="X347" s="13"/>
      <c r="Y347" s="13"/>
      <c r="Z347" s="13"/>
      <c r="AA347" s="13"/>
      <c r="AB347" s="13"/>
      <c r="AC347" s="13"/>
      <c r="AD347" s="92"/>
      <c r="AE347" s="13"/>
      <c r="AF347" s="13"/>
      <c r="AG347" s="13"/>
      <c r="AH347" s="13"/>
      <c r="AI347" s="13"/>
      <c r="AJ347" s="13"/>
    </row>
    <row r="348" spans="19:36">
      <c r="S348" s="13"/>
      <c r="T348" s="13"/>
      <c r="U348" s="125"/>
      <c r="W348" s="13"/>
      <c r="X348" s="13"/>
      <c r="Y348" s="13"/>
      <c r="Z348" s="13"/>
      <c r="AA348" s="13"/>
      <c r="AB348" s="13"/>
      <c r="AC348" s="13"/>
      <c r="AD348" s="92"/>
      <c r="AE348" s="13"/>
      <c r="AF348" s="13"/>
      <c r="AG348" s="13"/>
      <c r="AH348" s="13"/>
      <c r="AI348" s="13"/>
      <c r="AJ348" s="13"/>
    </row>
    <row r="349" spans="19:36">
      <c r="S349" s="13"/>
      <c r="T349" s="13"/>
      <c r="U349" s="125"/>
      <c r="W349" s="13"/>
      <c r="X349" s="13"/>
      <c r="Y349" s="13"/>
      <c r="Z349" s="13"/>
      <c r="AA349" s="13"/>
      <c r="AB349" s="13"/>
      <c r="AC349" s="13"/>
      <c r="AD349" s="92"/>
      <c r="AE349" s="13"/>
      <c r="AF349" s="13"/>
      <c r="AG349" s="13"/>
      <c r="AH349" s="13"/>
      <c r="AI349" s="13"/>
      <c r="AJ349" s="13"/>
    </row>
    <row r="350" spans="19:36">
      <c r="S350" s="13"/>
      <c r="T350" s="13"/>
      <c r="U350" s="125"/>
      <c r="W350" s="13"/>
      <c r="X350" s="13"/>
      <c r="Y350" s="13"/>
      <c r="Z350" s="13"/>
      <c r="AA350" s="13"/>
      <c r="AB350" s="13"/>
      <c r="AC350" s="13"/>
      <c r="AD350" s="92"/>
      <c r="AE350" s="13"/>
      <c r="AF350" s="13"/>
      <c r="AG350" s="13"/>
      <c r="AH350" s="13"/>
      <c r="AI350" s="13"/>
      <c r="AJ350" s="13"/>
    </row>
    <row r="351" spans="19:36">
      <c r="S351" s="13"/>
      <c r="T351" s="13"/>
      <c r="U351" s="125"/>
      <c r="W351" s="13"/>
      <c r="X351" s="13"/>
      <c r="Y351" s="13"/>
      <c r="Z351" s="13"/>
      <c r="AA351" s="13"/>
      <c r="AB351" s="13"/>
      <c r="AC351" s="13"/>
      <c r="AD351" s="92"/>
      <c r="AE351" s="13"/>
      <c r="AF351" s="13"/>
      <c r="AG351" s="13"/>
      <c r="AH351" s="13"/>
      <c r="AI351" s="13"/>
      <c r="AJ351" s="13"/>
    </row>
    <row r="352" spans="19:36">
      <c r="S352" s="13"/>
      <c r="T352" s="13"/>
      <c r="U352" s="125"/>
      <c r="W352" s="13"/>
      <c r="X352" s="13"/>
      <c r="Y352" s="13"/>
      <c r="Z352" s="13"/>
      <c r="AA352" s="13"/>
      <c r="AB352" s="13"/>
      <c r="AC352" s="13"/>
      <c r="AD352" s="92"/>
      <c r="AE352" s="13"/>
      <c r="AF352" s="13"/>
      <c r="AG352" s="13"/>
      <c r="AH352" s="13"/>
      <c r="AI352" s="13"/>
      <c r="AJ352" s="13"/>
    </row>
    <row r="353" spans="19:36">
      <c r="S353" s="13"/>
      <c r="T353" s="13"/>
      <c r="U353" s="125"/>
      <c r="W353" s="13"/>
      <c r="X353" s="13"/>
      <c r="Y353" s="13"/>
      <c r="Z353" s="13"/>
      <c r="AA353" s="13"/>
      <c r="AB353" s="13"/>
      <c r="AC353" s="13"/>
      <c r="AD353" s="92"/>
      <c r="AE353" s="13"/>
      <c r="AF353" s="13"/>
      <c r="AG353" s="13"/>
      <c r="AH353" s="13"/>
      <c r="AI353" s="13"/>
      <c r="AJ353" s="13"/>
    </row>
    <row r="354" spans="19:36">
      <c r="S354" s="13"/>
      <c r="T354" s="13"/>
      <c r="U354" s="125"/>
      <c r="W354" s="13"/>
      <c r="X354" s="13"/>
      <c r="Y354" s="13"/>
      <c r="Z354" s="13"/>
      <c r="AA354" s="13"/>
      <c r="AB354" s="13"/>
      <c r="AC354" s="13"/>
      <c r="AD354" s="92"/>
      <c r="AE354" s="13"/>
      <c r="AF354" s="13"/>
      <c r="AG354" s="13"/>
      <c r="AH354" s="13"/>
      <c r="AI354" s="13"/>
      <c r="AJ354" s="13"/>
    </row>
    <row r="355" spans="19:36">
      <c r="S355" s="13"/>
      <c r="T355" s="13"/>
      <c r="U355" s="125"/>
      <c r="W355" s="13"/>
      <c r="X355" s="13"/>
      <c r="Y355" s="13"/>
      <c r="Z355" s="13"/>
      <c r="AA355" s="13"/>
      <c r="AB355" s="13"/>
      <c r="AC355" s="13"/>
      <c r="AD355" s="92"/>
      <c r="AE355" s="13"/>
      <c r="AF355" s="13"/>
      <c r="AG355" s="13"/>
      <c r="AH355" s="13"/>
      <c r="AI355" s="13"/>
      <c r="AJ355" s="13"/>
    </row>
    <row r="356" spans="19:36">
      <c r="S356" s="13"/>
      <c r="T356" s="13"/>
      <c r="U356" s="125"/>
      <c r="W356" s="13"/>
      <c r="X356" s="13"/>
      <c r="Y356" s="13"/>
      <c r="Z356" s="13"/>
      <c r="AA356" s="13"/>
      <c r="AB356" s="13"/>
      <c r="AC356" s="13"/>
      <c r="AD356" s="92"/>
      <c r="AE356" s="13"/>
      <c r="AF356" s="13"/>
      <c r="AG356" s="13"/>
      <c r="AH356" s="13"/>
      <c r="AI356" s="13"/>
      <c r="AJ356" s="13"/>
    </row>
    <row r="357" spans="19:36">
      <c r="S357" s="13"/>
      <c r="T357" s="13"/>
      <c r="U357" s="125"/>
      <c r="W357" s="13"/>
      <c r="X357" s="13"/>
      <c r="Y357" s="13"/>
      <c r="Z357" s="13"/>
      <c r="AA357" s="13"/>
      <c r="AB357" s="13"/>
      <c r="AC357" s="13"/>
      <c r="AD357" s="92"/>
      <c r="AE357" s="13"/>
      <c r="AF357" s="13"/>
      <c r="AG357" s="13"/>
      <c r="AH357" s="13"/>
      <c r="AI357" s="13"/>
      <c r="AJ357" s="13"/>
    </row>
    <row r="358" spans="19:36">
      <c r="S358" s="13"/>
      <c r="T358" s="13"/>
      <c r="U358" s="125"/>
      <c r="W358" s="13"/>
      <c r="X358" s="13"/>
      <c r="Y358" s="13"/>
      <c r="Z358" s="13"/>
      <c r="AA358" s="13"/>
      <c r="AB358" s="13"/>
      <c r="AC358" s="13"/>
      <c r="AD358" s="92"/>
      <c r="AE358" s="13"/>
      <c r="AF358" s="13"/>
      <c r="AG358" s="13"/>
      <c r="AH358" s="13"/>
      <c r="AI358" s="13"/>
      <c r="AJ358" s="13"/>
    </row>
    <row r="359" spans="19:36">
      <c r="S359" s="13"/>
      <c r="T359" s="13"/>
      <c r="U359" s="125"/>
      <c r="W359" s="13"/>
      <c r="X359" s="13"/>
      <c r="Y359" s="13"/>
      <c r="Z359" s="13"/>
      <c r="AA359" s="13"/>
      <c r="AB359" s="13"/>
      <c r="AC359" s="13"/>
      <c r="AD359" s="92"/>
      <c r="AE359" s="13"/>
      <c r="AF359" s="13"/>
      <c r="AG359" s="13"/>
      <c r="AH359" s="13"/>
      <c r="AI359" s="13"/>
      <c r="AJ359" s="13"/>
    </row>
    <row r="360" spans="19:36">
      <c r="S360" s="13"/>
      <c r="T360" s="13"/>
      <c r="U360" s="125"/>
      <c r="W360" s="13"/>
      <c r="X360" s="13"/>
      <c r="Y360" s="13"/>
      <c r="Z360" s="13"/>
      <c r="AA360" s="13"/>
      <c r="AB360" s="13"/>
      <c r="AC360" s="13"/>
      <c r="AD360" s="92"/>
      <c r="AE360" s="13"/>
      <c r="AF360" s="13"/>
      <c r="AG360" s="13"/>
      <c r="AH360" s="13"/>
      <c r="AI360" s="13"/>
      <c r="AJ360" s="13"/>
    </row>
    <row r="361" spans="19:36">
      <c r="S361" s="13"/>
      <c r="T361" s="13"/>
      <c r="U361" s="125"/>
      <c r="W361" s="13"/>
      <c r="X361" s="13"/>
      <c r="Y361" s="13"/>
      <c r="Z361" s="13"/>
      <c r="AA361" s="13"/>
      <c r="AB361" s="13"/>
      <c r="AC361" s="13"/>
      <c r="AD361" s="92"/>
      <c r="AE361" s="13"/>
      <c r="AF361" s="13"/>
      <c r="AG361" s="13"/>
      <c r="AH361" s="13"/>
      <c r="AI361" s="13"/>
      <c r="AJ361" s="13"/>
    </row>
    <row r="362" spans="19:36">
      <c r="S362" s="13"/>
      <c r="T362" s="13"/>
      <c r="U362" s="125"/>
      <c r="W362" s="13"/>
      <c r="X362" s="13"/>
      <c r="Y362" s="13"/>
      <c r="Z362" s="13"/>
      <c r="AA362" s="13"/>
      <c r="AB362" s="13"/>
      <c r="AC362" s="13"/>
      <c r="AD362" s="92"/>
      <c r="AE362" s="13"/>
      <c r="AF362" s="13"/>
      <c r="AG362" s="13"/>
      <c r="AH362" s="13"/>
      <c r="AI362" s="13"/>
      <c r="AJ362" s="13"/>
    </row>
    <row r="363" spans="19:36">
      <c r="S363" s="13"/>
      <c r="T363" s="13"/>
      <c r="U363" s="125"/>
      <c r="W363" s="13"/>
      <c r="X363" s="13"/>
      <c r="Y363" s="13"/>
      <c r="Z363" s="13"/>
      <c r="AA363" s="13"/>
      <c r="AB363" s="13"/>
      <c r="AC363" s="13"/>
      <c r="AD363" s="92"/>
      <c r="AE363" s="13"/>
      <c r="AF363" s="13"/>
      <c r="AG363" s="13"/>
      <c r="AH363" s="13"/>
      <c r="AI363" s="13"/>
      <c r="AJ363" s="13"/>
    </row>
    <row r="364" spans="19:36">
      <c r="S364" s="13"/>
      <c r="T364" s="13"/>
      <c r="U364" s="125"/>
      <c r="W364" s="13"/>
      <c r="X364" s="13"/>
      <c r="Y364" s="13"/>
      <c r="Z364" s="13"/>
      <c r="AA364" s="13"/>
      <c r="AB364" s="13"/>
      <c r="AC364" s="13"/>
      <c r="AD364" s="92"/>
      <c r="AE364" s="13"/>
      <c r="AF364" s="13"/>
      <c r="AG364" s="13"/>
      <c r="AH364" s="13"/>
      <c r="AI364" s="13"/>
      <c r="AJ364" s="13"/>
    </row>
    <row r="365" spans="19:36">
      <c r="S365" s="13"/>
      <c r="T365" s="13"/>
      <c r="U365" s="125"/>
      <c r="W365" s="13"/>
      <c r="X365" s="13"/>
      <c r="Y365" s="13"/>
      <c r="Z365" s="13"/>
      <c r="AA365" s="13"/>
      <c r="AB365" s="13"/>
      <c r="AC365" s="13"/>
      <c r="AD365" s="92"/>
      <c r="AE365" s="13"/>
      <c r="AF365" s="13"/>
      <c r="AG365" s="13"/>
      <c r="AH365" s="13"/>
      <c r="AI365" s="13"/>
      <c r="AJ365" s="13"/>
    </row>
    <row r="366" spans="19:36">
      <c r="S366" s="13"/>
      <c r="T366" s="13"/>
      <c r="U366" s="125"/>
      <c r="W366" s="13"/>
      <c r="X366" s="13"/>
      <c r="Y366" s="13"/>
      <c r="Z366" s="13"/>
      <c r="AA366" s="13"/>
      <c r="AB366" s="13"/>
      <c r="AC366" s="13"/>
      <c r="AD366" s="92"/>
      <c r="AE366" s="13"/>
      <c r="AF366" s="13"/>
      <c r="AG366" s="13"/>
      <c r="AH366" s="13"/>
      <c r="AI366" s="13"/>
      <c r="AJ366" s="13"/>
    </row>
    <row r="367" spans="19:36">
      <c r="S367" s="13"/>
      <c r="T367" s="13"/>
      <c r="U367" s="125"/>
      <c r="W367" s="13"/>
      <c r="X367" s="13"/>
      <c r="Y367" s="13"/>
      <c r="Z367" s="13"/>
      <c r="AA367" s="13"/>
      <c r="AB367" s="13"/>
      <c r="AC367" s="13"/>
      <c r="AD367" s="92"/>
      <c r="AE367" s="13"/>
      <c r="AF367" s="13"/>
      <c r="AG367" s="13"/>
      <c r="AH367" s="13"/>
      <c r="AI367" s="13"/>
      <c r="AJ367" s="13"/>
    </row>
    <row r="368" spans="19:36">
      <c r="S368" s="13"/>
      <c r="T368" s="13"/>
      <c r="U368" s="125"/>
      <c r="W368" s="13"/>
      <c r="X368" s="13"/>
      <c r="Y368" s="13"/>
      <c r="Z368" s="13"/>
      <c r="AA368" s="13"/>
      <c r="AB368" s="13"/>
      <c r="AC368" s="13"/>
      <c r="AD368" s="92"/>
      <c r="AE368" s="13"/>
      <c r="AF368" s="13"/>
      <c r="AG368" s="13"/>
      <c r="AH368" s="13"/>
      <c r="AI368" s="13"/>
      <c r="AJ368" s="13"/>
    </row>
    <row r="369" spans="19:36">
      <c r="S369" s="13"/>
      <c r="T369" s="13"/>
      <c r="U369" s="125"/>
      <c r="W369" s="13"/>
      <c r="X369" s="13"/>
      <c r="Y369" s="13"/>
      <c r="Z369" s="13"/>
      <c r="AA369" s="13"/>
      <c r="AB369" s="13"/>
      <c r="AC369" s="13"/>
      <c r="AD369" s="92"/>
      <c r="AE369" s="13"/>
      <c r="AF369" s="13"/>
      <c r="AG369" s="13"/>
      <c r="AH369" s="13"/>
      <c r="AI369" s="13"/>
      <c r="AJ369" s="13"/>
    </row>
    <row r="370" spans="19:36">
      <c r="S370" s="13"/>
      <c r="T370" s="13"/>
      <c r="U370" s="125"/>
      <c r="W370" s="13"/>
      <c r="X370" s="13"/>
      <c r="Y370" s="13"/>
      <c r="Z370" s="13"/>
      <c r="AA370" s="13"/>
      <c r="AB370" s="13"/>
      <c r="AC370" s="13"/>
      <c r="AD370" s="92"/>
      <c r="AE370" s="13"/>
      <c r="AF370" s="13"/>
      <c r="AG370" s="13"/>
      <c r="AH370" s="13"/>
      <c r="AI370" s="13"/>
      <c r="AJ370" s="13"/>
    </row>
    <row r="371" spans="19:36">
      <c r="S371" s="13"/>
      <c r="T371" s="13"/>
      <c r="U371" s="125"/>
      <c r="W371" s="13"/>
      <c r="X371" s="13"/>
      <c r="Y371" s="13"/>
      <c r="Z371" s="13"/>
      <c r="AA371" s="13"/>
      <c r="AB371" s="13"/>
      <c r="AC371" s="13"/>
      <c r="AD371" s="92"/>
      <c r="AE371" s="13"/>
      <c r="AF371" s="13"/>
      <c r="AG371" s="13"/>
      <c r="AH371" s="13"/>
      <c r="AI371" s="13"/>
      <c r="AJ371" s="13"/>
    </row>
    <row r="372" spans="19:36">
      <c r="S372" s="13"/>
      <c r="T372" s="13"/>
      <c r="U372" s="125"/>
      <c r="W372" s="13"/>
      <c r="X372" s="13"/>
      <c r="Y372" s="13"/>
      <c r="Z372" s="13"/>
      <c r="AA372" s="13"/>
      <c r="AB372" s="13"/>
      <c r="AC372" s="13"/>
      <c r="AD372" s="92"/>
      <c r="AE372" s="13"/>
      <c r="AF372" s="13"/>
      <c r="AG372" s="13"/>
      <c r="AH372" s="13"/>
      <c r="AI372" s="13"/>
      <c r="AJ372" s="13"/>
    </row>
    <row r="373" spans="19:36">
      <c r="S373" s="13"/>
      <c r="T373" s="13"/>
      <c r="U373" s="125"/>
      <c r="W373" s="13"/>
      <c r="X373" s="13"/>
      <c r="Y373" s="13"/>
      <c r="Z373" s="13"/>
      <c r="AA373" s="13"/>
      <c r="AB373" s="13"/>
      <c r="AC373" s="13"/>
      <c r="AD373" s="92"/>
      <c r="AE373" s="13"/>
      <c r="AF373" s="13"/>
      <c r="AG373" s="13"/>
      <c r="AH373" s="13"/>
      <c r="AI373" s="13"/>
      <c r="AJ373" s="13"/>
    </row>
    <row r="374" spans="19:36">
      <c r="S374" s="13"/>
      <c r="T374" s="13"/>
      <c r="U374" s="125"/>
      <c r="W374" s="13"/>
      <c r="X374" s="13"/>
      <c r="Y374" s="13"/>
      <c r="Z374" s="13"/>
      <c r="AA374" s="13"/>
      <c r="AB374" s="13"/>
      <c r="AC374" s="13"/>
      <c r="AD374" s="92"/>
      <c r="AE374" s="13"/>
      <c r="AF374" s="13"/>
      <c r="AG374" s="13"/>
      <c r="AH374" s="13"/>
      <c r="AI374" s="13"/>
      <c r="AJ374" s="13"/>
    </row>
    <row r="375" spans="19:36">
      <c r="S375" s="13"/>
      <c r="T375" s="13"/>
      <c r="U375" s="125"/>
      <c r="W375" s="13"/>
      <c r="X375" s="13"/>
      <c r="Y375" s="13"/>
      <c r="Z375" s="13"/>
      <c r="AA375" s="13"/>
      <c r="AB375" s="13"/>
      <c r="AC375" s="13"/>
      <c r="AD375" s="92"/>
      <c r="AE375" s="13"/>
      <c r="AF375" s="13"/>
      <c r="AG375" s="13"/>
      <c r="AH375" s="13"/>
      <c r="AI375" s="13"/>
      <c r="AJ375" s="13"/>
    </row>
    <row r="376" spans="19:36">
      <c r="S376" s="13"/>
      <c r="T376" s="13"/>
      <c r="U376" s="125"/>
      <c r="W376" s="13"/>
      <c r="X376" s="13"/>
      <c r="Y376" s="13"/>
      <c r="Z376" s="13"/>
      <c r="AA376" s="13"/>
      <c r="AB376" s="13"/>
      <c r="AC376" s="13"/>
      <c r="AD376" s="92"/>
      <c r="AE376" s="13"/>
      <c r="AF376" s="13"/>
      <c r="AG376" s="13"/>
      <c r="AH376" s="13"/>
      <c r="AI376" s="13"/>
      <c r="AJ376" s="13"/>
    </row>
    <row r="377" spans="19:36">
      <c r="S377" s="13"/>
      <c r="T377" s="13"/>
      <c r="U377" s="125"/>
      <c r="W377" s="13"/>
      <c r="X377" s="13"/>
      <c r="Y377" s="13"/>
      <c r="Z377" s="13"/>
      <c r="AA377" s="13"/>
      <c r="AB377" s="13"/>
      <c r="AC377" s="13"/>
      <c r="AD377" s="92"/>
      <c r="AE377" s="13"/>
      <c r="AF377" s="13"/>
      <c r="AG377" s="13"/>
      <c r="AH377" s="13"/>
      <c r="AI377" s="13"/>
      <c r="AJ377" s="13"/>
    </row>
    <row r="378" spans="19:36">
      <c r="S378" s="13"/>
      <c r="T378" s="13"/>
      <c r="U378" s="125"/>
      <c r="W378" s="13"/>
      <c r="X378" s="13"/>
      <c r="Y378" s="13"/>
      <c r="Z378" s="13"/>
      <c r="AA378" s="13"/>
      <c r="AB378" s="13"/>
      <c r="AC378" s="13"/>
      <c r="AD378" s="92"/>
      <c r="AE378" s="13"/>
      <c r="AF378" s="13"/>
      <c r="AG378" s="13"/>
      <c r="AH378" s="13"/>
      <c r="AI378" s="13"/>
      <c r="AJ378" s="13"/>
    </row>
    <row r="379" spans="19:36">
      <c r="S379" s="13"/>
      <c r="T379" s="13"/>
      <c r="U379" s="125"/>
      <c r="W379" s="13"/>
      <c r="X379" s="13"/>
      <c r="Y379" s="13"/>
      <c r="Z379" s="13"/>
      <c r="AA379" s="13"/>
      <c r="AB379" s="13"/>
      <c r="AC379" s="13"/>
      <c r="AD379" s="92"/>
      <c r="AE379" s="13"/>
      <c r="AF379" s="13"/>
      <c r="AG379" s="13"/>
      <c r="AH379" s="13"/>
      <c r="AI379" s="13"/>
      <c r="AJ379" s="13"/>
    </row>
    <row r="380" spans="19:36">
      <c r="S380" s="13"/>
      <c r="T380" s="13"/>
      <c r="U380" s="125"/>
      <c r="W380" s="13"/>
      <c r="X380" s="13"/>
      <c r="Y380" s="13"/>
      <c r="Z380" s="13"/>
      <c r="AA380" s="13"/>
      <c r="AB380" s="13"/>
      <c r="AC380" s="13"/>
      <c r="AD380" s="92"/>
      <c r="AE380" s="13"/>
      <c r="AF380" s="13"/>
      <c r="AG380" s="13"/>
      <c r="AH380" s="13"/>
      <c r="AI380" s="13"/>
      <c r="AJ380" s="13"/>
    </row>
    <row r="381" spans="19:36">
      <c r="S381" s="13"/>
      <c r="T381" s="13"/>
      <c r="U381" s="125"/>
      <c r="W381" s="13"/>
      <c r="X381" s="13"/>
      <c r="Y381" s="13"/>
      <c r="Z381" s="13"/>
      <c r="AA381" s="13"/>
      <c r="AB381" s="13"/>
      <c r="AC381" s="13"/>
      <c r="AD381" s="92"/>
      <c r="AE381" s="13"/>
      <c r="AF381" s="13"/>
      <c r="AG381" s="13"/>
      <c r="AH381" s="13"/>
      <c r="AI381" s="13"/>
      <c r="AJ381" s="13"/>
    </row>
    <row r="382" spans="19:36">
      <c r="S382" s="13"/>
      <c r="T382" s="13"/>
      <c r="U382" s="125"/>
      <c r="W382" s="13"/>
      <c r="X382" s="13"/>
      <c r="Y382" s="13"/>
      <c r="Z382" s="13"/>
      <c r="AA382" s="13"/>
      <c r="AB382" s="13"/>
      <c r="AC382" s="13"/>
      <c r="AD382" s="92"/>
      <c r="AE382" s="13"/>
      <c r="AF382" s="13"/>
      <c r="AG382" s="13"/>
      <c r="AH382" s="13"/>
      <c r="AI382" s="13"/>
      <c r="AJ382" s="13"/>
    </row>
    <row r="383" spans="19:36">
      <c r="S383" s="13"/>
      <c r="T383" s="13"/>
      <c r="U383" s="125"/>
      <c r="W383" s="13"/>
      <c r="X383" s="13"/>
      <c r="Y383" s="13"/>
      <c r="Z383" s="13"/>
      <c r="AA383" s="13"/>
      <c r="AB383" s="13"/>
      <c r="AC383" s="13"/>
      <c r="AD383" s="92"/>
      <c r="AE383" s="13"/>
      <c r="AF383" s="13"/>
      <c r="AG383" s="13"/>
      <c r="AH383" s="13"/>
      <c r="AI383" s="13"/>
      <c r="AJ383" s="13"/>
    </row>
    <row r="384" spans="19:36">
      <c r="S384" s="13"/>
      <c r="T384" s="13"/>
      <c r="U384" s="125"/>
      <c r="W384" s="13"/>
      <c r="X384" s="13"/>
      <c r="Y384" s="13"/>
      <c r="Z384" s="13"/>
      <c r="AA384" s="13"/>
      <c r="AB384" s="13"/>
      <c r="AC384" s="13"/>
      <c r="AD384" s="92"/>
      <c r="AE384" s="13"/>
      <c r="AF384" s="13"/>
      <c r="AG384" s="13"/>
      <c r="AH384" s="13"/>
      <c r="AI384" s="13"/>
      <c r="AJ384" s="13"/>
    </row>
    <row r="385" spans="19:36">
      <c r="S385" s="13"/>
      <c r="T385" s="13"/>
      <c r="U385" s="125"/>
      <c r="W385" s="13"/>
      <c r="X385" s="13"/>
      <c r="Y385" s="13"/>
      <c r="Z385" s="13"/>
      <c r="AA385" s="13"/>
      <c r="AB385" s="13"/>
      <c r="AC385" s="13"/>
      <c r="AD385" s="92"/>
      <c r="AE385" s="13"/>
      <c r="AF385" s="13"/>
      <c r="AG385" s="13"/>
      <c r="AH385" s="13"/>
      <c r="AI385" s="13"/>
      <c r="AJ385" s="13"/>
    </row>
    <row r="386" spans="19:36">
      <c r="S386" s="13"/>
      <c r="T386" s="13"/>
      <c r="U386" s="125"/>
      <c r="W386" s="13"/>
      <c r="X386" s="13"/>
      <c r="Y386" s="13"/>
      <c r="Z386" s="13"/>
      <c r="AA386" s="13"/>
      <c r="AB386" s="13"/>
      <c r="AC386" s="13"/>
      <c r="AD386" s="92"/>
      <c r="AE386" s="13"/>
      <c r="AF386" s="13"/>
      <c r="AG386" s="13"/>
      <c r="AH386" s="13"/>
      <c r="AI386" s="13"/>
      <c r="AJ386" s="13"/>
    </row>
    <row r="387" spans="19:36">
      <c r="S387" s="13"/>
      <c r="T387" s="13"/>
      <c r="U387" s="125"/>
      <c r="W387" s="13"/>
      <c r="X387" s="13"/>
      <c r="Y387" s="13"/>
      <c r="Z387" s="13"/>
      <c r="AA387" s="13"/>
      <c r="AB387" s="13"/>
      <c r="AC387" s="13"/>
      <c r="AD387" s="92"/>
      <c r="AE387" s="13"/>
      <c r="AF387" s="13"/>
      <c r="AG387" s="13"/>
      <c r="AH387" s="13"/>
      <c r="AI387" s="13"/>
      <c r="AJ387" s="13"/>
    </row>
    <row r="388" spans="19:36">
      <c r="S388" s="13"/>
      <c r="T388" s="13"/>
      <c r="U388" s="125"/>
      <c r="W388" s="13"/>
      <c r="X388" s="13"/>
      <c r="Y388" s="13"/>
      <c r="Z388" s="13"/>
      <c r="AA388" s="13"/>
      <c r="AB388" s="13"/>
      <c r="AC388" s="13"/>
      <c r="AD388" s="92"/>
      <c r="AE388" s="13"/>
      <c r="AF388" s="13"/>
      <c r="AG388" s="13"/>
      <c r="AH388" s="13"/>
      <c r="AI388" s="13"/>
      <c r="AJ388" s="13"/>
    </row>
    <row r="389" spans="19:36">
      <c r="S389" s="13"/>
      <c r="T389" s="13"/>
      <c r="U389" s="125"/>
      <c r="W389" s="13"/>
      <c r="X389" s="13"/>
      <c r="Y389" s="13"/>
      <c r="Z389" s="13"/>
      <c r="AA389" s="13"/>
      <c r="AB389" s="13"/>
      <c r="AC389" s="13"/>
      <c r="AD389" s="92"/>
      <c r="AE389" s="13"/>
      <c r="AF389" s="13"/>
      <c r="AG389" s="13"/>
      <c r="AH389" s="13"/>
      <c r="AI389" s="13"/>
      <c r="AJ389" s="13"/>
    </row>
    <row r="390" spans="19:36">
      <c r="S390" s="13"/>
      <c r="T390" s="13"/>
      <c r="U390" s="125"/>
      <c r="W390" s="13"/>
      <c r="X390" s="13"/>
      <c r="Y390" s="13"/>
      <c r="Z390" s="13"/>
      <c r="AA390" s="13"/>
      <c r="AB390" s="13"/>
      <c r="AC390" s="13"/>
      <c r="AD390" s="92"/>
      <c r="AE390" s="13"/>
      <c r="AF390" s="13"/>
      <c r="AG390" s="13"/>
      <c r="AH390" s="13"/>
      <c r="AI390" s="13"/>
      <c r="AJ390" s="13"/>
    </row>
    <row r="391" spans="19:36">
      <c r="S391" s="13"/>
      <c r="T391" s="13"/>
      <c r="U391" s="125"/>
      <c r="W391" s="13"/>
      <c r="X391" s="13"/>
      <c r="Y391" s="13"/>
      <c r="Z391" s="13"/>
      <c r="AA391" s="13"/>
      <c r="AB391" s="13"/>
      <c r="AC391" s="13"/>
      <c r="AD391" s="92"/>
      <c r="AE391" s="13"/>
      <c r="AF391" s="13"/>
      <c r="AG391" s="13"/>
      <c r="AH391" s="13"/>
      <c r="AI391" s="13"/>
      <c r="AJ391" s="13"/>
    </row>
    <row r="392" spans="19:36">
      <c r="S392" s="13"/>
      <c r="T392" s="13"/>
      <c r="U392" s="125"/>
      <c r="W392" s="13"/>
      <c r="X392" s="13"/>
      <c r="Y392" s="13"/>
      <c r="Z392" s="13"/>
      <c r="AA392" s="13"/>
      <c r="AB392" s="13"/>
      <c r="AC392" s="13"/>
      <c r="AD392" s="92"/>
      <c r="AE392" s="13"/>
      <c r="AF392" s="13"/>
      <c r="AG392" s="13"/>
      <c r="AH392" s="13"/>
      <c r="AI392" s="13"/>
      <c r="AJ392" s="13"/>
    </row>
    <row r="393" spans="19:36">
      <c r="S393" s="13"/>
      <c r="T393" s="13"/>
      <c r="U393" s="125"/>
      <c r="W393" s="13"/>
      <c r="X393" s="13"/>
      <c r="Y393" s="13"/>
      <c r="Z393" s="13"/>
      <c r="AA393" s="13"/>
      <c r="AB393" s="13"/>
      <c r="AC393" s="13"/>
      <c r="AD393" s="92"/>
      <c r="AE393" s="13"/>
      <c r="AF393" s="13"/>
      <c r="AG393" s="13"/>
      <c r="AH393" s="13"/>
      <c r="AI393" s="13"/>
      <c r="AJ393" s="13"/>
    </row>
    <row r="394" spans="19:36">
      <c r="S394" s="13"/>
      <c r="T394" s="13"/>
      <c r="U394" s="125"/>
      <c r="W394" s="13"/>
      <c r="X394" s="13"/>
      <c r="Y394" s="13"/>
      <c r="Z394" s="13"/>
      <c r="AA394" s="13"/>
      <c r="AB394" s="13"/>
      <c r="AC394" s="13"/>
      <c r="AD394" s="92"/>
      <c r="AE394" s="13"/>
      <c r="AF394" s="13"/>
      <c r="AG394" s="13"/>
      <c r="AH394" s="13"/>
      <c r="AI394" s="13"/>
      <c r="AJ394" s="13"/>
    </row>
    <row r="395" spans="19:36">
      <c r="S395" s="13"/>
      <c r="T395" s="13"/>
      <c r="U395" s="125"/>
      <c r="W395" s="13"/>
      <c r="X395" s="13"/>
      <c r="Y395" s="13"/>
      <c r="Z395" s="13"/>
      <c r="AA395" s="13"/>
      <c r="AB395" s="13"/>
      <c r="AC395" s="13"/>
      <c r="AD395" s="92"/>
      <c r="AE395" s="13"/>
      <c r="AF395" s="13"/>
      <c r="AG395" s="13"/>
      <c r="AH395" s="13"/>
      <c r="AI395" s="13"/>
      <c r="AJ395" s="13"/>
    </row>
    <row r="396" spans="19:36">
      <c r="S396" s="13"/>
      <c r="T396" s="13"/>
      <c r="U396" s="125"/>
      <c r="W396" s="13"/>
      <c r="X396" s="13"/>
      <c r="Y396" s="13"/>
      <c r="Z396" s="13"/>
      <c r="AA396" s="13"/>
      <c r="AB396" s="13"/>
      <c r="AC396" s="13"/>
      <c r="AD396" s="92"/>
      <c r="AE396" s="13"/>
      <c r="AF396" s="13"/>
      <c r="AG396" s="13"/>
      <c r="AH396" s="13"/>
      <c r="AI396" s="13"/>
      <c r="AJ396" s="13"/>
    </row>
    <row r="397" spans="19:36">
      <c r="S397" s="13"/>
      <c r="T397" s="13"/>
      <c r="U397" s="125"/>
      <c r="W397" s="13"/>
      <c r="X397" s="13"/>
      <c r="Y397" s="13"/>
      <c r="Z397" s="13"/>
      <c r="AA397" s="13"/>
      <c r="AB397" s="13"/>
      <c r="AC397" s="13"/>
      <c r="AD397" s="92"/>
      <c r="AE397" s="13"/>
      <c r="AF397" s="13"/>
      <c r="AG397" s="13"/>
      <c r="AH397" s="13"/>
      <c r="AI397" s="13"/>
      <c r="AJ397" s="13"/>
    </row>
    <row r="398" spans="19:36">
      <c r="S398" s="13"/>
      <c r="T398" s="13"/>
      <c r="U398" s="125"/>
      <c r="W398" s="13"/>
      <c r="X398" s="13"/>
      <c r="Y398" s="13"/>
      <c r="Z398" s="13"/>
      <c r="AA398" s="13"/>
      <c r="AB398" s="13"/>
      <c r="AC398" s="13"/>
      <c r="AD398" s="92"/>
      <c r="AE398" s="13"/>
      <c r="AF398" s="13"/>
      <c r="AG398" s="13"/>
      <c r="AH398" s="13"/>
      <c r="AI398" s="13"/>
      <c r="AJ398" s="13"/>
    </row>
    <row r="399" spans="19:36">
      <c r="S399" s="13"/>
      <c r="T399" s="13"/>
      <c r="U399" s="125"/>
      <c r="W399" s="13"/>
      <c r="X399" s="13"/>
      <c r="Y399" s="13"/>
      <c r="Z399" s="13"/>
      <c r="AA399" s="13"/>
      <c r="AB399" s="13"/>
      <c r="AC399" s="13"/>
      <c r="AD399" s="92"/>
      <c r="AE399" s="13"/>
      <c r="AF399" s="13"/>
      <c r="AG399" s="13"/>
      <c r="AH399" s="13"/>
      <c r="AI399" s="13"/>
      <c r="AJ399" s="13"/>
    </row>
    <row r="400" spans="19:36">
      <c r="S400" s="13"/>
      <c r="T400" s="13"/>
      <c r="U400" s="125"/>
      <c r="W400" s="13"/>
      <c r="X400" s="13"/>
      <c r="Y400" s="13"/>
      <c r="Z400" s="13"/>
      <c r="AA400" s="13"/>
      <c r="AB400" s="13"/>
      <c r="AC400" s="13"/>
      <c r="AD400" s="92"/>
      <c r="AE400" s="13"/>
      <c r="AF400" s="13"/>
      <c r="AG400" s="13"/>
      <c r="AH400" s="13"/>
      <c r="AI400" s="13"/>
      <c r="AJ400" s="13"/>
    </row>
    <row r="401" spans="19:36">
      <c r="S401" s="13"/>
      <c r="T401" s="13"/>
      <c r="U401" s="125"/>
      <c r="W401" s="13"/>
      <c r="X401" s="13"/>
      <c r="Y401" s="13"/>
      <c r="Z401" s="13"/>
      <c r="AA401" s="13"/>
      <c r="AB401" s="13"/>
      <c r="AC401" s="13"/>
      <c r="AD401" s="92"/>
      <c r="AE401" s="13"/>
      <c r="AF401" s="13"/>
      <c r="AG401" s="13"/>
      <c r="AH401" s="13"/>
      <c r="AI401" s="13"/>
      <c r="AJ401" s="13"/>
    </row>
    <row r="402" spans="19:36">
      <c r="S402" s="13"/>
      <c r="T402" s="13"/>
      <c r="U402" s="125"/>
      <c r="W402" s="13"/>
      <c r="X402" s="13"/>
      <c r="Y402" s="13"/>
      <c r="Z402" s="13"/>
      <c r="AA402" s="13"/>
      <c r="AB402" s="13"/>
      <c r="AC402" s="13"/>
      <c r="AD402" s="92"/>
      <c r="AE402" s="13"/>
      <c r="AF402" s="13"/>
      <c r="AG402" s="13"/>
      <c r="AH402" s="13"/>
      <c r="AI402" s="13"/>
      <c r="AJ402" s="13"/>
    </row>
    <row r="403" spans="19:36">
      <c r="S403" s="13"/>
      <c r="T403" s="13"/>
      <c r="U403" s="125"/>
      <c r="W403" s="13"/>
      <c r="X403" s="13"/>
      <c r="Y403" s="13"/>
      <c r="Z403" s="13"/>
      <c r="AA403" s="13"/>
      <c r="AB403" s="13"/>
      <c r="AC403" s="13"/>
      <c r="AD403" s="92"/>
      <c r="AE403" s="13"/>
      <c r="AF403" s="13"/>
      <c r="AG403" s="13"/>
      <c r="AH403" s="13"/>
      <c r="AI403" s="13"/>
      <c r="AJ403" s="13"/>
    </row>
  </sheetData>
  <mergeCells count="7">
    <mergeCell ref="AC3:AJ3"/>
    <mergeCell ref="C33:R33"/>
    <mergeCell ref="A3:C3"/>
    <mergeCell ref="D3:J3"/>
    <mergeCell ref="K3:R3"/>
    <mergeCell ref="S3:U3"/>
    <mergeCell ref="V3:AB3"/>
  </mergeCells>
  <pageMargins left="0.69930555555555596" right="0.69930555555555596" top="0.75" bottom="0.75" header="0.3" footer="0.3"/>
  <pageSetup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3"/>
  <sheetViews>
    <sheetView topLeftCell="A37" zoomScale="85" zoomScaleNormal="85" workbookViewId="0">
      <selection activeCell="I53" sqref="I53"/>
    </sheetView>
  </sheetViews>
  <sheetFormatPr defaultColWidth="9" defaultRowHeight="14.4"/>
  <cols>
    <col min="1" max="2" width="7.77734375" customWidth="1"/>
    <col min="3" max="3" width="7.77734375" style="23" customWidth="1"/>
    <col min="4" max="4" width="6.77734375" customWidth="1"/>
    <col min="5" max="5" width="11.77734375" customWidth="1"/>
    <col min="6" max="6" width="6.77734375" customWidth="1"/>
    <col min="7" max="8" width="7.77734375" customWidth="1"/>
    <col min="9" max="9" width="11.77734375" customWidth="1"/>
    <col min="10" max="10" width="8.77734375" customWidth="1"/>
    <col min="11" max="11" width="7.77734375" style="24" customWidth="1"/>
    <col min="12" max="12" width="7.77734375" customWidth="1"/>
    <col min="13" max="13" width="8.77734375" customWidth="1"/>
    <col min="14" max="14" width="7.77734375" customWidth="1"/>
    <col min="15" max="15" width="8.77734375" customWidth="1"/>
    <col min="16" max="17" width="6.77734375" customWidth="1"/>
    <col min="18" max="19" width="7.77734375" customWidth="1"/>
    <col min="20" max="20" width="7.77734375" style="25" customWidth="1"/>
    <col min="21" max="21" width="6.77734375" customWidth="1"/>
    <col min="22" max="22" width="11.77734375" customWidth="1"/>
    <col min="23" max="23" width="6.77734375" customWidth="1"/>
    <col min="24" max="25" width="7.77734375" customWidth="1"/>
    <col min="26" max="26" width="11.77734375" customWidth="1"/>
    <col min="27" max="27" width="8.77734375" customWidth="1"/>
    <col min="28" max="28" width="7.77734375" style="24" customWidth="1"/>
    <col min="29" max="29" width="7.77734375" customWidth="1"/>
    <col min="30" max="30" width="8.77734375" customWidth="1"/>
    <col min="31" max="31" width="7.77734375" customWidth="1"/>
    <col min="32" max="32" width="8.77734375" customWidth="1"/>
    <col min="33" max="34" width="6.77734375" customWidth="1"/>
  </cols>
  <sheetData>
    <row r="1" spans="1:34">
      <c r="A1" s="26"/>
      <c r="B1" s="27" t="s">
        <v>27</v>
      </c>
      <c r="C1" s="28"/>
      <c r="E1" t="s">
        <v>28</v>
      </c>
      <c r="F1" t="s">
        <v>29</v>
      </c>
      <c r="G1" t="s">
        <v>30</v>
      </c>
      <c r="J1" s="57" t="s">
        <v>31</v>
      </c>
      <c r="K1" s="58" t="s">
        <v>63</v>
      </c>
      <c r="L1" s="57" t="s">
        <v>32</v>
      </c>
      <c r="P1" t="s">
        <v>33</v>
      </c>
      <c r="R1" s="95"/>
      <c r="S1" s="96" t="s">
        <v>34</v>
      </c>
      <c r="T1" s="97"/>
    </row>
    <row r="2" spans="1:34">
      <c r="A2" s="29"/>
      <c r="B2" s="30"/>
      <c r="C2" s="31"/>
      <c r="E2">
        <v>500</v>
      </c>
      <c r="F2" s="32">
        <v>50</v>
      </c>
      <c r="G2" s="33">
        <v>50</v>
      </c>
      <c r="J2" s="57">
        <v>0.01</v>
      </c>
      <c r="K2" s="212" t="s">
        <v>64</v>
      </c>
      <c r="L2" s="57">
        <v>0.1</v>
      </c>
      <c r="P2">
        <v>1000</v>
      </c>
      <c r="R2" s="98"/>
      <c r="S2" s="99"/>
      <c r="T2" s="100"/>
      <c r="W2" s="32"/>
      <c r="X2" s="33"/>
    </row>
    <row r="3" spans="1:34">
      <c r="A3" s="223" t="s">
        <v>35</v>
      </c>
      <c r="B3" s="224"/>
      <c r="C3" s="225"/>
      <c r="D3" s="232" t="s">
        <v>36</v>
      </c>
      <c r="E3" s="232"/>
      <c r="F3" s="232"/>
      <c r="G3" s="232"/>
      <c r="H3" s="232"/>
      <c r="I3" s="233"/>
      <c r="J3" s="230" t="s">
        <v>37</v>
      </c>
      <c r="K3" s="231"/>
      <c r="L3" s="231"/>
      <c r="M3" s="231"/>
      <c r="N3" s="231"/>
      <c r="O3" s="231"/>
      <c r="P3" s="231"/>
      <c r="Q3" s="231"/>
      <c r="R3" s="227" t="s">
        <v>35</v>
      </c>
      <c r="S3" s="228"/>
      <c r="T3" s="229"/>
      <c r="U3" s="232" t="s">
        <v>36</v>
      </c>
      <c r="V3" s="232"/>
      <c r="W3" s="232"/>
      <c r="X3" s="232"/>
      <c r="Y3" s="232"/>
      <c r="Z3" s="233"/>
      <c r="AA3" s="230" t="s">
        <v>37</v>
      </c>
      <c r="AB3" s="231"/>
      <c r="AC3" s="231"/>
      <c r="AD3" s="231"/>
      <c r="AE3" s="231"/>
      <c r="AF3" s="231"/>
      <c r="AG3" s="231"/>
      <c r="AH3" s="231"/>
    </row>
    <row r="4" spans="1:34" s="20" customFormat="1">
      <c r="A4" s="34" t="s">
        <v>13</v>
      </c>
      <c r="B4" s="35" t="s">
        <v>38</v>
      </c>
      <c r="C4" s="36" t="s">
        <v>14</v>
      </c>
      <c r="D4" s="37" t="s">
        <v>40</v>
      </c>
      <c r="E4" s="38" t="s">
        <v>41</v>
      </c>
      <c r="F4" s="37" t="s">
        <v>42</v>
      </c>
      <c r="G4" s="37" t="s">
        <v>43</v>
      </c>
      <c r="H4" s="38" t="s">
        <v>44</v>
      </c>
      <c r="I4" s="59" t="s">
        <v>45</v>
      </c>
      <c r="J4" s="60" t="s">
        <v>46</v>
      </c>
      <c r="K4" s="61" t="s">
        <v>47</v>
      </c>
      <c r="L4" s="62" t="s">
        <v>48</v>
      </c>
      <c r="M4" s="62" t="s">
        <v>49</v>
      </c>
      <c r="N4" s="62" t="s">
        <v>50</v>
      </c>
      <c r="O4" s="62" t="s">
        <v>51</v>
      </c>
      <c r="P4" s="63" t="s">
        <v>52</v>
      </c>
      <c r="Q4" s="63" t="s">
        <v>53</v>
      </c>
      <c r="R4" s="101" t="s">
        <v>13</v>
      </c>
      <c r="S4" s="102" t="s">
        <v>38</v>
      </c>
      <c r="T4" s="103" t="s">
        <v>18</v>
      </c>
      <c r="U4" s="61" t="s">
        <v>40</v>
      </c>
      <c r="V4" s="104" t="s">
        <v>41</v>
      </c>
      <c r="W4" s="61" t="s">
        <v>42</v>
      </c>
      <c r="X4" s="61" t="s">
        <v>43</v>
      </c>
      <c r="Y4" s="104" t="s">
        <v>44</v>
      </c>
      <c r="Z4" s="129" t="s">
        <v>45</v>
      </c>
      <c r="AA4" s="130" t="s">
        <v>46</v>
      </c>
      <c r="AB4" s="61" t="s">
        <v>47</v>
      </c>
      <c r="AC4" s="131" t="s">
        <v>48</v>
      </c>
      <c r="AD4" s="131" t="s">
        <v>49</v>
      </c>
      <c r="AE4" s="131" t="s">
        <v>50</v>
      </c>
      <c r="AF4" s="131" t="s">
        <v>51</v>
      </c>
      <c r="AG4" s="145" t="s">
        <v>52</v>
      </c>
      <c r="AH4" s="145" t="s">
        <v>53</v>
      </c>
    </row>
    <row r="5" spans="1:34">
      <c r="A5" s="29">
        <v>1</v>
      </c>
      <c r="B5" s="30">
        <v>1</v>
      </c>
      <c r="C5" s="31">
        <v>1</v>
      </c>
      <c r="D5" s="39">
        <v>1</v>
      </c>
      <c r="E5" s="40">
        <f t="shared" ref="E5" si="0">D5*$P$2*$J$2</f>
        <v>10</v>
      </c>
      <c r="F5" s="39">
        <v>0</v>
      </c>
      <c r="G5" s="41">
        <v>0</v>
      </c>
      <c r="H5" s="42">
        <f>G5*$L$2</f>
        <v>0</v>
      </c>
      <c r="I5" s="64">
        <f>E5+H5</f>
        <v>10</v>
      </c>
      <c r="J5" s="65">
        <v>0</v>
      </c>
      <c r="K5" s="66">
        <f>J5/$F$2</f>
        <v>0</v>
      </c>
      <c r="L5" s="67">
        <f t="shared" ref="L5" si="1">D5*$G$2*$L$2*B5</f>
        <v>5</v>
      </c>
      <c r="M5" s="67">
        <f>L5/($L$2*D5)</f>
        <v>50</v>
      </c>
      <c r="N5" s="68">
        <f>J5+M5</f>
        <v>50</v>
      </c>
      <c r="O5" s="69">
        <f>N5/$F$2</f>
        <v>1</v>
      </c>
      <c r="P5" s="70">
        <v>0</v>
      </c>
      <c r="Q5" s="105">
        <v>0</v>
      </c>
      <c r="R5" s="98">
        <v>1</v>
      </c>
      <c r="S5" s="99">
        <v>1</v>
      </c>
      <c r="T5" s="100">
        <v>1</v>
      </c>
      <c r="U5" s="106">
        <v>1</v>
      </c>
      <c r="V5" s="107">
        <f t="shared" ref="V5" si="2">U5*$P$2*$J$2</f>
        <v>10</v>
      </c>
      <c r="W5" s="106">
        <v>0</v>
      </c>
      <c r="X5" s="108">
        <v>0</v>
      </c>
      <c r="Y5" s="119">
        <f>X5*$L$2</f>
        <v>0</v>
      </c>
      <c r="Z5" s="132">
        <f>V5+Y5</f>
        <v>10</v>
      </c>
      <c r="AA5" s="133">
        <v>0</v>
      </c>
      <c r="AB5" s="66">
        <f>AA5/$F$2</f>
        <v>0</v>
      </c>
      <c r="AC5" s="134">
        <f t="shared" ref="AC5" si="3">U5*$G$2*$L$2*S5</f>
        <v>5</v>
      </c>
      <c r="AD5" s="134">
        <f>AC5/($L$2*U5)</f>
        <v>50</v>
      </c>
      <c r="AE5" s="134">
        <f>AA5+AD5</f>
        <v>50</v>
      </c>
      <c r="AF5" s="66">
        <f>AE5/$F$2</f>
        <v>1</v>
      </c>
      <c r="AG5" s="146">
        <v>0</v>
      </c>
      <c r="AH5" s="147">
        <v>0</v>
      </c>
    </row>
    <row r="6" spans="1:34">
      <c r="A6" s="29">
        <v>2</v>
      </c>
      <c r="B6" s="30">
        <v>1</v>
      </c>
      <c r="C6" s="31">
        <v>2</v>
      </c>
      <c r="D6" s="39">
        <f>C6-C5</f>
        <v>1</v>
      </c>
      <c r="E6" s="40">
        <f t="shared" ref="E6:E19" si="4">D6*$P$2*$J$2</f>
        <v>10</v>
      </c>
      <c r="F6" s="39">
        <f>C5</f>
        <v>1</v>
      </c>
      <c r="G6" s="39">
        <f>F6*$F$2</f>
        <v>50</v>
      </c>
      <c r="H6" s="42">
        <f t="shared" ref="H6" si="5">G6*$L$2</f>
        <v>5</v>
      </c>
      <c r="I6" s="64">
        <f>E6+H6</f>
        <v>15</v>
      </c>
      <c r="J6" s="71">
        <f t="shared" ref="J6" si="6">G6/D6</f>
        <v>50</v>
      </c>
      <c r="K6" s="66">
        <f t="shared" ref="K6" si="7">J6/$F$2</f>
        <v>1</v>
      </c>
      <c r="L6" s="67">
        <f t="shared" ref="L6:L19" si="8">D6*$G$2*$L$2*B6</f>
        <v>5</v>
      </c>
      <c r="M6" s="67">
        <f t="shared" ref="M6" si="9">L6/($L$2*D6)</f>
        <v>50</v>
      </c>
      <c r="N6" s="68">
        <f t="shared" ref="N6" si="10">J6+M6</f>
        <v>100</v>
      </c>
      <c r="O6" s="69">
        <f t="shared" ref="O6" si="11">N6/$F$2</f>
        <v>2</v>
      </c>
      <c r="P6" s="70">
        <f>L6/H6</f>
        <v>1</v>
      </c>
      <c r="Q6" s="105">
        <f t="shared" ref="Q6" si="12">L6/H7</f>
        <v>0.5</v>
      </c>
      <c r="R6" s="98">
        <v>2</v>
      </c>
      <c r="S6" s="99">
        <v>1</v>
      </c>
      <c r="T6" s="100">
        <f>T5*1.5</f>
        <v>1.5</v>
      </c>
      <c r="U6" s="106">
        <f>T6-T5</f>
        <v>0.5</v>
      </c>
      <c r="V6" s="107">
        <f t="shared" ref="V6:V19" si="13">U6*$P$2*$J$2</f>
        <v>5</v>
      </c>
      <c r="W6" s="106">
        <f>T5</f>
        <v>1</v>
      </c>
      <c r="X6" s="106">
        <f>W6*$F$2</f>
        <v>50</v>
      </c>
      <c r="Y6" s="119">
        <f t="shared" ref="Y6" si="14">X6*$L$2</f>
        <v>5</v>
      </c>
      <c r="Z6" s="132">
        <f>V6+Y6</f>
        <v>10</v>
      </c>
      <c r="AA6" s="135">
        <f t="shared" ref="AA6" si="15">X6/U6</f>
        <v>100</v>
      </c>
      <c r="AB6" s="66">
        <f t="shared" ref="AB6" si="16">AA6/$F$2</f>
        <v>2</v>
      </c>
      <c r="AC6" s="134">
        <f t="shared" ref="AC6:AC19" si="17">U6*$G$2*$L$2*S6</f>
        <v>2.5</v>
      </c>
      <c r="AD6" s="134">
        <f t="shared" ref="AD6" si="18">AC6/($L$2*U6)</f>
        <v>50</v>
      </c>
      <c r="AE6" s="134">
        <f t="shared" ref="AE6" si="19">AA6+AD6</f>
        <v>150</v>
      </c>
      <c r="AF6" s="66">
        <f t="shared" ref="AF6" si="20">AE6/$F$2</f>
        <v>3</v>
      </c>
      <c r="AG6" s="146">
        <f>AC6/Y6</f>
        <v>0.5</v>
      </c>
      <c r="AH6" s="147">
        <f t="shared" ref="AH6" si="21">AC6/Y7</f>
        <v>0.33333333333333331</v>
      </c>
    </row>
    <row r="7" spans="1:34">
      <c r="A7" s="29">
        <v>3</v>
      </c>
      <c r="B7" s="30">
        <v>1.5</v>
      </c>
      <c r="C7" s="31">
        <v>3</v>
      </c>
      <c r="D7" s="39">
        <f>C7+C5-C6</f>
        <v>2</v>
      </c>
      <c r="E7" s="40">
        <f t="shared" si="4"/>
        <v>20</v>
      </c>
      <c r="F7" s="39">
        <f>C6</f>
        <v>2</v>
      </c>
      <c r="G7" s="39">
        <f t="shared" ref="G7" si="22">F7*$F$2</f>
        <v>100</v>
      </c>
      <c r="H7" s="42">
        <f t="shared" ref="H7:H19" si="23">G7*$L$2</f>
        <v>10</v>
      </c>
      <c r="I7" s="64">
        <f t="shared" ref="I7" si="24">E7+H7</f>
        <v>30</v>
      </c>
      <c r="J7" s="71">
        <f t="shared" ref="J7:J19" si="25">G7/D7</f>
        <v>50</v>
      </c>
      <c r="K7" s="66">
        <f t="shared" ref="K7:K19" si="26">J7/$F$2</f>
        <v>1</v>
      </c>
      <c r="L7" s="67">
        <f t="shared" si="8"/>
        <v>15</v>
      </c>
      <c r="M7" s="67">
        <f t="shared" ref="M7:M19" si="27">L7/($L$2*D7)</f>
        <v>75</v>
      </c>
      <c r="N7" s="68">
        <f t="shared" ref="N7:N19" si="28">J7+M7</f>
        <v>125</v>
      </c>
      <c r="O7" s="69">
        <f t="shared" ref="O7:O19" si="29">N7/$F$2</f>
        <v>2.5</v>
      </c>
      <c r="P7" s="70">
        <f t="shared" ref="P7" si="30">L7/H7</f>
        <v>1.5</v>
      </c>
      <c r="Q7" s="105">
        <f t="shared" ref="Q7:Q18" si="31">L7/H8</f>
        <v>0.75</v>
      </c>
      <c r="R7" s="98">
        <v>3</v>
      </c>
      <c r="S7" s="99">
        <v>1.5</v>
      </c>
      <c r="T7" s="100">
        <f t="shared" ref="T7" si="32">T6*1.5</f>
        <v>2.25</v>
      </c>
      <c r="U7" s="106">
        <f>T7+T5-T6</f>
        <v>1.75</v>
      </c>
      <c r="V7" s="107">
        <f t="shared" si="13"/>
        <v>17.5</v>
      </c>
      <c r="W7" s="106">
        <f>T6</f>
        <v>1.5</v>
      </c>
      <c r="X7" s="106">
        <f t="shared" ref="X7" si="33">W7*$F$2</f>
        <v>75</v>
      </c>
      <c r="Y7" s="119">
        <f t="shared" ref="Y7:Y19" si="34">X7*$L$2</f>
        <v>7.5</v>
      </c>
      <c r="Z7" s="132">
        <f t="shared" ref="Z7" si="35">V7+Y7</f>
        <v>25</v>
      </c>
      <c r="AA7" s="135">
        <f t="shared" ref="AA7:AA19" si="36">X7/U7</f>
        <v>42.857142857142854</v>
      </c>
      <c r="AB7" s="66">
        <f t="shared" ref="AB7:AB19" si="37">AA7/$F$2</f>
        <v>0.8571428571428571</v>
      </c>
      <c r="AC7" s="134">
        <f t="shared" si="17"/>
        <v>13.125</v>
      </c>
      <c r="AD7" s="134">
        <f t="shared" ref="AD7:AD19" si="38">AC7/($L$2*U7)</f>
        <v>74.999999999999986</v>
      </c>
      <c r="AE7" s="134">
        <f t="shared" ref="AE7:AE19" si="39">AA7+AD7</f>
        <v>117.85714285714283</v>
      </c>
      <c r="AF7" s="66">
        <f t="shared" ref="AF7:AF19" si="40">AE7/$F$2</f>
        <v>2.3571428571428568</v>
      </c>
      <c r="AG7" s="146">
        <f t="shared" ref="AG7" si="41">AC7/Y7</f>
        <v>1.75</v>
      </c>
      <c r="AH7" s="147">
        <f t="shared" ref="AH7:AH18" si="42">AC7/Y8</f>
        <v>0.80769230769230771</v>
      </c>
    </row>
    <row r="8" spans="1:34">
      <c r="A8" s="29">
        <v>4</v>
      </c>
      <c r="B8" s="30">
        <v>2</v>
      </c>
      <c r="C8" s="31">
        <v>5</v>
      </c>
      <c r="D8" s="39">
        <f>C8+C6-C5-C7</f>
        <v>3</v>
      </c>
      <c r="E8" s="40">
        <f t="shared" si="4"/>
        <v>30</v>
      </c>
      <c r="F8" s="39">
        <f>C5+C7</f>
        <v>4</v>
      </c>
      <c r="G8" s="39">
        <f t="shared" ref="G8:G14" si="43">F8*$F$2</f>
        <v>200</v>
      </c>
      <c r="H8" s="42">
        <f t="shared" si="23"/>
        <v>20</v>
      </c>
      <c r="I8" s="64">
        <f t="shared" ref="I8:I19" si="44">E8+H8</f>
        <v>50</v>
      </c>
      <c r="J8" s="71">
        <f t="shared" si="25"/>
        <v>66.666666666666671</v>
      </c>
      <c r="K8" s="66">
        <f t="shared" si="26"/>
        <v>1.3333333333333335</v>
      </c>
      <c r="L8" s="67">
        <f t="shared" si="8"/>
        <v>30</v>
      </c>
      <c r="M8" s="67">
        <f t="shared" si="27"/>
        <v>99.999999999999986</v>
      </c>
      <c r="N8" s="68">
        <f t="shared" si="28"/>
        <v>166.66666666666666</v>
      </c>
      <c r="O8" s="69">
        <f t="shared" si="29"/>
        <v>3.333333333333333</v>
      </c>
      <c r="P8" s="70">
        <f t="shared" ref="P8:P19" si="45">L8/H8</f>
        <v>1.5</v>
      </c>
      <c r="Q8" s="105">
        <f t="shared" si="31"/>
        <v>0.8571428571428571</v>
      </c>
      <c r="R8" s="98">
        <v>4</v>
      </c>
      <c r="S8" s="99">
        <v>2</v>
      </c>
      <c r="T8" s="100">
        <f t="shared" ref="T8:T19" si="46">T7*1.5</f>
        <v>3.375</v>
      </c>
      <c r="U8" s="106">
        <f>T8+T6-T5-T7</f>
        <v>1.625</v>
      </c>
      <c r="V8" s="107">
        <f t="shared" si="13"/>
        <v>16.25</v>
      </c>
      <c r="W8" s="106">
        <f>T5+T7</f>
        <v>3.25</v>
      </c>
      <c r="X8" s="106">
        <f t="shared" ref="X8:X14" si="47">W8*$F$2</f>
        <v>162.5</v>
      </c>
      <c r="Y8" s="119">
        <f t="shared" si="34"/>
        <v>16.25</v>
      </c>
      <c r="Z8" s="132">
        <f t="shared" ref="Z8:Z19" si="48">V8+Y8</f>
        <v>32.5</v>
      </c>
      <c r="AA8" s="135">
        <f t="shared" si="36"/>
        <v>100</v>
      </c>
      <c r="AB8" s="66">
        <f t="shared" si="37"/>
        <v>2</v>
      </c>
      <c r="AC8" s="134">
        <f t="shared" si="17"/>
        <v>16.25</v>
      </c>
      <c r="AD8" s="134">
        <f t="shared" si="38"/>
        <v>100</v>
      </c>
      <c r="AE8" s="134">
        <f t="shared" si="39"/>
        <v>200</v>
      </c>
      <c r="AF8" s="66">
        <f t="shared" si="40"/>
        <v>4</v>
      </c>
      <c r="AG8" s="146">
        <f t="shared" ref="AG8:AG19" si="49">AC8/Y8</f>
        <v>1</v>
      </c>
      <c r="AH8" s="147">
        <f t="shared" si="42"/>
        <v>0.66666666666666663</v>
      </c>
    </row>
    <row r="9" spans="1:34" s="21" customFormat="1">
      <c r="A9" s="43">
        <v>5</v>
      </c>
      <c r="B9" s="44">
        <v>2.5</v>
      </c>
      <c r="C9" s="45">
        <v>8</v>
      </c>
      <c r="D9" s="46">
        <f>C9+C7+C5-C6-C8</f>
        <v>5</v>
      </c>
      <c r="E9" s="47">
        <f t="shared" si="4"/>
        <v>50</v>
      </c>
      <c r="F9" s="46">
        <f>C8+C6</f>
        <v>7</v>
      </c>
      <c r="G9" s="46">
        <f t="shared" si="43"/>
        <v>350</v>
      </c>
      <c r="H9" s="48">
        <f t="shared" si="23"/>
        <v>35</v>
      </c>
      <c r="I9" s="72">
        <f t="shared" si="44"/>
        <v>85</v>
      </c>
      <c r="J9" s="73">
        <f t="shared" si="25"/>
        <v>70</v>
      </c>
      <c r="K9" s="74">
        <f t="shared" si="26"/>
        <v>1.4</v>
      </c>
      <c r="L9" s="75">
        <f t="shared" si="8"/>
        <v>62.5</v>
      </c>
      <c r="M9" s="75">
        <f t="shared" si="27"/>
        <v>125</v>
      </c>
      <c r="N9" s="76">
        <f t="shared" si="28"/>
        <v>195</v>
      </c>
      <c r="O9" s="77">
        <f t="shared" si="29"/>
        <v>3.9</v>
      </c>
      <c r="P9" s="78">
        <f t="shared" si="45"/>
        <v>1.7857142857142858</v>
      </c>
      <c r="Q9" s="109">
        <f t="shared" si="31"/>
        <v>1.0416666666666667</v>
      </c>
      <c r="R9" s="110">
        <v>5</v>
      </c>
      <c r="S9" s="111">
        <v>2.5</v>
      </c>
      <c r="T9" s="112">
        <f t="shared" si="46"/>
        <v>5.0625</v>
      </c>
      <c r="U9" s="113">
        <f>T9+T7+T5-T6-T8</f>
        <v>3.4375</v>
      </c>
      <c r="V9" s="114">
        <f t="shared" si="13"/>
        <v>34.375</v>
      </c>
      <c r="W9" s="113">
        <f>T8+T6</f>
        <v>4.875</v>
      </c>
      <c r="X9" s="113">
        <f t="shared" si="47"/>
        <v>243.75</v>
      </c>
      <c r="Y9" s="136">
        <f t="shared" si="34"/>
        <v>24.375</v>
      </c>
      <c r="Z9" s="137">
        <f t="shared" si="48"/>
        <v>58.75</v>
      </c>
      <c r="AA9" s="138">
        <f t="shared" si="36"/>
        <v>70.909090909090907</v>
      </c>
      <c r="AB9" s="74">
        <f t="shared" si="37"/>
        <v>1.4181818181818182</v>
      </c>
      <c r="AC9" s="139">
        <f t="shared" si="17"/>
        <v>42.96875</v>
      </c>
      <c r="AD9" s="139">
        <f t="shared" si="38"/>
        <v>125</v>
      </c>
      <c r="AE9" s="139">
        <f t="shared" si="39"/>
        <v>195.90909090909091</v>
      </c>
      <c r="AF9" s="74">
        <f t="shared" si="40"/>
        <v>3.918181818181818</v>
      </c>
      <c r="AG9" s="148">
        <f t="shared" si="49"/>
        <v>1.7628205128205128</v>
      </c>
      <c r="AH9" s="149">
        <f t="shared" si="42"/>
        <v>1.0338345864661653</v>
      </c>
    </row>
    <row r="10" spans="1:34">
      <c r="A10" s="29">
        <v>6</v>
      </c>
      <c r="B10" s="30">
        <v>3</v>
      </c>
      <c r="C10" s="31">
        <v>13</v>
      </c>
      <c r="D10" s="39">
        <f>C10+C8+C6-C5-C7-C9</f>
        <v>8</v>
      </c>
      <c r="E10" s="40">
        <f t="shared" si="4"/>
        <v>80</v>
      </c>
      <c r="F10" s="39">
        <f>C9+C7+C5</f>
        <v>12</v>
      </c>
      <c r="G10" s="39">
        <f t="shared" si="43"/>
        <v>600</v>
      </c>
      <c r="H10" s="42">
        <f t="shared" si="23"/>
        <v>60</v>
      </c>
      <c r="I10" s="64">
        <f t="shared" si="44"/>
        <v>140</v>
      </c>
      <c r="J10" s="71">
        <f t="shared" si="25"/>
        <v>75</v>
      </c>
      <c r="K10" s="66">
        <f t="shared" si="26"/>
        <v>1.5</v>
      </c>
      <c r="L10" s="67">
        <f t="shared" si="8"/>
        <v>120</v>
      </c>
      <c r="M10" s="67">
        <f t="shared" si="27"/>
        <v>150</v>
      </c>
      <c r="N10" s="68">
        <f t="shared" si="28"/>
        <v>225</v>
      </c>
      <c r="O10" s="69">
        <f t="shared" si="29"/>
        <v>4.5</v>
      </c>
      <c r="P10" s="70">
        <f t="shared" si="45"/>
        <v>2</v>
      </c>
      <c r="Q10" s="105">
        <f t="shared" si="31"/>
        <v>1.2</v>
      </c>
      <c r="R10" s="98">
        <v>6</v>
      </c>
      <c r="S10" s="99">
        <v>3</v>
      </c>
      <c r="T10" s="100">
        <f t="shared" si="46"/>
        <v>7.59375</v>
      </c>
      <c r="U10" s="106">
        <f>T10+T8+T6-T5-T7-T9</f>
        <v>4.15625</v>
      </c>
      <c r="V10" s="107">
        <f t="shared" si="13"/>
        <v>41.5625</v>
      </c>
      <c r="W10" s="106">
        <f>T9+T7+T5</f>
        <v>8.3125</v>
      </c>
      <c r="X10" s="106">
        <f t="shared" si="47"/>
        <v>415.625</v>
      </c>
      <c r="Y10" s="119">
        <f t="shared" si="34"/>
        <v>41.5625</v>
      </c>
      <c r="Z10" s="132">
        <f t="shared" si="48"/>
        <v>83.125</v>
      </c>
      <c r="AA10" s="135">
        <f t="shared" si="36"/>
        <v>100</v>
      </c>
      <c r="AB10" s="66">
        <f t="shared" si="37"/>
        <v>2</v>
      </c>
      <c r="AC10" s="134">
        <f t="shared" si="17"/>
        <v>62.34375</v>
      </c>
      <c r="AD10" s="134">
        <f t="shared" si="38"/>
        <v>150</v>
      </c>
      <c r="AE10" s="134">
        <f t="shared" si="39"/>
        <v>250</v>
      </c>
      <c r="AF10" s="66">
        <f t="shared" si="40"/>
        <v>5</v>
      </c>
      <c r="AG10" s="146">
        <f t="shared" si="49"/>
        <v>1.5</v>
      </c>
      <c r="AH10" s="147">
        <f t="shared" si="42"/>
        <v>1</v>
      </c>
    </row>
    <row r="11" spans="1:34">
      <c r="A11" s="29">
        <v>7</v>
      </c>
      <c r="B11" s="30">
        <v>3.5</v>
      </c>
      <c r="C11" s="31">
        <v>21</v>
      </c>
      <c r="D11" s="39">
        <f>C11+C9+C7+C5-C6-C8-C10</f>
        <v>13</v>
      </c>
      <c r="E11" s="40">
        <f t="shared" si="4"/>
        <v>130</v>
      </c>
      <c r="F11" s="39">
        <f>C10+C8+C6</f>
        <v>20</v>
      </c>
      <c r="G11" s="39">
        <f t="shared" si="43"/>
        <v>1000</v>
      </c>
      <c r="H11" s="42">
        <f t="shared" si="23"/>
        <v>100</v>
      </c>
      <c r="I11" s="64">
        <f t="shared" si="44"/>
        <v>230</v>
      </c>
      <c r="J11" s="71">
        <f t="shared" si="25"/>
        <v>76.92307692307692</v>
      </c>
      <c r="K11" s="66">
        <f t="shared" si="26"/>
        <v>1.5384615384615383</v>
      </c>
      <c r="L11" s="67">
        <f t="shared" si="8"/>
        <v>227.5</v>
      </c>
      <c r="M11" s="67">
        <f t="shared" si="27"/>
        <v>175</v>
      </c>
      <c r="N11" s="68">
        <f t="shared" si="28"/>
        <v>251.92307692307691</v>
      </c>
      <c r="O11" s="69">
        <f t="shared" si="29"/>
        <v>5.0384615384615383</v>
      </c>
      <c r="P11" s="70">
        <f t="shared" si="45"/>
        <v>2.2749999999999999</v>
      </c>
      <c r="Q11" s="105">
        <f t="shared" si="31"/>
        <v>1.3787878787878789</v>
      </c>
      <c r="R11" s="98">
        <v>7</v>
      </c>
      <c r="S11" s="99">
        <v>3.5</v>
      </c>
      <c r="T11" s="100">
        <f t="shared" si="46"/>
        <v>11.390625</v>
      </c>
      <c r="U11" s="106">
        <f>T11+T9+T7+T5-T6-T8-T10</f>
        <v>7.234375</v>
      </c>
      <c r="V11" s="107">
        <f t="shared" si="13"/>
        <v>72.34375</v>
      </c>
      <c r="W11" s="106">
        <f>T10+T8+T6</f>
        <v>12.46875</v>
      </c>
      <c r="X11" s="106">
        <f t="shared" si="47"/>
        <v>623.4375</v>
      </c>
      <c r="Y11" s="119">
        <f t="shared" si="34"/>
        <v>62.34375</v>
      </c>
      <c r="Z11" s="132">
        <f t="shared" si="48"/>
        <v>134.6875</v>
      </c>
      <c r="AA11" s="135">
        <f t="shared" si="36"/>
        <v>86.177105831533481</v>
      </c>
      <c r="AB11" s="66">
        <f t="shared" si="37"/>
        <v>1.7235421166306697</v>
      </c>
      <c r="AC11" s="134">
        <f t="shared" si="17"/>
        <v>126.6015625</v>
      </c>
      <c r="AD11" s="134">
        <f t="shared" si="38"/>
        <v>174.99999999999997</v>
      </c>
      <c r="AE11" s="134">
        <f t="shared" si="39"/>
        <v>261.17710583153348</v>
      </c>
      <c r="AF11" s="66">
        <f t="shared" si="40"/>
        <v>5.2235421166306697</v>
      </c>
      <c r="AG11" s="146">
        <f t="shared" si="49"/>
        <v>2.0307017543859649</v>
      </c>
      <c r="AH11" s="147">
        <f t="shared" si="42"/>
        <v>1.2850911974623316</v>
      </c>
    </row>
    <row r="12" spans="1:34" s="22" customFormat="1">
      <c r="A12" s="49">
        <v>8</v>
      </c>
      <c r="B12" s="44">
        <v>4</v>
      </c>
      <c r="C12" s="50">
        <v>34</v>
      </c>
      <c r="D12" s="22">
        <f>C12+C10+C8+C6-C5-C7-C9-C11</f>
        <v>21</v>
      </c>
      <c r="E12" s="47">
        <f t="shared" si="4"/>
        <v>210</v>
      </c>
      <c r="F12" s="22">
        <f>C11+C9+C7+C5</f>
        <v>33</v>
      </c>
      <c r="G12" s="22">
        <f t="shared" si="43"/>
        <v>1650</v>
      </c>
      <c r="H12" s="48">
        <f t="shared" si="23"/>
        <v>165</v>
      </c>
      <c r="I12" s="72">
        <f t="shared" si="44"/>
        <v>375</v>
      </c>
      <c r="J12" s="79">
        <f t="shared" si="25"/>
        <v>78.571428571428569</v>
      </c>
      <c r="K12" s="74">
        <f t="shared" si="26"/>
        <v>1.5714285714285714</v>
      </c>
      <c r="L12" s="75">
        <f t="shared" si="8"/>
        <v>420</v>
      </c>
      <c r="M12" s="75">
        <f t="shared" si="27"/>
        <v>200</v>
      </c>
      <c r="N12" s="76">
        <f t="shared" si="28"/>
        <v>278.57142857142856</v>
      </c>
      <c r="O12" s="77">
        <f t="shared" si="29"/>
        <v>5.5714285714285712</v>
      </c>
      <c r="P12" s="80">
        <f t="shared" si="45"/>
        <v>2.5454545454545454</v>
      </c>
      <c r="Q12" s="109">
        <f t="shared" si="31"/>
        <v>1.5555555555555556</v>
      </c>
      <c r="R12" s="115">
        <v>8</v>
      </c>
      <c r="S12" s="111">
        <v>4</v>
      </c>
      <c r="T12" s="112">
        <f t="shared" si="46"/>
        <v>17.0859375</v>
      </c>
      <c r="U12" s="116">
        <f>T12+T10+T8+T6-T5-T7-T9-T11</f>
        <v>9.8515625</v>
      </c>
      <c r="V12" s="114">
        <f t="shared" si="13"/>
        <v>98.515625</v>
      </c>
      <c r="W12" s="116">
        <f>T11+T9+T7+T5</f>
        <v>19.703125</v>
      </c>
      <c r="X12" s="116">
        <f t="shared" si="47"/>
        <v>985.15625</v>
      </c>
      <c r="Y12" s="136">
        <f t="shared" si="34"/>
        <v>98.515625</v>
      </c>
      <c r="Z12" s="137">
        <f t="shared" si="48"/>
        <v>197.03125</v>
      </c>
      <c r="AA12" s="140">
        <f t="shared" si="36"/>
        <v>100</v>
      </c>
      <c r="AB12" s="74">
        <f t="shared" si="37"/>
        <v>2</v>
      </c>
      <c r="AC12" s="139">
        <f t="shared" si="17"/>
        <v>197.03125</v>
      </c>
      <c r="AD12" s="139">
        <f t="shared" si="38"/>
        <v>200</v>
      </c>
      <c r="AE12" s="139">
        <f t="shared" si="39"/>
        <v>300</v>
      </c>
      <c r="AF12" s="74">
        <f t="shared" si="40"/>
        <v>6</v>
      </c>
      <c r="AG12" s="150">
        <f t="shared" si="49"/>
        <v>2</v>
      </c>
      <c r="AH12" s="149">
        <f t="shared" si="42"/>
        <v>1.3333333333333333</v>
      </c>
    </row>
    <row r="13" spans="1:34">
      <c r="A13" s="29">
        <v>9</v>
      </c>
      <c r="B13" s="30">
        <v>4.5</v>
      </c>
      <c r="C13" s="31">
        <v>55</v>
      </c>
      <c r="D13" s="39">
        <f>C13+C11+C9+C7+C5-C6-C8-C10-C12</f>
        <v>34</v>
      </c>
      <c r="E13" s="40">
        <f t="shared" si="4"/>
        <v>340</v>
      </c>
      <c r="F13" s="39">
        <f>C12+C10+C8+C6</f>
        <v>54</v>
      </c>
      <c r="G13" s="39">
        <f t="shared" si="43"/>
        <v>2700</v>
      </c>
      <c r="H13" s="42">
        <f t="shared" si="23"/>
        <v>270</v>
      </c>
      <c r="I13" s="64">
        <f t="shared" si="44"/>
        <v>610</v>
      </c>
      <c r="J13" s="71">
        <f t="shared" si="25"/>
        <v>79.411764705882348</v>
      </c>
      <c r="K13" s="66">
        <f t="shared" si="26"/>
        <v>1.588235294117647</v>
      </c>
      <c r="L13" s="67">
        <f t="shared" si="8"/>
        <v>765</v>
      </c>
      <c r="M13" s="67">
        <f t="shared" si="27"/>
        <v>224.99999999999997</v>
      </c>
      <c r="N13" s="68">
        <f t="shared" si="28"/>
        <v>304.41176470588232</v>
      </c>
      <c r="O13" s="69">
        <f t="shared" si="29"/>
        <v>6.0882352941176467</v>
      </c>
      <c r="P13" s="70">
        <f t="shared" si="45"/>
        <v>2.8333333333333335</v>
      </c>
      <c r="Q13" s="105">
        <f t="shared" si="31"/>
        <v>1.7386363636363635</v>
      </c>
      <c r="R13" s="98">
        <v>9</v>
      </c>
      <c r="S13" s="99">
        <v>4.5</v>
      </c>
      <c r="T13" s="100">
        <f t="shared" si="46"/>
        <v>25.62890625</v>
      </c>
      <c r="U13" s="117">
        <f>T13+T11+T9+T7+T5-T6-T8-T10-T12</f>
        <v>15.77734375</v>
      </c>
      <c r="V13" s="107">
        <f t="shared" si="13"/>
        <v>157.7734375</v>
      </c>
      <c r="W13" s="106">
        <f>T12+T10+T8+T6</f>
        <v>29.5546875</v>
      </c>
      <c r="X13" s="106">
        <f t="shared" si="47"/>
        <v>1477.734375</v>
      </c>
      <c r="Y13" s="119">
        <f t="shared" si="34"/>
        <v>147.7734375</v>
      </c>
      <c r="Z13" s="132">
        <f t="shared" si="48"/>
        <v>305.546875</v>
      </c>
      <c r="AA13" s="135">
        <f t="shared" si="36"/>
        <v>93.661797474622432</v>
      </c>
      <c r="AB13" s="66">
        <f t="shared" si="37"/>
        <v>1.8732359494924486</v>
      </c>
      <c r="AC13" s="134">
        <f t="shared" si="17"/>
        <v>354.990234375</v>
      </c>
      <c r="AD13" s="134">
        <f t="shared" si="38"/>
        <v>224.99999999999997</v>
      </c>
      <c r="AE13" s="134">
        <f t="shared" si="39"/>
        <v>318.6617974746224</v>
      </c>
      <c r="AF13" s="66">
        <f t="shared" si="40"/>
        <v>6.3732359494924484</v>
      </c>
      <c r="AG13" s="146">
        <f t="shared" si="49"/>
        <v>2.4022601110229975</v>
      </c>
      <c r="AH13" s="147">
        <f t="shared" si="42"/>
        <v>1.5661783713916415</v>
      </c>
    </row>
    <row r="14" spans="1:34" s="21" customFormat="1">
      <c r="A14" s="43">
        <v>10</v>
      </c>
      <c r="B14" s="44">
        <v>5</v>
      </c>
      <c r="C14" s="45">
        <v>89</v>
      </c>
      <c r="D14" s="46">
        <f>C14+C12+C10+C8+C6-C5-C7-C9-C11-C13</f>
        <v>55</v>
      </c>
      <c r="E14" s="47">
        <f t="shared" si="4"/>
        <v>550</v>
      </c>
      <c r="F14" s="46">
        <f>C13+C11+C9+C7+C5</f>
        <v>88</v>
      </c>
      <c r="G14" s="51">
        <f t="shared" si="43"/>
        <v>4400</v>
      </c>
      <c r="H14" s="48">
        <f t="shared" si="23"/>
        <v>440</v>
      </c>
      <c r="I14" s="72">
        <f t="shared" si="44"/>
        <v>990</v>
      </c>
      <c r="J14" s="73">
        <f t="shared" si="25"/>
        <v>80</v>
      </c>
      <c r="K14" s="74">
        <f t="shared" si="26"/>
        <v>1.6</v>
      </c>
      <c r="L14" s="75">
        <f t="shared" si="8"/>
        <v>1375</v>
      </c>
      <c r="M14" s="75">
        <f t="shared" si="27"/>
        <v>250</v>
      </c>
      <c r="N14" s="76">
        <f t="shared" si="28"/>
        <v>330</v>
      </c>
      <c r="O14" s="77">
        <f t="shared" si="29"/>
        <v>6.6</v>
      </c>
      <c r="P14" s="78">
        <f t="shared" si="45"/>
        <v>3.125</v>
      </c>
      <c r="Q14" s="109">
        <f t="shared" si="31"/>
        <v>1.9230769230769231</v>
      </c>
      <c r="R14" s="110">
        <v>10</v>
      </c>
      <c r="S14" s="111">
        <v>5</v>
      </c>
      <c r="T14" s="112">
        <f t="shared" si="46"/>
        <v>38.443359375</v>
      </c>
      <c r="U14" s="116">
        <f>T14+T12+T10+T8+T6-T5-T7-T9-T11-T13</f>
        <v>22.666015625</v>
      </c>
      <c r="V14" s="114">
        <f t="shared" si="13"/>
        <v>226.66015625</v>
      </c>
      <c r="W14" s="113">
        <f>T13+T11+T9+T7+T5</f>
        <v>45.33203125</v>
      </c>
      <c r="X14" s="118">
        <f t="shared" si="47"/>
        <v>2266.6015625</v>
      </c>
      <c r="Y14" s="136">
        <f t="shared" si="34"/>
        <v>226.66015625</v>
      </c>
      <c r="Z14" s="137">
        <f t="shared" si="48"/>
        <v>453.3203125</v>
      </c>
      <c r="AA14" s="138">
        <f t="shared" si="36"/>
        <v>100</v>
      </c>
      <c r="AB14" s="74">
        <f t="shared" si="37"/>
        <v>2</v>
      </c>
      <c r="AC14" s="139">
        <f t="shared" si="17"/>
        <v>566.650390625</v>
      </c>
      <c r="AD14" s="139">
        <f t="shared" si="38"/>
        <v>250</v>
      </c>
      <c r="AE14" s="139">
        <f t="shared" si="39"/>
        <v>350</v>
      </c>
      <c r="AF14" s="74">
        <f t="shared" si="40"/>
        <v>7</v>
      </c>
      <c r="AG14" s="148">
        <f t="shared" si="49"/>
        <v>2.5</v>
      </c>
      <c r="AH14" s="149">
        <f t="shared" si="42"/>
        <v>1.6666666666666667</v>
      </c>
    </row>
    <row r="15" spans="1:34">
      <c r="A15" s="29">
        <v>11</v>
      </c>
      <c r="B15" s="30">
        <v>5</v>
      </c>
      <c r="C15" s="31">
        <v>144</v>
      </c>
      <c r="D15" s="39">
        <f>C15+C13+C11+C9+C7+C5-C6-C8-C10-C12-C14</f>
        <v>89</v>
      </c>
      <c r="E15" s="40">
        <f t="shared" si="4"/>
        <v>890</v>
      </c>
      <c r="F15" s="39">
        <f>C14+C12+C10+C8+C6</f>
        <v>143</v>
      </c>
      <c r="G15" s="41">
        <f t="shared" ref="G15" si="50">F15*$F$2</f>
        <v>7150</v>
      </c>
      <c r="H15" s="42">
        <f t="shared" si="23"/>
        <v>715</v>
      </c>
      <c r="I15" s="64">
        <f t="shared" si="44"/>
        <v>1605</v>
      </c>
      <c r="J15" s="71">
        <f t="shared" si="25"/>
        <v>80.337078651685388</v>
      </c>
      <c r="K15" s="66">
        <f t="shared" si="26"/>
        <v>1.6067415730337078</v>
      </c>
      <c r="L15" s="67">
        <f t="shared" si="8"/>
        <v>2225</v>
      </c>
      <c r="M15" s="67">
        <f t="shared" si="27"/>
        <v>250</v>
      </c>
      <c r="N15" s="68">
        <f t="shared" si="28"/>
        <v>330.33707865168537</v>
      </c>
      <c r="O15" s="69">
        <f t="shared" si="29"/>
        <v>6.6067415730337071</v>
      </c>
      <c r="P15" s="70">
        <f t="shared" si="45"/>
        <v>3.1118881118881121</v>
      </c>
      <c r="Q15" s="105">
        <f t="shared" si="31"/>
        <v>1.9181034482758621</v>
      </c>
      <c r="R15" s="98">
        <v>11</v>
      </c>
      <c r="S15" s="99">
        <v>5</v>
      </c>
      <c r="T15" s="100">
        <f t="shared" si="46"/>
        <v>57.6650390625</v>
      </c>
      <c r="U15" s="117">
        <f>T15+T13+T11+T9+T7+T5-T6-T8-T10-T12-T14</f>
        <v>34.9990234375</v>
      </c>
      <c r="V15" s="107">
        <f t="shared" si="13"/>
        <v>349.990234375</v>
      </c>
      <c r="W15" s="106">
        <f>T14+T12+T10+T8+T6</f>
        <v>67.998046875</v>
      </c>
      <c r="X15" s="108">
        <f t="shared" ref="X15" si="51">W15*$F$2</f>
        <v>3399.90234375</v>
      </c>
      <c r="Y15" s="119">
        <f t="shared" si="34"/>
        <v>339.990234375</v>
      </c>
      <c r="Z15" s="132">
        <f t="shared" si="48"/>
        <v>689.98046875</v>
      </c>
      <c r="AA15" s="135">
        <f t="shared" si="36"/>
        <v>97.142777421245015</v>
      </c>
      <c r="AB15" s="66">
        <f t="shared" si="37"/>
        <v>1.9428555484249004</v>
      </c>
      <c r="AC15" s="134">
        <f t="shared" si="17"/>
        <v>874.9755859375</v>
      </c>
      <c r="AD15" s="134">
        <f t="shared" si="38"/>
        <v>250</v>
      </c>
      <c r="AE15" s="134">
        <f t="shared" si="39"/>
        <v>347.142777421245</v>
      </c>
      <c r="AF15" s="66">
        <f t="shared" si="40"/>
        <v>6.9428555484248999</v>
      </c>
      <c r="AG15" s="146">
        <f t="shared" si="49"/>
        <v>2.5735315237684908</v>
      </c>
      <c r="AH15" s="147">
        <f t="shared" si="42"/>
        <v>1.6990300467435928</v>
      </c>
    </row>
    <row r="16" spans="1:34">
      <c r="A16" s="29">
        <v>12</v>
      </c>
      <c r="B16" s="30">
        <v>5</v>
      </c>
      <c r="C16" s="31">
        <v>233</v>
      </c>
      <c r="D16" s="41">
        <f>C16+C14+C12+C10+C8-C7-C9-C11-C13-C15+C6-C5</f>
        <v>144</v>
      </c>
      <c r="E16" s="42">
        <f t="shared" si="4"/>
        <v>1440</v>
      </c>
      <c r="F16" s="41">
        <f>C15+C13+C11+C9+C7+C5</f>
        <v>232</v>
      </c>
      <c r="G16" s="41">
        <f>F16*$F$2</f>
        <v>11600</v>
      </c>
      <c r="H16" s="42">
        <f t="shared" si="23"/>
        <v>1160</v>
      </c>
      <c r="I16" s="64">
        <f t="shared" si="44"/>
        <v>2600</v>
      </c>
      <c r="J16" s="71">
        <f t="shared" si="25"/>
        <v>80.555555555555557</v>
      </c>
      <c r="K16" s="81">
        <f t="shared" si="26"/>
        <v>1.6111111111111112</v>
      </c>
      <c r="L16" s="82">
        <f t="shared" si="8"/>
        <v>3600</v>
      </c>
      <c r="M16" s="82">
        <f t="shared" si="27"/>
        <v>250</v>
      </c>
      <c r="N16" s="83">
        <f t="shared" si="28"/>
        <v>330.55555555555554</v>
      </c>
      <c r="O16" s="84">
        <f t="shared" si="29"/>
        <v>6.6111111111111107</v>
      </c>
      <c r="P16" s="85">
        <f t="shared" si="45"/>
        <v>3.103448275862069</v>
      </c>
      <c r="Q16" s="105">
        <f t="shared" si="31"/>
        <v>1.9148936170212767</v>
      </c>
      <c r="R16" s="98">
        <v>12</v>
      </c>
      <c r="S16" s="99">
        <v>5</v>
      </c>
      <c r="T16" s="100">
        <f t="shared" si="46"/>
        <v>86.49755859375</v>
      </c>
      <c r="U16" s="117">
        <f>T16+T14+T12+T10+T8-T7-T9-T11-T13-T15+T6-T5</f>
        <v>51.49853515625</v>
      </c>
      <c r="V16" s="119">
        <f t="shared" si="13"/>
        <v>514.9853515625</v>
      </c>
      <c r="W16" s="108">
        <f>T15+T13+T11+T9+T7+T5</f>
        <v>102.9970703125</v>
      </c>
      <c r="X16" s="108">
        <f>W16*$F$2</f>
        <v>5149.853515625</v>
      </c>
      <c r="Y16" s="119">
        <f t="shared" si="34"/>
        <v>514.9853515625</v>
      </c>
      <c r="Z16" s="132">
        <f t="shared" si="48"/>
        <v>1029.970703125</v>
      </c>
      <c r="AA16" s="135">
        <f t="shared" si="36"/>
        <v>100</v>
      </c>
      <c r="AB16" s="81">
        <f t="shared" si="37"/>
        <v>2</v>
      </c>
      <c r="AC16" s="141">
        <f t="shared" si="17"/>
        <v>1287.46337890625</v>
      </c>
      <c r="AD16" s="141">
        <f t="shared" si="38"/>
        <v>249.99999999999997</v>
      </c>
      <c r="AE16" s="141">
        <f t="shared" si="39"/>
        <v>350</v>
      </c>
      <c r="AF16" s="81">
        <f t="shared" si="40"/>
        <v>7</v>
      </c>
      <c r="AG16" s="151">
        <f t="shared" si="49"/>
        <v>2.5</v>
      </c>
      <c r="AH16" s="147">
        <f t="shared" si="42"/>
        <v>1.6666666666666667</v>
      </c>
    </row>
    <row r="17" spans="1:34">
      <c r="A17" s="29">
        <v>13</v>
      </c>
      <c r="B17" s="30">
        <v>6</v>
      </c>
      <c r="C17" s="31">
        <v>377</v>
      </c>
      <c r="D17" s="41">
        <f>C17+C15+C13+C11+C9+C7-C8-C10-C12-C14-C16+C5-C6</f>
        <v>233</v>
      </c>
      <c r="E17" s="42">
        <f t="shared" si="4"/>
        <v>2330</v>
      </c>
      <c r="F17" s="41">
        <f>C16+C14+C12+C10+C8+C6</f>
        <v>376</v>
      </c>
      <c r="G17" s="41">
        <f>F17*$F$2</f>
        <v>18800</v>
      </c>
      <c r="H17" s="42">
        <f t="shared" si="23"/>
        <v>1880</v>
      </c>
      <c r="I17" s="64">
        <f t="shared" si="44"/>
        <v>4210</v>
      </c>
      <c r="J17" s="71">
        <f t="shared" si="25"/>
        <v>80.686695278969964</v>
      </c>
      <c r="K17" s="81">
        <f t="shared" si="26"/>
        <v>1.6137339055793993</v>
      </c>
      <c r="L17" s="82">
        <f t="shared" si="8"/>
        <v>6990</v>
      </c>
      <c r="M17" s="82">
        <f t="shared" si="27"/>
        <v>300</v>
      </c>
      <c r="N17" s="83">
        <f t="shared" si="28"/>
        <v>380.68669527896998</v>
      </c>
      <c r="O17" s="84">
        <f t="shared" si="29"/>
        <v>7.6137339055793998</v>
      </c>
      <c r="P17" s="85">
        <f t="shared" si="45"/>
        <v>3.7180851063829787</v>
      </c>
      <c r="Q17" s="105">
        <f t="shared" si="31"/>
        <v>2.2955665024630543</v>
      </c>
      <c r="R17" s="98">
        <v>13</v>
      </c>
      <c r="S17" s="99">
        <v>6</v>
      </c>
      <c r="T17" s="100">
        <f t="shared" si="46"/>
        <v>129.746337890625</v>
      </c>
      <c r="U17" s="117">
        <f>T17+T15+T13+T11+T9+T7-T8-T10-T12-T14-T16+T5-T6</f>
        <v>78.247802734375</v>
      </c>
      <c r="V17" s="119">
        <f t="shared" si="13"/>
        <v>782.47802734375</v>
      </c>
      <c r="W17" s="108">
        <f>T16+T14+T12+T10+T8+T6</f>
        <v>154.49560546875</v>
      </c>
      <c r="X17" s="108">
        <f>W17*$F$2</f>
        <v>7724.7802734375</v>
      </c>
      <c r="Y17" s="119">
        <f t="shared" si="34"/>
        <v>772.47802734375</v>
      </c>
      <c r="Z17" s="132">
        <f t="shared" si="48"/>
        <v>1554.9560546875</v>
      </c>
      <c r="AA17" s="135">
        <f t="shared" si="36"/>
        <v>98.722008842350931</v>
      </c>
      <c r="AB17" s="81">
        <f t="shared" si="37"/>
        <v>1.9744401768470186</v>
      </c>
      <c r="AC17" s="141">
        <f t="shared" si="17"/>
        <v>2347.43408203125</v>
      </c>
      <c r="AD17" s="141">
        <f t="shared" si="38"/>
        <v>300</v>
      </c>
      <c r="AE17" s="141">
        <f t="shared" si="39"/>
        <v>398.72200884235093</v>
      </c>
      <c r="AF17" s="81">
        <f t="shared" si="40"/>
        <v>7.9744401768470183</v>
      </c>
      <c r="AG17" s="151">
        <f t="shared" si="49"/>
        <v>3.0388360560923116</v>
      </c>
      <c r="AH17" s="147">
        <f t="shared" si="42"/>
        <v>2.0171863084367527</v>
      </c>
    </row>
    <row r="18" spans="1:34">
      <c r="A18" s="29">
        <v>14</v>
      </c>
      <c r="B18" s="30">
        <v>6</v>
      </c>
      <c r="C18" s="31">
        <v>610</v>
      </c>
      <c r="D18" s="41">
        <f>C18+C16+C14+C12+C10-C9-C11-C13-C15-C17+C8+C6-C5-C7</f>
        <v>377</v>
      </c>
      <c r="E18" s="42">
        <f t="shared" si="4"/>
        <v>3770</v>
      </c>
      <c r="F18" s="41">
        <f>C17+C15+C13+C11+C9+C7+C5</f>
        <v>609</v>
      </c>
      <c r="G18" s="41">
        <f>F18*$F$2</f>
        <v>30450</v>
      </c>
      <c r="H18" s="42">
        <f t="shared" si="23"/>
        <v>3045</v>
      </c>
      <c r="I18" s="64">
        <f t="shared" si="44"/>
        <v>6815</v>
      </c>
      <c r="J18" s="71">
        <f t="shared" si="25"/>
        <v>80.769230769230774</v>
      </c>
      <c r="K18" s="81">
        <f t="shared" si="26"/>
        <v>1.6153846153846154</v>
      </c>
      <c r="L18" s="82">
        <f t="shared" si="8"/>
        <v>11310</v>
      </c>
      <c r="M18" s="82">
        <f t="shared" si="27"/>
        <v>300</v>
      </c>
      <c r="N18" s="83">
        <f t="shared" si="28"/>
        <v>380.76923076923077</v>
      </c>
      <c r="O18" s="84">
        <f t="shared" si="29"/>
        <v>7.6153846153846159</v>
      </c>
      <c r="P18" s="85">
        <f t="shared" si="45"/>
        <v>3.7142857142857144</v>
      </c>
      <c r="Q18" s="105">
        <f t="shared" si="31"/>
        <v>2.2941176470588234</v>
      </c>
      <c r="R18" s="98">
        <v>14</v>
      </c>
      <c r="S18" s="99">
        <v>6</v>
      </c>
      <c r="T18" s="100">
        <f t="shared" si="46"/>
        <v>194.6195068359375</v>
      </c>
      <c r="U18" s="117">
        <f>T18+T16+T14+T12+T10-T9-T11-T13-T15-T17+T8+T6-T5-T7</f>
        <v>116.3717041015625</v>
      </c>
      <c r="V18" s="119">
        <f t="shared" si="13"/>
        <v>1163.717041015625</v>
      </c>
      <c r="W18" s="108">
        <f>T17+T15+T13+T11+T9+T7+T5</f>
        <v>232.743408203125</v>
      </c>
      <c r="X18" s="108">
        <f>W18*$F$2</f>
        <v>11637.17041015625</v>
      </c>
      <c r="Y18" s="119">
        <f t="shared" si="34"/>
        <v>1163.717041015625</v>
      </c>
      <c r="Z18" s="132">
        <f t="shared" si="48"/>
        <v>2327.43408203125</v>
      </c>
      <c r="AA18" s="135">
        <f t="shared" si="36"/>
        <v>100</v>
      </c>
      <c r="AB18" s="81">
        <f t="shared" si="37"/>
        <v>2</v>
      </c>
      <c r="AC18" s="141">
        <f t="shared" si="17"/>
        <v>3491.151123046875</v>
      </c>
      <c r="AD18" s="141">
        <f t="shared" si="38"/>
        <v>299.99999999999994</v>
      </c>
      <c r="AE18" s="141">
        <f t="shared" si="39"/>
        <v>399.99999999999994</v>
      </c>
      <c r="AF18" s="81">
        <f t="shared" si="40"/>
        <v>7.9999999999999991</v>
      </c>
      <c r="AG18" s="151">
        <f t="shared" si="49"/>
        <v>3</v>
      </c>
      <c r="AH18" s="147">
        <f t="shared" si="42"/>
        <v>2</v>
      </c>
    </row>
    <row r="19" spans="1:34">
      <c r="A19" s="52">
        <v>15</v>
      </c>
      <c r="B19" s="53">
        <v>6</v>
      </c>
      <c r="C19" s="54">
        <v>987</v>
      </c>
      <c r="D19" s="55">
        <f>C19+C17+C15+C13+C11+C9-C10-C12-C14-C16-C18+C7+C5-C6-C8</f>
        <v>610</v>
      </c>
      <c r="E19" s="56">
        <f t="shared" si="4"/>
        <v>6100</v>
      </c>
      <c r="F19" s="55">
        <f>C18+C16+C14+C12+C10+C8+C6</f>
        <v>986</v>
      </c>
      <c r="G19" s="55">
        <f>F19*$F$2</f>
        <v>49300</v>
      </c>
      <c r="H19" s="56">
        <f t="shared" si="23"/>
        <v>4930</v>
      </c>
      <c r="I19" s="86">
        <f t="shared" si="44"/>
        <v>11030</v>
      </c>
      <c r="J19" s="87">
        <f t="shared" si="25"/>
        <v>80.819672131147541</v>
      </c>
      <c r="K19" s="88">
        <f t="shared" si="26"/>
        <v>1.6163934426229509</v>
      </c>
      <c r="L19" s="89">
        <f t="shared" si="8"/>
        <v>18300</v>
      </c>
      <c r="M19" s="89">
        <f t="shared" si="27"/>
        <v>300</v>
      </c>
      <c r="N19" s="90">
        <f t="shared" si="28"/>
        <v>380.81967213114751</v>
      </c>
      <c r="O19" s="84">
        <f t="shared" si="29"/>
        <v>7.6163934426229503</v>
      </c>
      <c r="P19" s="91">
        <f t="shared" si="45"/>
        <v>3.7119675456389452</v>
      </c>
      <c r="Q19" s="120" t="s">
        <v>54</v>
      </c>
      <c r="R19" s="121">
        <v>15</v>
      </c>
      <c r="S19" s="122">
        <v>6</v>
      </c>
      <c r="T19" s="100">
        <f t="shared" si="46"/>
        <v>291.92926025390625</v>
      </c>
      <c r="U19" s="117">
        <f>T19+T17+T15+T13+T11+T9-T10-T12-T14-T16-T18+T7+T5-T6-T8</f>
        <v>175.55755615234375</v>
      </c>
      <c r="V19" s="123">
        <f t="shared" si="13"/>
        <v>1755.5755615234375</v>
      </c>
      <c r="W19" s="108">
        <f>T18+T16+T14+T12+T10+T8+T6</f>
        <v>349.1151123046875</v>
      </c>
      <c r="X19" s="124">
        <f>W19*$F$2</f>
        <v>17455.755615234375</v>
      </c>
      <c r="Y19" s="123">
        <f t="shared" si="34"/>
        <v>1745.5755615234375</v>
      </c>
      <c r="Z19" s="142">
        <f t="shared" si="48"/>
        <v>3501.151123046875</v>
      </c>
      <c r="AA19" s="143">
        <f t="shared" si="36"/>
        <v>99.430386238042516</v>
      </c>
      <c r="AB19" s="88">
        <f t="shared" si="37"/>
        <v>1.9886077247608502</v>
      </c>
      <c r="AC19" s="144">
        <f t="shared" si="17"/>
        <v>5266.7266845703125</v>
      </c>
      <c r="AD19" s="144">
        <f t="shared" si="38"/>
        <v>300</v>
      </c>
      <c r="AE19" s="144">
        <f t="shared" si="39"/>
        <v>399.4303862380425</v>
      </c>
      <c r="AF19" s="81">
        <f t="shared" si="40"/>
        <v>7.9886077247608505</v>
      </c>
      <c r="AG19" s="152">
        <f t="shared" si="49"/>
        <v>3.0171863084367527</v>
      </c>
      <c r="AH19" s="153" t="s">
        <v>54</v>
      </c>
    </row>
    <row r="20" spans="1:34">
      <c r="C20" s="13"/>
      <c r="D20" s="13"/>
      <c r="E20" s="13"/>
      <c r="F20" s="13"/>
      <c r="G20" s="13"/>
      <c r="H20" s="13"/>
      <c r="I20" s="13"/>
      <c r="J20" s="13"/>
      <c r="K20" s="92"/>
      <c r="L20" s="13"/>
      <c r="M20" s="13"/>
      <c r="N20" s="13"/>
      <c r="O20" s="13"/>
      <c r="P20" s="13"/>
      <c r="Q20" s="13"/>
      <c r="T20" s="125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</row>
    <row r="21" spans="1:34">
      <c r="C21" s="13"/>
      <c r="D21" s="13"/>
      <c r="E21" s="13"/>
      <c r="F21" s="13"/>
      <c r="G21" s="13"/>
      <c r="H21" s="13"/>
      <c r="I21" s="13"/>
      <c r="J21" s="13"/>
      <c r="K21" s="92"/>
      <c r="L21" s="13"/>
      <c r="M21" s="13"/>
      <c r="N21" s="13"/>
      <c r="O21" s="13"/>
      <c r="P21" s="13"/>
      <c r="Q21" s="13"/>
      <c r="T21" s="125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</row>
    <row r="22" spans="1:34">
      <c r="A22" s="26"/>
      <c r="B22" s="27" t="s">
        <v>27</v>
      </c>
      <c r="C22" s="28"/>
      <c r="E22" t="s">
        <v>28</v>
      </c>
      <c r="F22" t="s">
        <v>65</v>
      </c>
      <c r="G22" t="s">
        <v>30</v>
      </c>
      <c r="J22" s="57" t="s">
        <v>31</v>
      </c>
      <c r="K22" s="58" t="s">
        <v>63</v>
      </c>
      <c r="L22" s="57" t="s">
        <v>32</v>
      </c>
      <c r="P22" t="s">
        <v>33</v>
      </c>
      <c r="R22" s="95"/>
      <c r="S22" s="96" t="s">
        <v>34</v>
      </c>
      <c r="T22" s="97"/>
      <c r="U22" s="24"/>
      <c r="V22" s="24"/>
      <c r="W22" s="24"/>
      <c r="X22" s="24"/>
      <c r="Y22" s="24"/>
      <c r="Z22" s="24"/>
      <c r="AA22" s="24"/>
      <c r="AC22" s="24"/>
      <c r="AD22" s="24"/>
      <c r="AE22" s="24"/>
      <c r="AF22" s="24"/>
      <c r="AG22" s="24"/>
      <c r="AH22" s="24"/>
    </row>
    <row r="23" spans="1:34">
      <c r="A23" s="29"/>
      <c r="B23" s="30"/>
      <c r="C23" s="31"/>
      <c r="E23">
        <v>500</v>
      </c>
      <c r="F23" s="32">
        <v>50</v>
      </c>
      <c r="G23" s="33">
        <v>50</v>
      </c>
      <c r="J23" s="57">
        <v>0.01</v>
      </c>
      <c r="K23" s="212" t="s">
        <v>64</v>
      </c>
      <c r="L23" s="57">
        <v>0.1</v>
      </c>
      <c r="P23">
        <v>200</v>
      </c>
      <c r="R23" s="98"/>
      <c r="S23" s="99"/>
      <c r="T23" s="100"/>
      <c r="U23" s="24"/>
      <c r="V23" s="24"/>
      <c r="W23" s="126"/>
      <c r="X23" s="127"/>
      <c r="Y23" s="24"/>
      <c r="Z23" s="24"/>
      <c r="AA23" s="24"/>
      <c r="AC23" s="24"/>
      <c r="AD23" s="24"/>
      <c r="AE23" s="24"/>
      <c r="AF23" s="24"/>
      <c r="AG23" s="24"/>
      <c r="AH23" s="24"/>
    </row>
    <row r="24" spans="1:34">
      <c r="A24" s="223" t="s">
        <v>35</v>
      </c>
      <c r="B24" s="224"/>
      <c r="C24" s="225"/>
      <c r="D24" s="232" t="s">
        <v>36</v>
      </c>
      <c r="E24" s="232"/>
      <c r="F24" s="232"/>
      <c r="G24" s="232"/>
      <c r="H24" s="232"/>
      <c r="I24" s="233"/>
      <c r="J24" s="230" t="s">
        <v>37</v>
      </c>
      <c r="K24" s="231"/>
      <c r="L24" s="231"/>
      <c r="M24" s="231"/>
      <c r="N24" s="231"/>
      <c r="O24" s="231"/>
      <c r="P24" s="231"/>
      <c r="Q24" s="231"/>
      <c r="R24" s="227" t="s">
        <v>35</v>
      </c>
      <c r="S24" s="228"/>
      <c r="T24" s="229"/>
      <c r="U24" s="232" t="s">
        <v>36</v>
      </c>
      <c r="V24" s="232"/>
      <c r="W24" s="232"/>
      <c r="X24" s="232"/>
      <c r="Y24" s="232"/>
      <c r="Z24" s="233"/>
      <c r="AA24" s="230" t="s">
        <v>37</v>
      </c>
      <c r="AB24" s="231"/>
      <c r="AC24" s="231"/>
      <c r="AD24" s="231"/>
      <c r="AE24" s="231"/>
      <c r="AF24" s="231"/>
      <c r="AG24" s="231"/>
      <c r="AH24" s="231"/>
    </row>
    <row r="25" spans="1:34" s="20" customFormat="1">
      <c r="A25" s="34" t="s">
        <v>13</v>
      </c>
      <c r="B25" s="35" t="s">
        <v>38</v>
      </c>
      <c r="C25" s="36" t="s">
        <v>14</v>
      </c>
      <c r="D25" s="37" t="s">
        <v>40</v>
      </c>
      <c r="E25" s="38" t="s">
        <v>41</v>
      </c>
      <c r="F25" s="37" t="s">
        <v>42</v>
      </c>
      <c r="G25" s="37" t="s">
        <v>43</v>
      </c>
      <c r="H25" s="38" t="s">
        <v>44</v>
      </c>
      <c r="I25" s="59" t="s">
        <v>45</v>
      </c>
      <c r="J25" s="60" t="s">
        <v>46</v>
      </c>
      <c r="K25" s="61" t="s">
        <v>47</v>
      </c>
      <c r="L25" s="62" t="s">
        <v>48</v>
      </c>
      <c r="M25" s="62" t="s">
        <v>49</v>
      </c>
      <c r="N25" s="62" t="s">
        <v>50</v>
      </c>
      <c r="O25" s="62" t="s">
        <v>51</v>
      </c>
      <c r="P25" s="63" t="s">
        <v>52</v>
      </c>
      <c r="Q25" s="63" t="s">
        <v>53</v>
      </c>
      <c r="R25" s="101" t="s">
        <v>13</v>
      </c>
      <c r="S25" s="102" t="s">
        <v>38</v>
      </c>
      <c r="T25" s="103" t="s">
        <v>18</v>
      </c>
      <c r="U25" s="61" t="s">
        <v>40</v>
      </c>
      <c r="V25" s="104" t="s">
        <v>41</v>
      </c>
      <c r="W25" s="61" t="s">
        <v>42</v>
      </c>
      <c r="X25" s="61" t="s">
        <v>43</v>
      </c>
      <c r="Y25" s="104" t="s">
        <v>44</v>
      </c>
      <c r="Z25" s="129" t="s">
        <v>45</v>
      </c>
      <c r="AA25" s="130" t="s">
        <v>46</v>
      </c>
      <c r="AB25" s="61" t="s">
        <v>47</v>
      </c>
      <c r="AC25" s="131" t="s">
        <v>48</v>
      </c>
      <c r="AD25" s="131" t="s">
        <v>49</v>
      </c>
      <c r="AE25" s="131" t="s">
        <v>50</v>
      </c>
      <c r="AF25" s="131" t="s">
        <v>51</v>
      </c>
      <c r="AG25" s="145" t="s">
        <v>52</v>
      </c>
      <c r="AH25" s="145" t="s">
        <v>53</v>
      </c>
    </row>
    <row r="26" spans="1:34">
      <c r="A26" s="29">
        <v>1</v>
      </c>
      <c r="B26" s="30">
        <v>1</v>
      </c>
      <c r="C26" s="31">
        <v>1</v>
      </c>
      <c r="D26" s="39">
        <v>1</v>
      </c>
      <c r="E26" s="40">
        <f>D26*$P$23*$J$23</f>
        <v>2</v>
      </c>
      <c r="F26" s="39">
        <v>0</v>
      </c>
      <c r="G26" s="41">
        <v>0</v>
      </c>
      <c r="H26" s="42">
        <f>G26*$L$2</f>
        <v>0</v>
      </c>
      <c r="I26" s="64">
        <f>E26+H26</f>
        <v>2</v>
      </c>
      <c r="J26" s="65">
        <v>0</v>
      </c>
      <c r="K26" s="66">
        <f>J26/$F$23</f>
        <v>0</v>
      </c>
      <c r="L26" s="67">
        <f t="shared" ref="L26" si="52">D26*$G$23*$L$23*B26</f>
        <v>5</v>
      </c>
      <c r="M26" s="67">
        <f>L26/($L$23*D26)</f>
        <v>50</v>
      </c>
      <c r="N26" s="68">
        <f>J26+M26</f>
        <v>50</v>
      </c>
      <c r="O26" s="69">
        <f>N26/$F$23</f>
        <v>1</v>
      </c>
      <c r="P26" s="70">
        <v>0</v>
      </c>
      <c r="Q26" s="105">
        <v>0</v>
      </c>
      <c r="R26" s="98">
        <v>1</v>
      </c>
      <c r="S26" s="99">
        <v>1</v>
      </c>
      <c r="T26" s="100">
        <v>1</v>
      </c>
      <c r="U26" s="106">
        <v>1</v>
      </c>
      <c r="V26" s="107">
        <f>U26*$P$23*$J$23</f>
        <v>2</v>
      </c>
      <c r="W26" s="106">
        <v>0</v>
      </c>
      <c r="X26" s="108">
        <v>0</v>
      </c>
      <c r="Y26" s="119">
        <f>X26*$L$23</f>
        <v>0</v>
      </c>
      <c r="Z26" s="132">
        <f>V26+Y26</f>
        <v>2</v>
      </c>
      <c r="AA26" s="133">
        <v>0</v>
      </c>
      <c r="AB26" s="66">
        <f>AA26/$F$23</f>
        <v>0</v>
      </c>
      <c r="AC26" s="134">
        <f t="shared" ref="AC26" si="53">U26*$G$23*$L$23*S26</f>
        <v>5</v>
      </c>
      <c r="AD26" s="134">
        <f>AC26/($L$23*U26)</f>
        <v>50</v>
      </c>
      <c r="AE26" s="134">
        <f>AA26+AD26</f>
        <v>50</v>
      </c>
      <c r="AF26" s="66">
        <f>AE26/$F$23</f>
        <v>1</v>
      </c>
      <c r="AG26" s="146">
        <v>0</v>
      </c>
      <c r="AH26" s="147">
        <v>0</v>
      </c>
    </row>
    <row r="27" spans="1:34">
      <c r="A27" s="29">
        <v>2</v>
      </c>
      <c r="B27" s="30">
        <v>1</v>
      </c>
      <c r="C27" s="31">
        <v>2</v>
      </c>
      <c r="D27" s="39">
        <f>C27-C26</f>
        <v>1</v>
      </c>
      <c r="E27" s="40">
        <f t="shared" ref="E27" si="54">D27*$P$23*$J$23</f>
        <v>2</v>
      </c>
      <c r="F27" s="39">
        <f>C26</f>
        <v>1</v>
      </c>
      <c r="G27" s="39">
        <f>F27*$F$23</f>
        <v>50</v>
      </c>
      <c r="H27" s="42">
        <f>G27*$L$23</f>
        <v>5</v>
      </c>
      <c r="I27" s="64">
        <f>E27+H27</f>
        <v>7</v>
      </c>
      <c r="J27" s="71">
        <f t="shared" ref="J27" si="55">G27/D27</f>
        <v>50</v>
      </c>
      <c r="K27" s="66">
        <f t="shared" ref="K27" si="56">J27/$F$23</f>
        <v>1</v>
      </c>
      <c r="L27" s="67">
        <f t="shared" ref="L27:L40" si="57">D27*$G$23*$L$23*B27</f>
        <v>5</v>
      </c>
      <c r="M27" s="67">
        <f t="shared" ref="M27" si="58">L27/($L$23*D27)</f>
        <v>50</v>
      </c>
      <c r="N27" s="68">
        <f t="shared" ref="N27" si="59">J27+M27</f>
        <v>100</v>
      </c>
      <c r="O27" s="69">
        <f t="shared" ref="O27" si="60">N27/$F$23</f>
        <v>2</v>
      </c>
      <c r="P27" s="70">
        <f>L27/H27</f>
        <v>1</v>
      </c>
      <c r="Q27" s="105">
        <f t="shared" ref="Q27" si="61">L27/H28</f>
        <v>0.5</v>
      </c>
      <c r="R27" s="98">
        <v>2</v>
      </c>
      <c r="S27" s="99">
        <v>1</v>
      </c>
      <c r="T27" s="100">
        <f>T26*1.5</f>
        <v>1.5</v>
      </c>
      <c r="U27" s="106">
        <f>T27-T26</f>
        <v>0.5</v>
      </c>
      <c r="V27" s="107">
        <f t="shared" ref="V27" si="62">U27*$P$23*$J$23</f>
        <v>1</v>
      </c>
      <c r="W27" s="106">
        <f>T26</f>
        <v>1</v>
      </c>
      <c r="X27" s="106">
        <f>W27*$F$23</f>
        <v>50</v>
      </c>
      <c r="Y27" s="119">
        <f t="shared" ref="Y27" si="63">X27*$L$23</f>
        <v>5</v>
      </c>
      <c r="Z27" s="132">
        <f>V27+Y27</f>
        <v>6</v>
      </c>
      <c r="AA27" s="135">
        <f t="shared" ref="AA27" si="64">X27/U27</f>
        <v>100</v>
      </c>
      <c r="AB27" s="66">
        <f t="shared" ref="AB27" si="65">AA27/$F$23</f>
        <v>2</v>
      </c>
      <c r="AC27" s="134">
        <f t="shared" ref="AC27:AC40" si="66">U27*$G$23*$L$23*S27</f>
        <v>2.5</v>
      </c>
      <c r="AD27" s="134">
        <f t="shared" ref="AD27" si="67">AC27/($L$23*U27)</f>
        <v>50</v>
      </c>
      <c r="AE27" s="134">
        <f t="shared" ref="AE27" si="68">AA27+AD27</f>
        <v>150</v>
      </c>
      <c r="AF27" s="66">
        <f t="shared" ref="AF27" si="69">AE27/$F$23</f>
        <v>3</v>
      </c>
      <c r="AG27" s="146">
        <f>AC27/Y27</f>
        <v>0.5</v>
      </c>
      <c r="AH27" s="147">
        <f t="shared" ref="AH27" si="70">AC27/Y28</f>
        <v>0.33333333333333331</v>
      </c>
    </row>
    <row r="28" spans="1:34">
      <c r="A28" s="29">
        <v>3</v>
      </c>
      <c r="B28" s="30">
        <v>1.5</v>
      </c>
      <c r="C28" s="31">
        <v>3</v>
      </c>
      <c r="D28" s="39">
        <f>C28+C26-C27</f>
        <v>2</v>
      </c>
      <c r="E28" s="40">
        <f t="shared" ref="E28:E40" si="71">D28*$P$23*$J$23</f>
        <v>4</v>
      </c>
      <c r="F28" s="39">
        <f>C27</f>
        <v>2</v>
      </c>
      <c r="G28" s="39">
        <f t="shared" ref="G28" si="72">F28*$F$23</f>
        <v>100</v>
      </c>
      <c r="H28" s="42">
        <f t="shared" ref="H28" si="73">G28*$L$23</f>
        <v>10</v>
      </c>
      <c r="I28" s="64">
        <f t="shared" ref="I28" si="74">E28+H28</f>
        <v>14</v>
      </c>
      <c r="J28" s="71">
        <f t="shared" ref="J28:J40" si="75">G28/D28</f>
        <v>50</v>
      </c>
      <c r="K28" s="66">
        <f t="shared" ref="K28:K40" si="76">J28/$F$23</f>
        <v>1</v>
      </c>
      <c r="L28" s="67">
        <f t="shared" si="57"/>
        <v>15</v>
      </c>
      <c r="M28" s="67">
        <f t="shared" ref="M28:M40" si="77">L28/($L$23*D28)</f>
        <v>75</v>
      </c>
      <c r="N28" s="68">
        <f t="shared" ref="N28:N40" si="78">J28+M28</f>
        <v>125</v>
      </c>
      <c r="O28" s="69">
        <f t="shared" ref="O28:O40" si="79">N28/$F$23</f>
        <v>2.5</v>
      </c>
      <c r="P28" s="70">
        <f t="shared" ref="P28" si="80">L28/H28</f>
        <v>1.5</v>
      </c>
      <c r="Q28" s="105">
        <f t="shared" ref="Q28:Q39" si="81">L28/H29</f>
        <v>0.75</v>
      </c>
      <c r="R28" s="98">
        <v>3</v>
      </c>
      <c r="S28" s="99">
        <v>1.5</v>
      </c>
      <c r="T28" s="100">
        <f t="shared" ref="T28" si="82">T27*1.5</f>
        <v>2.25</v>
      </c>
      <c r="U28" s="106">
        <f>T28+T26-T27</f>
        <v>1.75</v>
      </c>
      <c r="V28" s="107">
        <f t="shared" ref="V28:V40" si="83">U28*$P$23*$J$23</f>
        <v>3.5</v>
      </c>
      <c r="W28" s="106">
        <f>T27</f>
        <v>1.5</v>
      </c>
      <c r="X28" s="106">
        <f t="shared" ref="X28" si="84">W28*$F$23</f>
        <v>75</v>
      </c>
      <c r="Y28" s="119">
        <f t="shared" ref="Y28:Y40" si="85">X28*$L$23</f>
        <v>7.5</v>
      </c>
      <c r="Z28" s="132">
        <f t="shared" ref="Z28" si="86">V28+Y28</f>
        <v>11</v>
      </c>
      <c r="AA28" s="135">
        <f t="shared" ref="AA28:AA40" si="87">X28/U28</f>
        <v>42.857142857142854</v>
      </c>
      <c r="AB28" s="66">
        <f t="shared" ref="AB28:AB40" si="88">AA28/$F$23</f>
        <v>0.8571428571428571</v>
      </c>
      <c r="AC28" s="134">
        <f t="shared" si="66"/>
        <v>13.125</v>
      </c>
      <c r="AD28" s="134">
        <f t="shared" ref="AD28:AD40" si="89">AC28/($L$23*U28)</f>
        <v>74.999999999999986</v>
      </c>
      <c r="AE28" s="134">
        <f t="shared" ref="AE28:AE40" si="90">AA28+AD28</f>
        <v>117.85714285714283</v>
      </c>
      <c r="AF28" s="66">
        <f t="shared" ref="AF28:AF40" si="91">AE28/$F$23</f>
        <v>2.3571428571428568</v>
      </c>
      <c r="AG28" s="146">
        <f t="shared" ref="AG28" si="92">AC28/Y28</f>
        <v>1.75</v>
      </c>
      <c r="AH28" s="147">
        <f t="shared" ref="AH28:AH39" si="93">AC28/Y29</f>
        <v>0.80769230769230771</v>
      </c>
    </row>
    <row r="29" spans="1:34">
      <c r="A29" s="29">
        <v>4</v>
      </c>
      <c r="B29" s="30">
        <v>2</v>
      </c>
      <c r="C29" s="31">
        <v>5</v>
      </c>
      <c r="D29" s="39">
        <f>C29+C27-C26-C28</f>
        <v>3</v>
      </c>
      <c r="E29" s="40">
        <f t="shared" si="71"/>
        <v>6</v>
      </c>
      <c r="F29" s="39">
        <f>C26+C28</f>
        <v>4</v>
      </c>
      <c r="G29" s="39">
        <f t="shared" ref="G29:G40" si="94">F29*$F$23</f>
        <v>200</v>
      </c>
      <c r="H29" s="42">
        <f t="shared" ref="H29:H40" si="95">G29*$L$23</f>
        <v>20</v>
      </c>
      <c r="I29" s="64">
        <f t="shared" ref="I29:I40" si="96">E29+H29</f>
        <v>26</v>
      </c>
      <c r="J29" s="71">
        <f t="shared" si="75"/>
        <v>66.666666666666671</v>
      </c>
      <c r="K29" s="66">
        <f t="shared" si="76"/>
        <v>1.3333333333333335</v>
      </c>
      <c r="L29" s="67">
        <f t="shared" si="57"/>
        <v>30</v>
      </c>
      <c r="M29" s="67">
        <f t="shared" si="77"/>
        <v>99.999999999999986</v>
      </c>
      <c r="N29" s="68">
        <f t="shared" si="78"/>
        <v>166.66666666666666</v>
      </c>
      <c r="O29" s="69">
        <f t="shared" si="79"/>
        <v>3.333333333333333</v>
      </c>
      <c r="P29" s="70">
        <f t="shared" ref="P29:P40" si="97">L29/H29</f>
        <v>1.5</v>
      </c>
      <c r="Q29" s="105">
        <f t="shared" si="81"/>
        <v>0.8571428571428571</v>
      </c>
      <c r="R29" s="98">
        <v>4</v>
      </c>
      <c r="S29" s="99">
        <v>2</v>
      </c>
      <c r="T29" s="100">
        <f t="shared" ref="T29:T40" si="98">T28*1.5</f>
        <v>3.375</v>
      </c>
      <c r="U29" s="106">
        <f>T29+T27-T26-T28</f>
        <v>1.625</v>
      </c>
      <c r="V29" s="107">
        <f t="shared" si="83"/>
        <v>3.25</v>
      </c>
      <c r="W29" s="106">
        <f>T26+T28</f>
        <v>3.25</v>
      </c>
      <c r="X29" s="106">
        <f t="shared" ref="X29:X40" si="99">W29*$F$23</f>
        <v>162.5</v>
      </c>
      <c r="Y29" s="119">
        <f t="shared" si="85"/>
        <v>16.25</v>
      </c>
      <c r="Z29" s="132">
        <f t="shared" ref="Z29:Z40" si="100">V29+Y29</f>
        <v>19.5</v>
      </c>
      <c r="AA29" s="135">
        <f t="shared" si="87"/>
        <v>100</v>
      </c>
      <c r="AB29" s="66">
        <f t="shared" si="88"/>
        <v>2</v>
      </c>
      <c r="AC29" s="134">
        <f t="shared" si="66"/>
        <v>16.25</v>
      </c>
      <c r="AD29" s="134">
        <f t="shared" si="89"/>
        <v>100</v>
      </c>
      <c r="AE29" s="134">
        <f t="shared" si="90"/>
        <v>200</v>
      </c>
      <c r="AF29" s="66">
        <f t="shared" si="91"/>
        <v>4</v>
      </c>
      <c r="AG29" s="146">
        <f t="shared" ref="AG29:AG40" si="101">AC29/Y29</f>
        <v>1</v>
      </c>
      <c r="AH29" s="147">
        <f t="shared" si="93"/>
        <v>0.66666666666666663</v>
      </c>
    </row>
    <row r="30" spans="1:34" s="21" customFormat="1">
      <c r="A30" s="43">
        <v>5</v>
      </c>
      <c r="B30" s="44">
        <v>2.5</v>
      </c>
      <c r="C30" s="45">
        <v>8</v>
      </c>
      <c r="D30" s="46">
        <f>C30+C28+C26-C27-C29</f>
        <v>5</v>
      </c>
      <c r="E30" s="47">
        <f t="shared" si="71"/>
        <v>10</v>
      </c>
      <c r="F30" s="46">
        <f>C29+C27</f>
        <v>7</v>
      </c>
      <c r="G30" s="46">
        <f t="shared" si="94"/>
        <v>350</v>
      </c>
      <c r="H30" s="48">
        <f t="shared" si="95"/>
        <v>35</v>
      </c>
      <c r="I30" s="72">
        <f t="shared" si="96"/>
        <v>45</v>
      </c>
      <c r="J30" s="73">
        <f t="shared" si="75"/>
        <v>70</v>
      </c>
      <c r="K30" s="74">
        <f t="shared" si="76"/>
        <v>1.4</v>
      </c>
      <c r="L30" s="75">
        <f t="shared" si="57"/>
        <v>62.5</v>
      </c>
      <c r="M30" s="75">
        <f t="shared" si="77"/>
        <v>125</v>
      </c>
      <c r="N30" s="76">
        <f t="shared" si="78"/>
        <v>195</v>
      </c>
      <c r="O30" s="77">
        <f t="shared" si="79"/>
        <v>3.9</v>
      </c>
      <c r="P30" s="78">
        <f t="shared" si="97"/>
        <v>1.7857142857142858</v>
      </c>
      <c r="Q30" s="109">
        <f t="shared" si="81"/>
        <v>1.0416666666666667</v>
      </c>
      <c r="R30" s="110">
        <v>5</v>
      </c>
      <c r="S30" s="111">
        <v>2.5</v>
      </c>
      <c r="T30" s="112">
        <f t="shared" si="98"/>
        <v>5.0625</v>
      </c>
      <c r="U30" s="113">
        <f>T30+T28+T26-T27-T29</f>
        <v>3.4375</v>
      </c>
      <c r="V30" s="114">
        <f t="shared" si="83"/>
        <v>6.875</v>
      </c>
      <c r="W30" s="113">
        <f>T29+T27</f>
        <v>4.875</v>
      </c>
      <c r="X30" s="113">
        <f t="shared" si="99"/>
        <v>243.75</v>
      </c>
      <c r="Y30" s="136">
        <f t="shared" si="85"/>
        <v>24.375</v>
      </c>
      <c r="Z30" s="137">
        <f t="shared" si="100"/>
        <v>31.25</v>
      </c>
      <c r="AA30" s="138">
        <f t="shared" si="87"/>
        <v>70.909090909090907</v>
      </c>
      <c r="AB30" s="74">
        <f t="shared" si="88"/>
        <v>1.4181818181818182</v>
      </c>
      <c r="AC30" s="139">
        <f t="shared" si="66"/>
        <v>42.96875</v>
      </c>
      <c r="AD30" s="139">
        <f t="shared" si="89"/>
        <v>125</v>
      </c>
      <c r="AE30" s="139">
        <f t="shared" si="90"/>
        <v>195.90909090909091</v>
      </c>
      <c r="AF30" s="74">
        <f t="shared" si="91"/>
        <v>3.918181818181818</v>
      </c>
      <c r="AG30" s="148">
        <f t="shared" si="101"/>
        <v>1.7628205128205128</v>
      </c>
      <c r="AH30" s="149">
        <f t="shared" si="93"/>
        <v>1.0338345864661653</v>
      </c>
    </row>
    <row r="31" spans="1:34">
      <c r="A31" s="29">
        <v>6</v>
      </c>
      <c r="B31" s="30">
        <v>3</v>
      </c>
      <c r="C31" s="31">
        <v>13</v>
      </c>
      <c r="D31" s="39">
        <f>C31+C29+C27-C26-C28-C30</f>
        <v>8</v>
      </c>
      <c r="E31" s="40">
        <f t="shared" si="71"/>
        <v>16</v>
      </c>
      <c r="F31" s="39">
        <f>C30+C28+C26</f>
        <v>12</v>
      </c>
      <c r="G31" s="39">
        <f t="shared" si="94"/>
        <v>600</v>
      </c>
      <c r="H31" s="42">
        <f t="shared" si="95"/>
        <v>60</v>
      </c>
      <c r="I31" s="64">
        <f t="shared" si="96"/>
        <v>76</v>
      </c>
      <c r="J31" s="71">
        <f t="shared" si="75"/>
        <v>75</v>
      </c>
      <c r="K31" s="66">
        <f t="shared" si="76"/>
        <v>1.5</v>
      </c>
      <c r="L31" s="67">
        <f t="shared" si="57"/>
        <v>120</v>
      </c>
      <c r="M31" s="67">
        <f t="shared" si="77"/>
        <v>150</v>
      </c>
      <c r="N31" s="68">
        <f t="shared" si="78"/>
        <v>225</v>
      </c>
      <c r="O31" s="69">
        <f t="shared" si="79"/>
        <v>4.5</v>
      </c>
      <c r="P31" s="70">
        <f t="shared" si="97"/>
        <v>2</v>
      </c>
      <c r="Q31" s="105">
        <f t="shared" si="81"/>
        <v>1.2</v>
      </c>
      <c r="R31" s="98">
        <v>6</v>
      </c>
      <c r="S31" s="99">
        <v>3</v>
      </c>
      <c r="T31" s="100">
        <f t="shared" si="98"/>
        <v>7.59375</v>
      </c>
      <c r="U31" s="106">
        <f>T31+T29+T27-T26-T28-T30</f>
        <v>4.15625</v>
      </c>
      <c r="V31" s="107">
        <f t="shared" si="83"/>
        <v>8.3125</v>
      </c>
      <c r="W31" s="106">
        <f>T30+T28+T26</f>
        <v>8.3125</v>
      </c>
      <c r="X31" s="106">
        <f t="shared" si="99"/>
        <v>415.625</v>
      </c>
      <c r="Y31" s="119">
        <f t="shared" si="85"/>
        <v>41.5625</v>
      </c>
      <c r="Z31" s="132">
        <f t="shared" si="100"/>
        <v>49.875</v>
      </c>
      <c r="AA31" s="135">
        <f t="shared" si="87"/>
        <v>100</v>
      </c>
      <c r="AB31" s="66">
        <f t="shared" si="88"/>
        <v>2</v>
      </c>
      <c r="AC31" s="134">
        <f t="shared" si="66"/>
        <v>62.34375</v>
      </c>
      <c r="AD31" s="134">
        <f t="shared" si="89"/>
        <v>150</v>
      </c>
      <c r="AE31" s="134">
        <f t="shared" si="90"/>
        <v>250</v>
      </c>
      <c r="AF31" s="66">
        <f t="shared" si="91"/>
        <v>5</v>
      </c>
      <c r="AG31" s="146">
        <f t="shared" si="101"/>
        <v>1.5</v>
      </c>
      <c r="AH31" s="147">
        <f t="shared" si="93"/>
        <v>1</v>
      </c>
    </row>
    <row r="32" spans="1:34">
      <c r="A32" s="29">
        <v>7</v>
      </c>
      <c r="B32" s="30">
        <v>3.5</v>
      </c>
      <c r="C32" s="31">
        <v>21</v>
      </c>
      <c r="D32" s="39">
        <f>C32+C30+C28+C26-C27-C29-C31</f>
        <v>13</v>
      </c>
      <c r="E32" s="40">
        <f t="shared" si="71"/>
        <v>26</v>
      </c>
      <c r="F32" s="39">
        <f>C31+C29+C27</f>
        <v>20</v>
      </c>
      <c r="G32" s="39">
        <f t="shared" si="94"/>
        <v>1000</v>
      </c>
      <c r="H32" s="42">
        <f t="shared" si="95"/>
        <v>100</v>
      </c>
      <c r="I32" s="64">
        <f t="shared" si="96"/>
        <v>126</v>
      </c>
      <c r="J32" s="71">
        <f t="shared" si="75"/>
        <v>76.92307692307692</v>
      </c>
      <c r="K32" s="66">
        <f t="shared" si="76"/>
        <v>1.5384615384615383</v>
      </c>
      <c r="L32" s="67">
        <f t="shared" si="57"/>
        <v>227.5</v>
      </c>
      <c r="M32" s="67">
        <f t="shared" si="77"/>
        <v>175</v>
      </c>
      <c r="N32" s="68">
        <f t="shared" si="78"/>
        <v>251.92307692307691</v>
      </c>
      <c r="O32" s="69">
        <f t="shared" si="79"/>
        <v>5.0384615384615383</v>
      </c>
      <c r="P32" s="70">
        <f t="shared" si="97"/>
        <v>2.2749999999999999</v>
      </c>
      <c r="Q32" s="105">
        <f t="shared" si="81"/>
        <v>1.3787878787878789</v>
      </c>
      <c r="R32" s="98">
        <v>7</v>
      </c>
      <c r="S32" s="99">
        <v>3.5</v>
      </c>
      <c r="T32" s="100">
        <f t="shared" si="98"/>
        <v>11.390625</v>
      </c>
      <c r="U32" s="106">
        <f>T32+T30+T28+T26-T27-T29-T31</f>
        <v>7.234375</v>
      </c>
      <c r="V32" s="107">
        <f t="shared" si="83"/>
        <v>14.46875</v>
      </c>
      <c r="W32" s="106">
        <f>T31+T29+T27</f>
        <v>12.46875</v>
      </c>
      <c r="X32" s="106">
        <f t="shared" si="99"/>
        <v>623.4375</v>
      </c>
      <c r="Y32" s="119">
        <f t="shared" si="85"/>
        <v>62.34375</v>
      </c>
      <c r="Z32" s="132">
        <f t="shared" si="100"/>
        <v>76.8125</v>
      </c>
      <c r="AA32" s="135">
        <f t="shared" si="87"/>
        <v>86.177105831533481</v>
      </c>
      <c r="AB32" s="66">
        <f t="shared" si="88"/>
        <v>1.7235421166306697</v>
      </c>
      <c r="AC32" s="134">
        <f t="shared" si="66"/>
        <v>126.6015625</v>
      </c>
      <c r="AD32" s="134">
        <f t="shared" si="89"/>
        <v>174.99999999999997</v>
      </c>
      <c r="AE32" s="134">
        <f t="shared" si="90"/>
        <v>261.17710583153348</v>
      </c>
      <c r="AF32" s="66">
        <f t="shared" si="91"/>
        <v>5.2235421166306697</v>
      </c>
      <c r="AG32" s="146">
        <f t="shared" si="101"/>
        <v>2.0307017543859649</v>
      </c>
      <c r="AH32" s="147">
        <f t="shared" si="93"/>
        <v>1.2850911974623316</v>
      </c>
    </row>
    <row r="33" spans="1:34" s="22" customFormat="1">
      <c r="A33" s="49">
        <v>8</v>
      </c>
      <c r="B33" s="44">
        <v>4</v>
      </c>
      <c r="C33" s="50">
        <v>34</v>
      </c>
      <c r="D33" s="22">
        <f>C33+C31+C29+C27-C26-C28-C30-C32</f>
        <v>21</v>
      </c>
      <c r="E33" s="47">
        <f t="shared" si="71"/>
        <v>42</v>
      </c>
      <c r="F33" s="22">
        <f>C32+C30+C28+C26</f>
        <v>33</v>
      </c>
      <c r="G33" s="46">
        <f t="shared" si="94"/>
        <v>1650</v>
      </c>
      <c r="H33" s="48">
        <f t="shared" si="95"/>
        <v>165</v>
      </c>
      <c r="I33" s="72">
        <f t="shared" si="96"/>
        <v>207</v>
      </c>
      <c r="J33" s="79">
        <f t="shared" si="75"/>
        <v>78.571428571428569</v>
      </c>
      <c r="K33" s="74">
        <f t="shared" si="76"/>
        <v>1.5714285714285714</v>
      </c>
      <c r="L33" s="75">
        <f t="shared" si="57"/>
        <v>420</v>
      </c>
      <c r="M33" s="75">
        <f t="shared" si="77"/>
        <v>200</v>
      </c>
      <c r="N33" s="76">
        <f t="shared" si="78"/>
        <v>278.57142857142856</v>
      </c>
      <c r="O33" s="77">
        <f t="shared" si="79"/>
        <v>5.5714285714285712</v>
      </c>
      <c r="P33" s="80">
        <f t="shared" si="97"/>
        <v>2.5454545454545454</v>
      </c>
      <c r="Q33" s="109">
        <f t="shared" si="81"/>
        <v>1.5555555555555556</v>
      </c>
      <c r="R33" s="115">
        <v>8</v>
      </c>
      <c r="S33" s="111">
        <v>4</v>
      </c>
      <c r="T33" s="112">
        <f t="shared" si="98"/>
        <v>17.0859375</v>
      </c>
      <c r="U33" s="116">
        <f>T33+T31+T29+T27-T26-T28-T30-T32</f>
        <v>9.8515625</v>
      </c>
      <c r="V33" s="114">
        <f t="shared" si="83"/>
        <v>19.703125</v>
      </c>
      <c r="W33" s="116">
        <f>T32+T30+T28+T26</f>
        <v>19.703125</v>
      </c>
      <c r="X33" s="113">
        <f t="shared" si="99"/>
        <v>985.15625</v>
      </c>
      <c r="Y33" s="136">
        <f t="shared" si="85"/>
        <v>98.515625</v>
      </c>
      <c r="Z33" s="137">
        <f t="shared" si="100"/>
        <v>118.21875</v>
      </c>
      <c r="AA33" s="140">
        <f t="shared" si="87"/>
        <v>100</v>
      </c>
      <c r="AB33" s="74">
        <f t="shared" si="88"/>
        <v>2</v>
      </c>
      <c r="AC33" s="139">
        <f t="shared" si="66"/>
        <v>197.03125</v>
      </c>
      <c r="AD33" s="139">
        <f t="shared" si="89"/>
        <v>200</v>
      </c>
      <c r="AE33" s="139">
        <f t="shared" si="90"/>
        <v>300</v>
      </c>
      <c r="AF33" s="74">
        <f t="shared" si="91"/>
        <v>6</v>
      </c>
      <c r="AG33" s="150">
        <f t="shared" si="101"/>
        <v>2</v>
      </c>
      <c r="AH33" s="149">
        <f t="shared" si="93"/>
        <v>1.3333333333333333</v>
      </c>
    </row>
    <row r="34" spans="1:34">
      <c r="A34" s="29">
        <v>9</v>
      </c>
      <c r="B34" s="30">
        <v>4.5</v>
      </c>
      <c r="C34" s="31">
        <v>55</v>
      </c>
      <c r="D34" s="39">
        <f>C34+C32+C30+C28+C26-C27-C29-C31-C33</f>
        <v>34</v>
      </c>
      <c r="E34" s="40">
        <f t="shared" si="71"/>
        <v>68</v>
      </c>
      <c r="F34" s="39">
        <f>C33+C31+C29+C27</f>
        <v>54</v>
      </c>
      <c r="G34" s="39">
        <f t="shared" si="94"/>
        <v>2700</v>
      </c>
      <c r="H34" s="42">
        <f t="shared" si="95"/>
        <v>270</v>
      </c>
      <c r="I34" s="64">
        <f t="shared" si="96"/>
        <v>338</v>
      </c>
      <c r="J34" s="71">
        <f t="shared" si="75"/>
        <v>79.411764705882348</v>
      </c>
      <c r="K34" s="66">
        <f t="shared" si="76"/>
        <v>1.588235294117647</v>
      </c>
      <c r="L34" s="67">
        <f t="shared" si="57"/>
        <v>765</v>
      </c>
      <c r="M34" s="67">
        <f t="shared" si="77"/>
        <v>224.99999999999997</v>
      </c>
      <c r="N34" s="68">
        <f t="shared" si="78"/>
        <v>304.41176470588232</v>
      </c>
      <c r="O34" s="69">
        <f t="shared" si="79"/>
        <v>6.0882352941176467</v>
      </c>
      <c r="P34" s="70">
        <f t="shared" si="97"/>
        <v>2.8333333333333335</v>
      </c>
      <c r="Q34" s="105">
        <f t="shared" si="81"/>
        <v>1.7386363636363635</v>
      </c>
      <c r="R34" s="98">
        <v>9</v>
      </c>
      <c r="S34" s="99">
        <v>4.5</v>
      </c>
      <c r="T34" s="100">
        <f t="shared" si="98"/>
        <v>25.62890625</v>
      </c>
      <c r="U34" s="117">
        <f>T34+T32+T30+T28+T26-T27-T29-T31-T33</f>
        <v>15.77734375</v>
      </c>
      <c r="V34" s="107">
        <f t="shared" si="83"/>
        <v>31.5546875</v>
      </c>
      <c r="W34" s="106">
        <f>T33+T31+T29+T27</f>
        <v>29.5546875</v>
      </c>
      <c r="X34" s="106">
        <f t="shared" si="99"/>
        <v>1477.734375</v>
      </c>
      <c r="Y34" s="119">
        <f t="shared" si="85"/>
        <v>147.7734375</v>
      </c>
      <c r="Z34" s="132">
        <f t="shared" si="100"/>
        <v>179.328125</v>
      </c>
      <c r="AA34" s="135">
        <f t="shared" si="87"/>
        <v>93.661797474622432</v>
      </c>
      <c r="AB34" s="66">
        <f t="shared" si="88"/>
        <v>1.8732359494924486</v>
      </c>
      <c r="AC34" s="134">
        <f t="shared" si="66"/>
        <v>354.990234375</v>
      </c>
      <c r="AD34" s="134">
        <f t="shared" si="89"/>
        <v>224.99999999999997</v>
      </c>
      <c r="AE34" s="134">
        <f t="shared" si="90"/>
        <v>318.6617974746224</v>
      </c>
      <c r="AF34" s="66">
        <f t="shared" si="91"/>
        <v>6.3732359494924484</v>
      </c>
      <c r="AG34" s="146">
        <f t="shared" si="101"/>
        <v>2.4022601110229975</v>
      </c>
      <c r="AH34" s="147">
        <f t="shared" si="93"/>
        <v>1.5661783713916415</v>
      </c>
    </row>
    <row r="35" spans="1:34" s="21" customFormat="1">
      <c r="A35" s="43">
        <v>10</v>
      </c>
      <c r="B35" s="44">
        <v>5</v>
      </c>
      <c r="C35" s="45">
        <v>89</v>
      </c>
      <c r="D35" s="46">
        <f>C35+C33+C31+C29+C27-C26-C28-C30-C32-C34</f>
        <v>55</v>
      </c>
      <c r="E35" s="47">
        <f t="shared" si="71"/>
        <v>110</v>
      </c>
      <c r="F35" s="46">
        <f>C34+C32+C30+C28+C26</f>
        <v>88</v>
      </c>
      <c r="G35" s="46">
        <f t="shared" si="94"/>
        <v>4400</v>
      </c>
      <c r="H35" s="48">
        <f t="shared" si="95"/>
        <v>440</v>
      </c>
      <c r="I35" s="72">
        <f t="shared" si="96"/>
        <v>550</v>
      </c>
      <c r="J35" s="73">
        <f t="shared" si="75"/>
        <v>80</v>
      </c>
      <c r="K35" s="74">
        <f t="shared" si="76"/>
        <v>1.6</v>
      </c>
      <c r="L35" s="75">
        <f t="shared" si="57"/>
        <v>1375</v>
      </c>
      <c r="M35" s="75">
        <f t="shared" si="77"/>
        <v>250</v>
      </c>
      <c r="N35" s="76">
        <f t="shared" si="78"/>
        <v>330</v>
      </c>
      <c r="O35" s="77">
        <f t="shared" si="79"/>
        <v>6.6</v>
      </c>
      <c r="P35" s="78">
        <f t="shared" si="97"/>
        <v>3.125</v>
      </c>
      <c r="Q35" s="109">
        <f t="shared" si="81"/>
        <v>1.9230769230769231</v>
      </c>
      <c r="R35" s="110">
        <v>10</v>
      </c>
      <c r="S35" s="111">
        <v>5</v>
      </c>
      <c r="T35" s="112">
        <f t="shared" si="98"/>
        <v>38.443359375</v>
      </c>
      <c r="U35" s="116">
        <f>T35+T33+T31+T29+T27-T26-T28-T30-T32-T34</f>
        <v>22.666015625</v>
      </c>
      <c r="V35" s="114">
        <f t="shared" si="83"/>
        <v>45.33203125</v>
      </c>
      <c r="W35" s="113">
        <f>T34+T32+T30+T28+T26</f>
        <v>45.33203125</v>
      </c>
      <c r="X35" s="113">
        <f t="shared" si="99"/>
        <v>2266.6015625</v>
      </c>
      <c r="Y35" s="136">
        <f t="shared" si="85"/>
        <v>226.66015625</v>
      </c>
      <c r="Z35" s="137">
        <f t="shared" si="100"/>
        <v>271.9921875</v>
      </c>
      <c r="AA35" s="138">
        <f t="shared" si="87"/>
        <v>100</v>
      </c>
      <c r="AB35" s="74">
        <f t="shared" si="88"/>
        <v>2</v>
      </c>
      <c r="AC35" s="139">
        <f t="shared" si="66"/>
        <v>566.650390625</v>
      </c>
      <c r="AD35" s="139">
        <f t="shared" si="89"/>
        <v>250</v>
      </c>
      <c r="AE35" s="139">
        <f t="shared" si="90"/>
        <v>350</v>
      </c>
      <c r="AF35" s="74">
        <f t="shared" si="91"/>
        <v>7</v>
      </c>
      <c r="AG35" s="148">
        <f t="shared" si="101"/>
        <v>2.5</v>
      </c>
      <c r="AH35" s="149">
        <f t="shared" si="93"/>
        <v>1.6666666666666667</v>
      </c>
    </row>
    <row r="36" spans="1:34">
      <c r="A36" s="29">
        <v>11</v>
      </c>
      <c r="B36" s="30">
        <v>5</v>
      </c>
      <c r="C36" s="31">
        <v>144</v>
      </c>
      <c r="D36" s="39">
        <f>C36+C34+C32+C30+C28+C26-C27-C29-C31-C33-C35</f>
        <v>89</v>
      </c>
      <c r="E36" s="40">
        <f t="shared" si="71"/>
        <v>178</v>
      </c>
      <c r="F36" s="39">
        <f>C35+C33+C31+C29+C27</f>
        <v>143</v>
      </c>
      <c r="G36" s="39">
        <f t="shared" si="94"/>
        <v>7150</v>
      </c>
      <c r="H36" s="42">
        <f t="shared" si="95"/>
        <v>715</v>
      </c>
      <c r="I36" s="64">
        <f t="shared" si="96"/>
        <v>893</v>
      </c>
      <c r="J36" s="71">
        <f t="shared" si="75"/>
        <v>80.337078651685388</v>
      </c>
      <c r="K36" s="66">
        <f t="shared" si="76"/>
        <v>1.6067415730337078</v>
      </c>
      <c r="L36" s="67">
        <f t="shared" si="57"/>
        <v>2225</v>
      </c>
      <c r="M36" s="67">
        <f t="shared" si="77"/>
        <v>250</v>
      </c>
      <c r="N36" s="68">
        <f t="shared" si="78"/>
        <v>330.33707865168537</v>
      </c>
      <c r="O36" s="69">
        <f t="shared" si="79"/>
        <v>6.6067415730337071</v>
      </c>
      <c r="P36" s="70">
        <f t="shared" si="97"/>
        <v>3.1118881118881121</v>
      </c>
      <c r="Q36" s="105">
        <f t="shared" si="81"/>
        <v>1.9181034482758621</v>
      </c>
      <c r="R36" s="98">
        <v>11</v>
      </c>
      <c r="S36" s="99">
        <v>5</v>
      </c>
      <c r="T36" s="100">
        <f t="shared" si="98"/>
        <v>57.6650390625</v>
      </c>
      <c r="U36" s="117">
        <f>T36+T34+T32+T30+T28+T26-T27-T29-T31-T33-T35</f>
        <v>34.9990234375</v>
      </c>
      <c r="V36" s="107">
        <f t="shared" si="83"/>
        <v>69.998046875</v>
      </c>
      <c r="W36" s="106">
        <f>T35+T33+T31+T29+T27</f>
        <v>67.998046875</v>
      </c>
      <c r="X36" s="106">
        <f t="shared" si="99"/>
        <v>3399.90234375</v>
      </c>
      <c r="Y36" s="119">
        <f t="shared" si="85"/>
        <v>339.990234375</v>
      </c>
      <c r="Z36" s="132">
        <f t="shared" si="100"/>
        <v>409.98828125</v>
      </c>
      <c r="AA36" s="135">
        <f t="shared" si="87"/>
        <v>97.142777421245015</v>
      </c>
      <c r="AB36" s="66">
        <f t="shared" si="88"/>
        <v>1.9428555484249004</v>
      </c>
      <c r="AC36" s="134">
        <f t="shared" si="66"/>
        <v>874.9755859375</v>
      </c>
      <c r="AD36" s="134">
        <f t="shared" si="89"/>
        <v>250</v>
      </c>
      <c r="AE36" s="134">
        <f t="shared" si="90"/>
        <v>347.142777421245</v>
      </c>
      <c r="AF36" s="66">
        <f t="shared" si="91"/>
        <v>6.9428555484248999</v>
      </c>
      <c r="AG36" s="146">
        <f t="shared" si="101"/>
        <v>2.5735315237684908</v>
      </c>
      <c r="AH36" s="147">
        <f t="shared" si="93"/>
        <v>1.6990300467435928</v>
      </c>
    </row>
    <row r="37" spans="1:34">
      <c r="A37" s="29">
        <v>12</v>
      </c>
      <c r="B37" s="30">
        <v>5</v>
      </c>
      <c r="C37" s="31">
        <v>233</v>
      </c>
      <c r="D37" s="41">
        <f>C37+C35+C33+C31+C29-C28-C30-C32-C34-C36+C27-C26</f>
        <v>144</v>
      </c>
      <c r="E37" s="42">
        <f t="shared" si="71"/>
        <v>288</v>
      </c>
      <c r="F37" s="41">
        <f>C36+C34+C32+C30+C28+C26</f>
        <v>232</v>
      </c>
      <c r="G37" s="41">
        <f t="shared" si="94"/>
        <v>11600</v>
      </c>
      <c r="H37" s="42">
        <f t="shared" si="95"/>
        <v>1160</v>
      </c>
      <c r="I37" s="64">
        <f t="shared" si="96"/>
        <v>1448</v>
      </c>
      <c r="J37" s="71">
        <f t="shared" si="75"/>
        <v>80.555555555555557</v>
      </c>
      <c r="K37" s="81">
        <f t="shared" si="76"/>
        <v>1.6111111111111112</v>
      </c>
      <c r="L37" s="82">
        <f t="shared" si="57"/>
        <v>3600</v>
      </c>
      <c r="M37" s="82">
        <f t="shared" si="77"/>
        <v>250</v>
      </c>
      <c r="N37" s="83">
        <f t="shared" si="78"/>
        <v>330.55555555555554</v>
      </c>
      <c r="O37" s="84">
        <f t="shared" si="79"/>
        <v>6.6111111111111107</v>
      </c>
      <c r="P37" s="85">
        <f t="shared" si="97"/>
        <v>3.103448275862069</v>
      </c>
      <c r="Q37" s="105">
        <f t="shared" si="81"/>
        <v>1.9148936170212767</v>
      </c>
      <c r="R37" s="98">
        <v>12</v>
      </c>
      <c r="S37" s="99">
        <v>5</v>
      </c>
      <c r="T37" s="100">
        <f t="shared" si="98"/>
        <v>86.49755859375</v>
      </c>
      <c r="U37" s="117">
        <f>T37+T35+T33+T31+T29-T28-T30-T32-T34-T36+T27-T26</f>
        <v>51.49853515625</v>
      </c>
      <c r="V37" s="119">
        <f t="shared" si="83"/>
        <v>102.9970703125</v>
      </c>
      <c r="W37" s="108">
        <f>T36+T34+T32+T30+T28+T26</f>
        <v>102.9970703125</v>
      </c>
      <c r="X37" s="108">
        <f t="shared" si="99"/>
        <v>5149.853515625</v>
      </c>
      <c r="Y37" s="119">
        <f t="shared" si="85"/>
        <v>514.9853515625</v>
      </c>
      <c r="Z37" s="132">
        <f t="shared" si="100"/>
        <v>617.982421875</v>
      </c>
      <c r="AA37" s="135">
        <f t="shared" si="87"/>
        <v>100</v>
      </c>
      <c r="AB37" s="81">
        <f t="shared" si="88"/>
        <v>2</v>
      </c>
      <c r="AC37" s="141">
        <f t="shared" si="66"/>
        <v>1287.46337890625</v>
      </c>
      <c r="AD37" s="141">
        <f t="shared" si="89"/>
        <v>249.99999999999997</v>
      </c>
      <c r="AE37" s="141">
        <f t="shared" si="90"/>
        <v>350</v>
      </c>
      <c r="AF37" s="81">
        <f t="shared" si="91"/>
        <v>7</v>
      </c>
      <c r="AG37" s="151">
        <f t="shared" si="101"/>
        <v>2.5</v>
      </c>
      <c r="AH37" s="147">
        <f t="shared" si="93"/>
        <v>1.6666666666666667</v>
      </c>
    </row>
    <row r="38" spans="1:34">
      <c r="A38" s="29">
        <v>13</v>
      </c>
      <c r="B38" s="30">
        <v>6</v>
      </c>
      <c r="C38" s="31">
        <v>377</v>
      </c>
      <c r="D38" s="41">
        <f>C38+C36+C34+C32+C30+C28-C29-C31-C33-C35-C37+C26-C27</f>
        <v>233</v>
      </c>
      <c r="E38" s="42">
        <f t="shared" si="71"/>
        <v>466</v>
      </c>
      <c r="F38" s="41">
        <f>C37+C35+C33+C31+C29+C27</f>
        <v>376</v>
      </c>
      <c r="G38" s="41">
        <f t="shared" si="94"/>
        <v>18800</v>
      </c>
      <c r="H38" s="42">
        <f t="shared" si="95"/>
        <v>1880</v>
      </c>
      <c r="I38" s="64">
        <f t="shared" si="96"/>
        <v>2346</v>
      </c>
      <c r="J38" s="71">
        <f t="shared" si="75"/>
        <v>80.686695278969964</v>
      </c>
      <c r="K38" s="81">
        <f t="shared" si="76"/>
        <v>1.6137339055793993</v>
      </c>
      <c r="L38" s="82">
        <f t="shared" si="57"/>
        <v>6990</v>
      </c>
      <c r="M38" s="82">
        <f t="shared" si="77"/>
        <v>300</v>
      </c>
      <c r="N38" s="83">
        <f t="shared" si="78"/>
        <v>380.68669527896998</v>
      </c>
      <c r="O38" s="84">
        <f t="shared" si="79"/>
        <v>7.6137339055793998</v>
      </c>
      <c r="P38" s="85">
        <f t="shared" si="97"/>
        <v>3.7180851063829787</v>
      </c>
      <c r="Q38" s="105">
        <f t="shared" si="81"/>
        <v>2.2955665024630543</v>
      </c>
      <c r="R38" s="98">
        <v>13</v>
      </c>
      <c r="S38" s="99">
        <v>6</v>
      </c>
      <c r="T38" s="100">
        <f t="shared" si="98"/>
        <v>129.746337890625</v>
      </c>
      <c r="U38" s="117">
        <f>T38+T36+T34+T32+T30+T28-T29-T31-T33-T35-T37+T26-T27</f>
        <v>78.247802734375</v>
      </c>
      <c r="V38" s="119">
        <f t="shared" si="83"/>
        <v>156.49560546875</v>
      </c>
      <c r="W38" s="108">
        <f>T37+T35+T33+T31+T29+T27</f>
        <v>154.49560546875</v>
      </c>
      <c r="X38" s="108">
        <f t="shared" si="99"/>
        <v>7724.7802734375</v>
      </c>
      <c r="Y38" s="119">
        <f t="shared" si="85"/>
        <v>772.47802734375</v>
      </c>
      <c r="Z38" s="132">
        <f t="shared" si="100"/>
        <v>928.9736328125</v>
      </c>
      <c r="AA38" s="135">
        <f t="shared" si="87"/>
        <v>98.722008842350931</v>
      </c>
      <c r="AB38" s="81">
        <f t="shared" si="88"/>
        <v>1.9744401768470186</v>
      </c>
      <c r="AC38" s="141">
        <f t="shared" si="66"/>
        <v>2347.43408203125</v>
      </c>
      <c r="AD38" s="141">
        <f t="shared" si="89"/>
        <v>300</v>
      </c>
      <c r="AE38" s="141">
        <f t="shared" si="90"/>
        <v>398.72200884235093</v>
      </c>
      <c r="AF38" s="81">
        <f t="shared" si="91"/>
        <v>7.9744401768470183</v>
      </c>
      <c r="AG38" s="151">
        <f t="shared" si="101"/>
        <v>3.0388360560923116</v>
      </c>
      <c r="AH38" s="147">
        <f t="shared" si="93"/>
        <v>2.0171863084367527</v>
      </c>
    </row>
    <row r="39" spans="1:34">
      <c r="A39" s="29">
        <v>14</v>
      </c>
      <c r="B39" s="30">
        <v>6</v>
      </c>
      <c r="C39" s="31">
        <v>610</v>
      </c>
      <c r="D39" s="41">
        <f>C39+C37+C35+C33+C31-C30-C32-C34-C36-C38+C29+C27-C26-C28</f>
        <v>377</v>
      </c>
      <c r="E39" s="42">
        <f t="shared" si="71"/>
        <v>754</v>
      </c>
      <c r="F39" s="41">
        <f>C38+C36+C34+C32+C30+C28+C26</f>
        <v>609</v>
      </c>
      <c r="G39" s="41">
        <f t="shared" si="94"/>
        <v>30450</v>
      </c>
      <c r="H39" s="42">
        <f t="shared" si="95"/>
        <v>3045</v>
      </c>
      <c r="I39" s="64">
        <f t="shared" si="96"/>
        <v>3799</v>
      </c>
      <c r="J39" s="71">
        <f t="shared" si="75"/>
        <v>80.769230769230774</v>
      </c>
      <c r="K39" s="81">
        <f t="shared" si="76"/>
        <v>1.6153846153846154</v>
      </c>
      <c r="L39" s="82">
        <f t="shared" si="57"/>
        <v>11310</v>
      </c>
      <c r="M39" s="82">
        <f t="shared" si="77"/>
        <v>300</v>
      </c>
      <c r="N39" s="83">
        <f t="shared" si="78"/>
        <v>380.76923076923077</v>
      </c>
      <c r="O39" s="84">
        <f t="shared" si="79"/>
        <v>7.6153846153846159</v>
      </c>
      <c r="P39" s="85">
        <f t="shared" si="97"/>
        <v>3.7142857142857144</v>
      </c>
      <c r="Q39" s="105">
        <f t="shared" si="81"/>
        <v>2.2941176470588234</v>
      </c>
      <c r="R39" s="98">
        <v>14</v>
      </c>
      <c r="S39" s="99">
        <v>6</v>
      </c>
      <c r="T39" s="100">
        <f t="shared" si="98"/>
        <v>194.6195068359375</v>
      </c>
      <c r="U39" s="117">
        <f>T39+T37+T35+T33+T31-T30-T32-T34-T36-T38+T29+T27-T26-T28</f>
        <v>116.3717041015625</v>
      </c>
      <c r="V39" s="119">
        <f t="shared" si="83"/>
        <v>232.743408203125</v>
      </c>
      <c r="W39" s="108">
        <f>T38+T36+T34+T32+T30+T28+T26</f>
        <v>232.743408203125</v>
      </c>
      <c r="X39" s="108">
        <f t="shared" si="99"/>
        <v>11637.17041015625</v>
      </c>
      <c r="Y39" s="119">
        <f t="shared" si="85"/>
        <v>1163.717041015625</v>
      </c>
      <c r="Z39" s="132">
        <f t="shared" si="100"/>
        <v>1396.46044921875</v>
      </c>
      <c r="AA39" s="135">
        <f t="shared" si="87"/>
        <v>100</v>
      </c>
      <c r="AB39" s="81">
        <f t="shared" si="88"/>
        <v>2</v>
      </c>
      <c r="AC39" s="141">
        <f t="shared" si="66"/>
        <v>3491.151123046875</v>
      </c>
      <c r="AD39" s="141">
        <f t="shared" si="89"/>
        <v>299.99999999999994</v>
      </c>
      <c r="AE39" s="141">
        <f t="shared" si="90"/>
        <v>399.99999999999994</v>
      </c>
      <c r="AF39" s="81">
        <f t="shared" si="91"/>
        <v>7.9999999999999991</v>
      </c>
      <c r="AG39" s="151">
        <f t="shared" si="101"/>
        <v>3</v>
      </c>
      <c r="AH39" s="147">
        <f t="shared" si="93"/>
        <v>2</v>
      </c>
    </row>
    <row r="40" spans="1:34">
      <c r="A40" s="52">
        <v>15</v>
      </c>
      <c r="B40" s="53">
        <v>6</v>
      </c>
      <c r="C40" s="54">
        <v>987</v>
      </c>
      <c r="D40" s="55">
        <f>C40+C38+C36+C34+C32+C30-C31-C33-C35-C37-C39+C28+C26-C27-C29</f>
        <v>610</v>
      </c>
      <c r="E40" s="42">
        <f t="shared" si="71"/>
        <v>1220</v>
      </c>
      <c r="F40" s="55">
        <f>C39+C37+C35+C33+C31+C29+C27</f>
        <v>986</v>
      </c>
      <c r="G40" s="41">
        <f t="shared" si="94"/>
        <v>49300</v>
      </c>
      <c r="H40" s="42">
        <f t="shared" si="95"/>
        <v>4930</v>
      </c>
      <c r="I40" s="86">
        <f t="shared" si="96"/>
        <v>6150</v>
      </c>
      <c r="J40" s="87">
        <f t="shared" si="75"/>
        <v>80.819672131147541</v>
      </c>
      <c r="K40" s="81">
        <f t="shared" si="76"/>
        <v>1.6163934426229509</v>
      </c>
      <c r="L40" s="82">
        <f t="shared" si="57"/>
        <v>18300</v>
      </c>
      <c r="M40" s="82">
        <f t="shared" si="77"/>
        <v>300</v>
      </c>
      <c r="N40" s="90">
        <f t="shared" si="78"/>
        <v>380.81967213114751</v>
      </c>
      <c r="O40" s="84">
        <f t="shared" si="79"/>
        <v>7.6163934426229503</v>
      </c>
      <c r="P40" s="91">
        <f t="shared" si="97"/>
        <v>3.7119675456389452</v>
      </c>
      <c r="Q40" s="120" t="s">
        <v>54</v>
      </c>
      <c r="R40" s="121">
        <v>15</v>
      </c>
      <c r="S40" s="122">
        <v>6</v>
      </c>
      <c r="T40" s="100">
        <f t="shared" si="98"/>
        <v>291.92926025390625</v>
      </c>
      <c r="U40" s="117">
        <f>T40+T38+T36+T34+T32+T30-T31-T33-T35-T37-T39+T28+T26-T27-T29</f>
        <v>175.55755615234375</v>
      </c>
      <c r="V40" s="119">
        <f t="shared" si="83"/>
        <v>351.1151123046875</v>
      </c>
      <c r="W40" s="108">
        <f>T39+T37+T35+T33+T31+T29+T27</f>
        <v>349.1151123046875</v>
      </c>
      <c r="X40" s="108">
        <f t="shared" si="99"/>
        <v>17455.755615234375</v>
      </c>
      <c r="Y40" s="119">
        <f t="shared" si="85"/>
        <v>1745.5755615234375</v>
      </c>
      <c r="Z40" s="142">
        <f t="shared" si="100"/>
        <v>2096.690673828125</v>
      </c>
      <c r="AA40" s="143">
        <f t="shared" si="87"/>
        <v>99.430386238042516</v>
      </c>
      <c r="AB40" s="81">
        <f t="shared" si="88"/>
        <v>1.9886077247608502</v>
      </c>
      <c r="AC40" s="141">
        <f t="shared" si="66"/>
        <v>5266.7266845703125</v>
      </c>
      <c r="AD40" s="141">
        <f t="shared" si="89"/>
        <v>300</v>
      </c>
      <c r="AE40" s="144">
        <f t="shared" si="90"/>
        <v>399.4303862380425</v>
      </c>
      <c r="AF40" s="81">
        <f t="shared" si="91"/>
        <v>7.9886077247608505</v>
      </c>
      <c r="AG40" s="152">
        <f t="shared" si="101"/>
        <v>3.0171863084367527</v>
      </c>
      <c r="AH40" s="153" t="s">
        <v>54</v>
      </c>
    </row>
    <row r="41" spans="1:34">
      <c r="R41" s="13"/>
      <c r="S41" s="13"/>
      <c r="T41" s="125"/>
      <c r="U41" s="13"/>
      <c r="V41" s="13"/>
      <c r="W41" s="13"/>
      <c r="X41" s="13"/>
      <c r="Y41" s="13"/>
      <c r="Z41" s="13"/>
      <c r="AA41" s="13"/>
      <c r="AB41" s="92"/>
      <c r="AC41" s="13"/>
      <c r="AD41" s="13"/>
      <c r="AE41" s="13"/>
      <c r="AF41" s="13"/>
      <c r="AG41" s="13"/>
      <c r="AH41" s="13"/>
    </row>
    <row r="42" spans="1:34">
      <c r="R42" s="13"/>
      <c r="S42" s="13"/>
      <c r="T42" s="125"/>
      <c r="U42" s="13"/>
      <c r="V42" s="13"/>
      <c r="W42" s="13"/>
      <c r="X42" s="13"/>
      <c r="Y42" s="13"/>
      <c r="Z42" s="13"/>
      <c r="AA42" s="13"/>
      <c r="AB42" s="92"/>
      <c r="AC42" s="13"/>
      <c r="AD42" s="13"/>
      <c r="AE42" s="13"/>
      <c r="AF42" s="13"/>
      <c r="AG42" s="13"/>
      <c r="AH42" s="13"/>
    </row>
    <row r="43" spans="1:34">
      <c r="A43" s="26"/>
      <c r="B43" s="27" t="s">
        <v>66</v>
      </c>
      <c r="C43" s="28"/>
      <c r="D43" t="s">
        <v>28</v>
      </c>
      <c r="E43" t="s">
        <v>65</v>
      </c>
      <c r="F43" t="s">
        <v>30</v>
      </c>
      <c r="G43" s="57" t="s">
        <v>31</v>
      </c>
      <c r="H43" s="58" t="s">
        <v>63</v>
      </c>
      <c r="I43" s="57" t="s">
        <v>32</v>
      </c>
      <c r="J43" t="s">
        <v>33</v>
      </c>
      <c r="K43" s="24" t="s">
        <v>67</v>
      </c>
      <c r="L43" t="s">
        <v>68</v>
      </c>
      <c r="M43" t="s">
        <v>69</v>
      </c>
      <c r="R43" s="95"/>
      <c r="S43" s="96" t="s">
        <v>34</v>
      </c>
      <c r="T43" s="97"/>
    </row>
    <row r="44" spans="1:34">
      <c r="A44" s="29"/>
      <c r="B44" s="30"/>
      <c r="C44" s="31"/>
      <c r="D44">
        <v>500</v>
      </c>
      <c r="E44" s="32">
        <v>50</v>
      </c>
      <c r="F44" s="33">
        <v>50</v>
      </c>
      <c r="G44" s="57">
        <v>0.01</v>
      </c>
      <c r="H44" s="212" t="s">
        <v>64</v>
      </c>
      <c r="I44" s="57">
        <v>0.1</v>
      </c>
      <c r="J44">
        <v>200</v>
      </c>
      <c r="K44" s="24">
        <v>2</v>
      </c>
      <c r="L44">
        <v>10</v>
      </c>
      <c r="M44">
        <v>5</v>
      </c>
      <c r="R44" s="98"/>
      <c r="S44" s="99"/>
      <c r="T44" s="100"/>
      <c r="W44" s="32"/>
      <c r="X44" s="33"/>
    </row>
    <row r="45" spans="1:34">
      <c r="A45" s="223" t="s">
        <v>35</v>
      </c>
      <c r="B45" s="224"/>
      <c r="C45" s="225"/>
      <c r="D45" s="222"/>
      <c r="E45" s="222"/>
      <c r="F45" s="222"/>
      <c r="G45" s="222"/>
      <c r="H45" s="222"/>
      <c r="I45" s="226"/>
      <c r="J45" s="221" t="s">
        <v>37</v>
      </c>
      <c r="K45" s="222"/>
      <c r="L45" s="222"/>
      <c r="M45" s="222"/>
      <c r="N45" s="222"/>
      <c r="O45" s="222"/>
      <c r="P45" s="222"/>
      <c r="Q45" s="222"/>
      <c r="R45" s="227" t="s">
        <v>35</v>
      </c>
      <c r="S45" s="228"/>
      <c r="T45" s="229"/>
      <c r="U45" s="222"/>
      <c r="V45" s="222"/>
      <c r="W45" s="222"/>
      <c r="X45" s="222"/>
      <c r="Y45" s="222"/>
      <c r="Z45" s="226"/>
      <c r="AA45" s="221" t="s">
        <v>37</v>
      </c>
      <c r="AB45" s="222"/>
      <c r="AC45" s="222"/>
      <c r="AD45" s="222"/>
      <c r="AE45" s="222"/>
      <c r="AF45" s="222"/>
      <c r="AG45" s="222"/>
      <c r="AH45" s="222"/>
    </row>
    <row r="46" spans="1:34">
      <c r="A46" s="34" t="s">
        <v>13</v>
      </c>
      <c r="B46" s="35" t="s">
        <v>38</v>
      </c>
      <c r="C46" s="36" t="s">
        <v>14</v>
      </c>
      <c r="D46" s="37" t="s">
        <v>40</v>
      </c>
      <c r="E46" s="38" t="s">
        <v>41</v>
      </c>
      <c r="F46" s="37" t="s">
        <v>42</v>
      </c>
      <c r="G46" s="37" t="s">
        <v>43</v>
      </c>
      <c r="H46" s="38" t="s">
        <v>44</v>
      </c>
      <c r="I46" s="59" t="s">
        <v>45</v>
      </c>
      <c r="J46" s="60" t="s">
        <v>46</v>
      </c>
      <c r="K46" s="61" t="s">
        <v>47</v>
      </c>
      <c r="L46" s="62" t="s">
        <v>48</v>
      </c>
      <c r="M46" s="62" t="s">
        <v>49</v>
      </c>
      <c r="N46" s="62" t="s">
        <v>50</v>
      </c>
      <c r="O46" s="62" t="s">
        <v>70</v>
      </c>
      <c r="P46" s="63" t="s">
        <v>52</v>
      </c>
      <c r="Q46" s="63" t="s">
        <v>53</v>
      </c>
      <c r="R46" s="101" t="s">
        <v>13</v>
      </c>
      <c r="S46" s="102" t="s">
        <v>38</v>
      </c>
      <c r="T46" s="103" t="s">
        <v>18</v>
      </c>
      <c r="U46" s="37" t="s">
        <v>40</v>
      </c>
      <c r="V46" s="38" t="s">
        <v>41</v>
      </c>
      <c r="W46" s="37" t="s">
        <v>42</v>
      </c>
      <c r="X46" s="37" t="s">
        <v>43</v>
      </c>
      <c r="Y46" s="38" t="s">
        <v>44</v>
      </c>
      <c r="Z46" s="59" t="s">
        <v>45</v>
      </c>
      <c r="AA46" s="60" t="s">
        <v>46</v>
      </c>
      <c r="AB46" s="61" t="s">
        <v>47</v>
      </c>
      <c r="AC46" s="62" t="s">
        <v>48</v>
      </c>
      <c r="AD46" s="62" t="s">
        <v>49</v>
      </c>
      <c r="AE46" s="62" t="s">
        <v>50</v>
      </c>
      <c r="AF46" s="62" t="s">
        <v>51</v>
      </c>
      <c r="AG46" s="63" t="s">
        <v>52</v>
      </c>
      <c r="AH46" s="63" t="s">
        <v>53</v>
      </c>
    </row>
    <row r="47" spans="1:34">
      <c r="A47" s="29">
        <v>1</v>
      </c>
      <c r="B47" s="30">
        <v>1</v>
      </c>
      <c r="C47" s="31">
        <v>1</v>
      </c>
      <c r="D47" s="39">
        <v>1</v>
      </c>
      <c r="E47" s="40">
        <f>D47*$G$44*$J$44</f>
        <v>2</v>
      </c>
      <c r="F47" s="39">
        <v>0</v>
      </c>
      <c r="G47" s="41">
        <v>0</v>
      </c>
      <c r="H47" s="42">
        <f>G47*$L$2</f>
        <v>0</v>
      </c>
      <c r="I47" s="64">
        <f>E47+H47</f>
        <v>2</v>
      </c>
      <c r="J47" s="65">
        <v>0</v>
      </c>
      <c r="K47" s="93">
        <f>J47/$F$23</f>
        <v>0</v>
      </c>
      <c r="L47" s="67">
        <f>D47*$M$44*$I$44</f>
        <v>0.5</v>
      </c>
      <c r="M47" s="67">
        <f>L47/($I$44*D47)</f>
        <v>5</v>
      </c>
      <c r="N47" s="68">
        <f>J47+M47</f>
        <v>5</v>
      </c>
      <c r="O47" s="94">
        <v>0</v>
      </c>
      <c r="P47" s="70">
        <v>0</v>
      </c>
      <c r="Q47" s="105">
        <v>0</v>
      </c>
      <c r="R47" s="98">
        <v>1</v>
      </c>
      <c r="S47" s="99">
        <v>1</v>
      </c>
      <c r="T47" s="100">
        <v>1</v>
      </c>
      <c r="U47" s="39">
        <v>1</v>
      </c>
      <c r="V47" s="40">
        <f>U47*$P$23*$J$23</f>
        <v>2</v>
      </c>
      <c r="W47" s="39">
        <v>0</v>
      </c>
      <c r="X47" s="41">
        <v>0</v>
      </c>
      <c r="Y47" s="42">
        <f>X47*$L$23</f>
        <v>0</v>
      </c>
      <c r="Z47" s="64">
        <f>V47+Y47</f>
        <v>2</v>
      </c>
      <c r="AA47" s="65">
        <v>0</v>
      </c>
      <c r="AB47" s="66">
        <f>AA47/$F$23</f>
        <v>0</v>
      </c>
      <c r="AC47" s="67">
        <f t="shared" ref="AC47" si="102">U47*$G$23*$L$23*S47</f>
        <v>5</v>
      </c>
      <c r="AD47" s="67">
        <f>AC47/($L$23*U47)</f>
        <v>50</v>
      </c>
      <c r="AE47" s="68">
        <f>AA47+AD47</f>
        <v>50</v>
      </c>
      <c r="AF47" s="69">
        <f>AE47/$F$23</f>
        <v>1</v>
      </c>
      <c r="AG47" s="70">
        <v>0</v>
      </c>
      <c r="AH47" s="105">
        <v>0</v>
      </c>
    </row>
    <row r="48" spans="1:34">
      <c r="A48" s="29">
        <v>2</v>
      </c>
      <c r="B48" s="30">
        <v>1</v>
      </c>
      <c r="C48" s="31">
        <v>1</v>
      </c>
      <c r="D48" s="39">
        <f>SUM(C$47:C48)</f>
        <v>2</v>
      </c>
      <c r="E48" s="40">
        <f t="shared" ref="E48" si="103">D48*$G$44*$J$44</f>
        <v>4</v>
      </c>
      <c r="F48" s="39">
        <f>C47</f>
        <v>1</v>
      </c>
      <c r="G48" s="39">
        <f>F48*$L$44*C47</f>
        <v>10</v>
      </c>
      <c r="H48" s="42">
        <f>G48*$L$23</f>
        <v>1</v>
      </c>
      <c r="I48" s="64">
        <f>E48+H48</f>
        <v>5</v>
      </c>
      <c r="J48" s="71">
        <f>G48/D48</f>
        <v>5</v>
      </c>
      <c r="K48" s="93">
        <f>J48/($L$44*A47)</f>
        <v>0.5</v>
      </c>
      <c r="L48" s="67">
        <f t="shared" ref="L48" si="104">D48*$M$44*$I$44</f>
        <v>1</v>
      </c>
      <c r="M48" s="67">
        <f t="shared" ref="M48" si="105">L48/($I$44*D48)</f>
        <v>5</v>
      </c>
      <c r="N48" s="68">
        <f t="shared" ref="N48" si="106">J48+M48</f>
        <v>10</v>
      </c>
      <c r="O48" s="94">
        <f>N48/(A47*$L$44)</f>
        <v>1</v>
      </c>
      <c r="P48" s="70">
        <f>L48/H48</f>
        <v>1</v>
      </c>
      <c r="Q48" s="105">
        <f t="shared" ref="Q48" si="107">L48/H49</f>
        <v>0.33333333333333331</v>
      </c>
      <c r="R48" s="98">
        <v>2</v>
      </c>
      <c r="S48" s="99">
        <v>1</v>
      </c>
      <c r="T48" s="100">
        <f>T47*1.5</f>
        <v>1.5</v>
      </c>
      <c r="U48" s="39">
        <f>T48-T47</f>
        <v>0.5</v>
      </c>
      <c r="V48" s="40">
        <f t="shared" ref="V48" si="108">U48*$P$23*$J$23</f>
        <v>1</v>
      </c>
      <c r="W48" s="39">
        <f>T47</f>
        <v>1</v>
      </c>
      <c r="X48" s="39">
        <f>W48*$F$23</f>
        <v>50</v>
      </c>
      <c r="Y48" s="42">
        <f t="shared" ref="Y48" si="109">X48*$L$23</f>
        <v>5</v>
      </c>
      <c r="Z48" s="64">
        <f>V48+Y48</f>
        <v>6</v>
      </c>
      <c r="AA48" s="71">
        <f t="shared" ref="AA48" si="110">X48/U48</f>
        <v>100</v>
      </c>
      <c r="AB48" s="66">
        <f t="shared" ref="AB48" si="111">AA48/$F$23</f>
        <v>2</v>
      </c>
      <c r="AC48" s="67">
        <f t="shared" ref="AC48:AC61" si="112">U48*$G$23*$L$23*S48</f>
        <v>2.5</v>
      </c>
      <c r="AD48" s="67">
        <f t="shared" ref="AD48" si="113">AC48/($L$23*U48)</f>
        <v>50</v>
      </c>
      <c r="AE48" s="68">
        <f t="shared" ref="AE48" si="114">AA48+AD48</f>
        <v>150</v>
      </c>
      <c r="AF48" s="69">
        <f t="shared" ref="AF48" si="115">AE48/$F$23</f>
        <v>3</v>
      </c>
      <c r="AG48" s="70">
        <f>AC48/Y48</f>
        <v>0.5</v>
      </c>
      <c r="AH48" s="105">
        <f t="shared" ref="AH48" si="116">AC48/Y49</f>
        <v>0.33333333333333331</v>
      </c>
    </row>
    <row r="49" spans="1:34">
      <c r="A49" s="29">
        <v>3</v>
      </c>
      <c r="B49" s="30">
        <v>1.5</v>
      </c>
      <c r="C49" s="31">
        <f t="shared" ref="C49" si="117">C48*$K$44</f>
        <v>2</v>
      </c>
      <c r="D49" s="39">
        <f>SUM(C$47:C49)</f>
        <v>4</v>
      </c>
      <c r="E49" s="40">
        <f t="shared" ref="E49:E61" si="118">D49*$G$44*$J$44</f>
        <v>8</v>
      </c>
      <c r="F49" s="39">
        <f>F48+1</f>
        <v>2</v>
      </c>
      <c r="G49" s="39">
        <f>(C$47*F49+C$48*F48)*$L$44</f>
        <v>30</v>
      </c>
      <c r="H49" s="42">
        <f t="shared" ref="H49" si="119">G49*$L$23</f>
        <v>3</v>
      </c>
      <c r="I49" s="64">
        <f t="shared" ref="I49" si="120">E49+H49</f>
        <v>11</v>
      </c>
      <c r="J49" s="71">
        <f t="shared" ref="J49" si="121">G49/D49</f>
        <v>7.5</v>
      </c>
      <c r="K49" s="93">
        <f t="shared" ref="K49" si="122">J49/($L$44*A48)</f>
        <v>0.375</v>
      </c>
      <c r="L49" s="67">
        <f t="shared" ref="L49:L61" si="123">D49*$M$44*$I$44</f>
        <v>2</v>
      </c>
      <c r="M49" s="67">
        <f t="shared" ref="M49:M61" si="124">L49/($I$44*D49)</f>
        <v>5</v>
      </c>
      <c r="N49" s="68">
        <f t="shared" ref="N49:N61" si="125">J49+M49</f>
        <v>12.5</v>
      </c>
      <c r="O49" s="94">
        <f t="shared" ref="O49" si="126">N49/(A48*$L$44)</f>
        <v>0.625</v>
      </c>
      <c r="P49" s="70">
        <f t="shared" ref="P49" si="127">L49/H49</f>
        <v>0.66666666666666663</v>
      </c>
      <c r="Q49" s="105">
        <f t="shared" ref="Q49:Q60" si="128">L49/H50</f>
        <v>0.2857142857142857</v>
      </c>
      <c r="R49" s="98">
        <v>3</v>
      </c>
      <c r="S49" s="99">
        <v>1.5</v>
      </c>
      <c r="T49" s="100">
        <f t="shared" ref="T49" si="129">T48*1.5</f>
        <v>2.25</v>
      </c>
      <c r="U49" s="39">
        <f>T49+T47-T48</f>
        <v>1.75</v>
      </c>
      <c r="V49" s="40">
        <f t="shared" ref="V49:V61" si="130">U49*$P$23*$J$23</f>
        <v>3.5</v>
      </c>
      <c r="W49" s="39">
        <f>T48</f>
        <v>1.5</v>
      </c>
      <c r="X49" s="39">
        <f t="shared" ref="X49" si="131">W49*$F$23</f>
        <v>75</v>
      </c>
      <c r="Y49" s="42">
        <f t="shared" ref="Y49:Y61" si="132">X49*$L$23</f>
        <v>7.5</v>
      </c>
      <c r="Z49" s="64">
        <f t="shared" ref="Z49" si="133">V49+Y49</f>
        <v>11</v>
      </c>
      <c r="AA49" s="71">
        <f t="shared" ref="AA49:AA61" si="134">X49/U49</f>
        <v>42.857142857142854</v>
      </c>
      <c r="AB49" s="66">
        <f t="shared" ref="AB49:AB61" si="135">AA49/$F$23</f>
        <v>0.8571428571428571</v>
      </c>
      <c r="AC49" s="67">
        <f t="shared" si="112"/>
        <v>13.125</v>
      </c>
      <c r="AD49" s="67">
        <f t="shared" ref="AD49:AD61" si="136">AC49/($L$23*U49)</f>
        <v>74.999999999999986</v>
      </c>
      <c r="AE49" s="68">
        <f t="shared" ref="AE49:AE61" si="137">AA49+AD49</f>
        <v>117.85714285714283</v>
      </c>
      <c r="AF49" s="69">
        <f t="shared" ref="AF49:AF61" si="138">AE49/$F$23</f>
        <v>2.3571428571428568</v>
      </c>
      <c r="AG49" s="70">
        <f t="shared" ref="AG49" si="139">AC49/Y49</f>
        <v>1.75</v>
      </c>
      <c r="AH49" s="105">
        <f t="shared" ref="AH49:AH60" si="140">AC49/Y50</f>
        <v>0.80769230769230771</v>
      </c>
    </row>
    <row r="50" spans="1:34">
      <c r="A50" s="29">
        <v>4</v>
      </c>
      <c r="B50" s="30">
        <v>2</v>
      </c>
      <c r="C50" s="31">
        <f t="shared" ref="C50:C61" si="141">C49*$K$44</f>
        <v>4</v>
      </c>
      <c r="D50" s="39">
        <f>SUM(C$47:C50)</f>
        <v>8</v>
      </c>
      <c r="E50" s="40">
        <f t="shared" si="118"/>
        <v>16</v>
      </c>
      <c r="F50" s="39">
        <f t="shared" ref="F50" si="142">F49+1</f>
        <v>3</v>
      </c>
      <c r="G50" s="39">
        <f>(C$47*F50+C$48*F49+C$49*F48)*$L$44</f>
        <v>70</v>
      </c>
      <c r="H50" s="42">
        <f t="shared" ref="H50:H61" si="143">G50*$L$23</f>
        <v>7</v>
      </c>
      <c r="I50" s="64">
        <f t="shared" ref="I50:I61" si="144">E50+H50</f>
        <v>23</v>
      </c>
      <c r="J50" s="71">
        <f t="shared" ref="J50:J61" si="145">G50/D50</f>
        <v>8.75</v>
      </c>
      <c r="K50" s="93">
        <f t="shared" ref="K50:K61" si="146">J50/($L$44*A49)</f>
        <v>0.29166666666666669</v>
      </c>
      <c r="L50" s="67">
        <f t="shared" si="123"/>
        <v>4</v>
      </c>
      <c r="M50" s="67">
        <f t="shared" si="124"/>
        <v>5</v>
      </c>
      <c r="N50" s="68">
        <f t="shared" si="125"/>
        <v>13.75</v>
      </c>
      <c r="O50" s="94">
        <f t="shared" ref="O50:O61" si="147">N50/(A49*$L$44)</f>
        <v>0.45833333333333331</v>
      </c>
      <c r="P50" s="70">
        <f t="shared" ref="P50:P61" si="148">L50/H50</f>
        <v>0.5714285714285714</v>
      </c>
      <c r="Q50" s="105">
        <f t="shared" si="128"/>
        <v>0.26666666666666666</v>
      </c>
      <c r="R50" s="98">
        <v>4</v>
      </c>
      <c r="S50" s="99">
        <v>2</v>
      </c>
      <c r="T50" s="100">
        <f t="shared" ref="T50:T61" si="149">T49*1.5</f>
        <v>3.375</v>
      </c>
      <c r="U50" s="39">
        <f>T50+T48-T47-T49</f>
        <v>1.625</v>
      </c>
      <c r="V50" s="40">
        <f t="shared" si="130"/>
        <v>3.25</v>
      </c>
      <c r="W50" s="39">
        <f>T47+T49</f>
        <v>3.25</v>
      </c>
      <c r="X50" s="39">
        <f t="shared" ref="X50:X61" si="150">W50*$F$23</f>
        <v>162.5</v>
      </c>
      <c r="Y50" s="42">
        <f t="shared" si="132"/>
        <v>16.25</v>
      </c>
      <c r="Z50" s="64">
        <f t="shared" ref="Z50:Z61" si="151">V50+Y50</f>
        <v>19.5</v>
      </c>
      <c r="AA50" s="71">
        <f t="shared" si="134"/>
        <v>100</v>
      </c>
      <c r="AB50" s="66">
        <f t="shared" si="135"/>
        <v>2</v>
      </c>
      <c r="AC50" s="67">
        <f t="shared" si="112"/>
        <v>16.25</v>
      </c>
      <c r="AD50" s="67">
        <f t="shared" si="136"/>
        <v>100</v>
      </c>
      <c r="AE50" s="68">
        <f t="shared" si="137"/>
        <v>200</v>
      </c>
      <c r="AF50" s="69">
        <f t="shared" si="138"/>
        <v>4</v>
      </c>
      <c r="AG50" s="70">
        <f t="shared" ref="AG50:AG61" si="152">AC50/Y50</f>
        <v>1</v>
      </c>
      <c r="AH50" s="105">
        <f t="shared" si="140"/>
        <v>0.66666666666666663</v>
      </c>
    </row>
    <row r="51" spans="1:34">
      <c r="A51" s="29">
        <v>5</v>
      </c>
      <c r="B51" s="30">
        <v>2.5</v>
      </c>
      <c r="C51" s="31">
        <f t="shared" si="141"/>
        <v>8</v>
      </c>
      <c r="D51" s="39">
        <f>SUM(C$47:C51)</f>
        <v>16</v>
      </c>
      <c r="E51" s="40">
        <f t="shared" si="118"/>
        <v>32</v>
      </c>
      <c r="F51" s="39">
        <f t="shared" ref="F51:F61" si="153">F50+1</f>
        <v>4</v>
      </c>
      <c r="G51" s="39">
        <f>(C47*F51+C48*F50+C49*F49+C50*F48)*$L$44</f>
        <v>150</v>
      </c>
      <c r="H51" s="42">
        <f t="shared" si="143"/>
        <v>15</v>
      </c>
      <c r="I51" s="64">
        <f t="shared" si="144"/>
        <v>47</v>
      </c>
      <c r="J51" s="71">
        <f t="shared" si="145"/>
        <v>9.375</v>
      </c>
      <c r="K51" s="93">
        <f t="shared" si="146"/>
        <v>0.234375</v>
      </c>
      <c r="L51" s="67">
        <f t="shared" si="123"/>
        <v>8</v>
      </c>
      <c r="M51" s="67">
        <f t="shared" si="124"/>
        <v>5</v>
      </c>
      <c r="N51" s="68">
        <f t="shared" si="125"/>
        <v>14.375</v>
      </c>
      <c r="O51" s="94">
        <f t="shared" si="147"/>
        <v>0.359375</v>
      </c>
      <c r="P51" s="70">
        <f t="shared" si="148"/>
        <v>0.53333333333333333</v>
      </c>
      <c r="Q51" s="105">
        <f t="shared" si="128"/>
        <v>0.25806451612903225</v>
      </c>
      <c r="R51" s="98">
        <v>5</v>
      </c>
      <c r="S51" s="99">
        <v>2.5</v>
      </c>
      <c r="T51" s="100">
        <f t="shared" si="149"/>
        <v>5.0625</v>
      </c>
      <c r="U51" s="39">
        <f>T51+T49+T47-T48-T50</f>
        <v>3.4375</v>
      </c>
      <c r="V51" s="40">
        <f t="shared" si="130"/>
        <v>6.875</v>
      </c>
      <c r="W51" s="39">
        <f>T50+T48</f>
        <v>4.875</v>
      </c>
      <c r="X51" s="39">
        <f t="shared" si="150"/>
        <v>243.75</v>
      </c>
      <c r="Y51" s="42">
        <f t="shared" si="132"/>
        <v>24.375</v>
      </c>
      <c r="Z51" s="64">
        <f t="shared" si="151"/>
        <v>31.25</v>
      </c>
      <c r="AA51" s="71">
        <f t="shared" si="134"/>
        <v>70.909090909090907</v>
      </c>
      <c r="AB51" s="66">
        <f t="shared" si="135"/>
        <v>1.4181818181818182</v>
      </c>
      <c r="AC51" s="67">
        <f t="shared" si="112"/>
        <v>42.96875</v>
      </c>
      <c r="AD51" s="67">
        <f t="shared" si="136"/>
        <v>125</v>
      </c>
      <c r="AE51" s="68">
        <f t="shared" si="137"/>
        <v>195.90909090909091</v>
      </c>
      <c r="AF51" s="69">
        <f t="shared" si="138"/>
        <v>3.918181818181818</v>
      </c>
      <c r="AG51" s="70">
        <f t="shared" si="152"/>
        <v>1.7628205128205128</v>
      </c>
      <c r="AH51" s="105">
        <f t="shared" si="140"/>
        <v>1.0338345864661653</v>
      </c>
    </row>
    <row r="52" spans="1:34">
      <c r="A52" s="29">
        <v>6</v>
      </c>
      <c r="B52" s="30">
        <v>3</v>
      </c>
      <c r="C52" s="31">
        <f t="shared" si="141"/>
        <v>16</v>
      </c>
      <c r="D52" s="39">
        <f>SUM(C$47:C52)</f>
        <v>32</v>
      </c>
      <c r="E52" s="40">
        <f t="shared" si="118"/>
        <v>64</v>
      </c>
      <c r="F52" s="39">
        <f t="shared" si="153"/>
        <v>5</v>
      </c>
      <c r="G52" s="39">
        <f>(C51*F48+C50*F49+C49*F50+C48*F51+C47*F52)*$L$44</f>
        <v>310</v>
      </c>
      <c r="H52" s="42">
        <f t="shared" si="143"/>
        <v>31</v>
      </c>
      <c r="I52" s="64">
        <f t="shared" si="144"/>
        <v>95</v>
      </c>
      <c r="J52" s="71">
        <f t="shared" si="145"/>
        <v>9.6875</v>
      </c>
      <c r="K52" s="93">
        <f t="shared" si="146"/>
        <v>0.19375000000000001</v>
      </c>
      <c r="L52" s="67">
        <f t="shared" si="123"/>
        <v>16</v>
      </c>
      <c r="M52" s="67">
        <f t="shared" si="124"/>
        <v>5</v>
      </c>
      <c r="N52" s="68">
        <f t="shared" si="125"/>
        <v>14.6875</v>
      </c>
      <c r="O52" s="94">
        <f t="shared" si="147"/>
        <v>0.29375000000000001</v>
      </c>
      <c r="P52" s="70">
        <f t="shared" si="148"/>
        <v>0.5161290322580645</v>
      </c>
      <c r="Q52" s="105">
        <f t="shared" si="128"/>
        <v>0.25396825396825395</v>
      </c>
      <c r="R52" s="98">
        <v>6</v>
      </c>
      <c r="S52" s="99">
        <v>3</v>
      </c>
      <c r="T52" s="100">
        <f t="shared" si="149"/>
        <v>7.59375</v>
      </c>
      <c r="U52" s="39">
        <f>T52+T50+T48-T47-T49-T51</f>
        <v>4.15625</v>
      </c>
      <c r="V52" s="40">
        <f t="shared" si="130"/>
        <v>8.3125</v>
      </c>
      <c r="W52" s="39">
        <f>T51+T49+T47</f>
        <v>8.3125</v>
      </c>
      <c r="X52" s="39">
        <f t="shared" si="150"/>
        <v>415.625</v>
      </c>
      <c r="Y52" s="42">
        <f t="shared" si="132"/>
        <v>41.5625</v>
      </c>
      <c r="Z52" s="64">
        <f t="shared" si="151"/>
        <v>49.875</v>
      </c>
      <c r="AA52" s="71">
        <f t="shared" si="134"/>
        <v>100</v>
      </c>
      <c r="AB52" s="66">
        <f t="shared" si="135"/>
        <v>2</v>
      </c>
      <c r="AC52" s="67">
        <f t="shared" si="112"/>
        <v>62.34375</v>
      </c>
      <c r="AD52" s="67">
        <f t="shared" si="136"/>
        <v>150</v>
      </c>
      <c r="AE52" s="68">
        <f t="shared" si="137"/>
        <v>250</v>
      </c>
      <c r="AF52" s="69">
        <f t="shared" si="138"/>
        <v>5</v>
      </c>
      <c r="AG52" s="70">
        <f t="shared" si="152"/>
        <v>1.5</v>
      </c>
      <c r="AH52" s="105">
        <f t="shared" si="140"/>
        <v>1</v>
      </c>
    </row>
    <row r="53" spans="1:34">
      <c r="A53" s="29">
        <v>7</v>
      </c>
      <c r="B53" s="30">
        <v>3.5</v>
      </c>
      <c r="C53" s="31">
        <f t="shared" si="141"/>
        <v>32</v>
      </c>
      <c r="D53" s="39">
        <f>SUM(C$47:C53)</f>
        <v>64</v>
      </c>
      <c r="E53" s="40">
        <f t="shared" si="118"/>
        <v>128</v>
      </c>
      <c r="F53" s="39">
        <f t="shared" si="153"/>
        <v>6</v>
      </c>
      <c r="G53" s="39">
        <f>(C52*F48+C51*F49+C50*F50+C49*F51+C48*F52+C47*F53)*$L$44</f>
        <v>630</v>
      </c>
      <c r="H53" s="42">
        <f t="shared" si="143"/>
        <v>63</v>
      </c>
      <c r="I53" s="64">
        <f t="shared" si="144"/>
        <v>191</v>
      </c>
      <c r="J53" s="71">
        <f t="shared" si="145"/>
        <v>9.84375</v>
      </c>
      <c r="K53" s="93">
        <f t="shared" si="146"/>
        <v>0.1640625</v>
      </c>
      <c r="L53" s="67">
        <f t="shared" si="123"/>
        <v>32</v>
      </c>
      <c r="M53" s="67">
        <f t="shared" si="124"/>
        <v>5</v>
      </c>
      <c r="N53" s="68">
        <f t="shared" si="125"/>
        <v>14.84375</v>
      </c>
      <c r="O53" s="94">
        <f t="shared" si="147"/>
        <v>0.24739583333333334</v>
      </c>
      <c r="P53" s="70">
        <f t="shared" si="148"/>
        <v>0.50793650793650791</v>
      </c>
      <c r="Q53" s="105">
        <f t="shared" si="128"/>
        <v>0.25196850393700787</v>
      </c>
      <c r="R53" s="98">
        <v>7</v>
      </c>
      <c r="S53" s="99">
        <v>3.5</v>
      </c>
      <c r="T53" s="100">
        <f t="shared" si="149"/>
        <v>11.390625</v>
      </c>
      <c r="U53" s="39">
        <f>T53+T51+T49+T47-T48-T50-T52</f>
        <v>7.234375</v>
      </c>
      <c r="V53" s="40">
        <f t="shared" si="130"/>
        <v>14.46875</v>
      </c>
      <c r="W53" s="39">
        <f>T52+T50+T48</f>
        <v>12.46875</v>
      </c>
      <c r="X53" s="39">
        <f t="shared" si="150"/>
        <v>623.4375</v>
      </c>
      <c r="Y53" s="42">
        <f t="shared" si="132"/>
        <v>62.34375</v>
      </c>
      <c r="Z53" s="64">
        <f t="shared" si="151"/>
        <v>76.8125</v>
      </c>
      <c r="AA53" s="71">
        <f t="shared" si="134"/>
        <v>86.177105831533481</v>
      </c>
      <c r="AB53" s="66">
        <f t="shared" si="135"/>
        <v>1.7235421166306697</v>
      </c>
      <c r="AC53" s="67">
        <f t="shared" si="112"/>
        <v>126.6015625</v>
      </c>
      <c r="AD53" s="67">
        <f t="shared" si="136"/>
        <v>174.99999999999997</v>
      </c>
      <c r="AE53" s="68">
        <f t="shared" si="137"/>
        <v>261.17710583153348</v>
      </c>
      <c r="AF53" s="69">
        <f t="shared" si="138"/>
        <v>5.2235421166306697</v>
      </c>
      <c r="AG53" s="70">
        <f t="shared" si="152"/>
        <v>2.0307017543859649</v>
      </c>
      <c r="AH53" s="105">
        <f t="shared" si="140"/>
        <v>1.2850911974623316</v>
      </c>
    </row>
    <row r="54" spans="1:34">
      <c r="A54" s="49">
        <v>8</v>
      </c>
      <c r="B54" s="44">
        <v>4</v>
      </c>
      <c r="C54" s="31">
        <f t="shared" si="141"/>
        <v>64</v>
      </c>
      <c r="D54" s="39">
        <f>SUM(C$47:C54)</f>
        <v>128</v>
      </c>
      <c r="E54" s="40">
        <f t="shared" si="118"/>
        <v>256</v>
      </c>
      <c r="F54" s="39">
        <f t="shared" si="153"/>
        <v>7</v>
      </c>
      <c r="G54" s="39">
        <f>(C53*F48+C52*F49+C51*F50+C50*F51+C49*F52+C48*F53+C47*F54)*$L$44</f>
        <v>1270</v>
      </c>
      <c r="H54" s="48">
        <f t="shared" si="143"/>
        <v>127</v>
      </c>
      <c r="I54" s="72">
        <f t="shared" si="144"/>
        <v>383</v>
      </c>
      <c r="J54" s="71">
        <f t="shared" si="145"/>
        <v>9.921875</v>
      </c>
      <c r="K54" s="93">
        <f t="shared" si="146"/>
        <v>0.14174107142857142</v>
      </c>
      <c r="L54" s="67">
        <f t="shared" si="123"/>
        <v>64</v>
      </c>
      <c r="M54" s="67">
        <f t="shared" si="124"/>
        <v>5</v>
      </c>
      <c r="N54" s="76">
        <f t="shared" si="125"/>
        <v>14.921875</v>
      </c>
      <c r="O54" s="94">
        <f t="shared" si="147"/>
        <v>0.21316964285714285</v>
      </c>
      <c r="P54" s="80">
        <f t="shared" si="148"/>
        <v>0.50393700787401574</v>
      </c>
      <c r="Q54" s="109">
        <f t="shared" si="128"/>
        <v>0.25098039215686274</v>
      </c>
      <c r="R54" s="115">
        <v>8</v>
      </c>
      <c r="S54" s="111">
        <v>4</v>
      </c>
      <c r="T54" s="112">
        <f t="shared" si="149"/>
        <v>17.0859375</v>
      </c>
      <c r="U54" s="22">
        <f>T54+T52+T50+T48-T47-T49-T51-T53</f>
        <v>9.8515625</v>
      </c>
      <c r="V54" s="47">
        <f t="shared" si="130"/>
        <v>19.703125</v>
      </c>
      <c r="W54" s="22">
        <f>T53+T51+T49+T47</f>
        <v>19.703125</v>
      </c>
      <c r="X54" s="46">
        <f t="shared" si="150"/>
        <v>985.15625</v>
      </c>
      <c r="Y54" s="48">
        <f t="shared" si="132"/>
        <v>98.515625</v>
      </c>
      <c r="Z54" s="72">
        <f t="shared" si="151"/>
        <v>118.21875</v>
      </c>
      <c r="AA54" s="79">
        <f t="shared" si="134"/>
        <v>100</v>
      </c>
      <c r="AB54" s="74">
        <f t="shared" si="135"/>
        <v>2</v>
      </c>
      <c r="AC54" s="75">
        <f t="shared" si="112"/>
        <v>197.03125</v>
      </c>
      <c r="AD54" s="75">
        <f t="shared" si="136"/>
        <v>200</v>
      </c>
      <c r="AE54" s="76">
        <f t="shared" si="137"/>
        <v>300</v>
      </c>
      <c r="AF54" s="77">
        <f t="shared" si="138"/>
        <v>6</v>
      </c>
      <c r="AG54" s="80">
        <f t="shared" si="152"/>
        <v>2</v>
      </c>
      <c r="AH54" s="109">
        <f t="shared" si="140"/>
        <v>1.3333333333333333</v>
      </c>
    </row>
    <row r="55" spans="1:34">
      <c r="A55" s="29">
        <v>9</v>
      </c>
      <c r="B55" s="30">
        <v>4.5</v>
      </c>
      <c r="C55" s="31">
        <f t="shared" si="141"/>
        <v>128</v>
      </c>
      <c r="D55" s="39">
        <f>SUM(C$47:C55)</f>
        <v>256</v>
      </c>
      <c r="E55" s="40">
        <f t="shared" si="118"/>
        <v>512</v>
      </c>
      <c r="F55" s="39">
        <f t="shared" si="153"/>
        <v>8</v>
      </c>
      <c r="G55" s="39">
        <f>(C54*F48+C53*F49+C52*F50+C51*F51+C50*F52+C49*F53+C48*F54+C47*F55)*$L$44</f>
        <v>2550</v>
      </c>
      <c r="H55" s="42">
        <f t="shared" si="143"/>
        <v>255</v>
      </c>
      <c r="I55" s="64">
        <f t="shared" si="144"/>
        <v>767</v>
      </c>
      <c r="J55" s="71">
        <f t="shared" si="145"/>
        <v>9.9609375</v>
      </c>
      <c r="K55" s="93">
        <f t="shared" si="146"/>
        <v>0.12451171875</v>
      </c>
      <c r="L55" s="67">
        <f t="shared" si="123"/>
        <v>128</v>
      </c>
      <c r="M55" s="67">
        <f t="shared" si="124"/>
        <v>5</v>
      </c>
      <c r="N55" s="68">
        <f t="shared" si="125"/>
        <v>14.9609375</v>
      </c>
      <c r="O55" s="94">
        <f t="shared" si="147"/>
        <v>0.18701171875</v>
      </c>
      <c r="P55" s="70">
        <f t="shared" si="148"/>
        <v>0.50196078431372548</v>
      </c>
      <c r="Q55" s="105">
        <f t="shared" si="128"/>
        <v>0.25048923679060664</v>
      </c>
      <c r="R55" s="98">
        <v>9</v>
      </c>
      <c r="S55" s="99">
        <v>4.5</v>
      </c>
      <c r="T55" s="100">
        <f t="shared" si="149"/>
        <v>25.62890625</v>
      </c>
      <c r="U55" s="128">
        <f>T55+T53+T51+T49+T47-T48-T50-T52-T54</f>
        <v>15.77734375</v>
      </c>
      <c r="V55" s="40">
        <f t="shared" si="130"/>
        <v>31.5546875</v>
      </c>
      <c r="W55" s="39">
        <f>T54+T52+T50+T48</f>
        <v>29.5546875</v>
      </c>
      <c r="X55" s="39">
        <f t="shared" si="150"/>
        <v>1477.734375</v>
      </c>
      <c r="Y55" s="42">
        <f t="shared" si="132"/>
        <v>147.7734375</v>
      </c>
      <c r="Z55" s="64">
        <f t="shared" si="151"/>
        <v>179.328125</v>
      </c>
      <c r="AA55" s="71">
        <f t="shared" si="134"/>
        <v>93.661797474622432</v>
      </c>
      <c r="AB55" s="66">
        <f t="shared" si="135"/>
        <v>1.8732359494924486</v>
      </c>
      <c r="AC55" s="67">
        <f t="shared" si="112"/>
        <v>354.990234375</v>
      </c>
      <c r="AD55" s="67">
        <f t="shared" si="136"/>
        <v>224.99999999999997</v>
      </c>
      <c r="AE55" s="68">
        <f t="shared" si="137"/>
        <v>318.6617974746224</v>
      </c>
      <c r="AF55" s="69">
        <f t="shared" si="138"/>
        <v>6.3732359494924484</v>
      </c>
      <c r="AG55" s="70">
        <f t="shared" si="152"/>
        <v>2.4022601110229975</v>
      </c>
      <c r="AH55" s="105">
        <f t="shared" si="140"/>
        <v>1.5661783713916415</v>
      </c>
    </row>
    <row r="56" spans="1:34">
      <c r="A56" s="29">
        <v>10</v>
      </c>
      <c r="B56" s="30">
        <v>5</v>
      </c>
      <c r="C56" s="31">
        <f t="shared" si="141"/>
        <v>256</v>
      </c>
      <c r="D56" s="39">
        <f>SUM(C$47:C56)</f>
        <v>512</v>
      </c>
      <c r="E56" s="40">
        <f t="shared" si="118"/>
        <v>1024</v>
      </c>
      <c r="F56" s="39">
        <f t="shared" si="153"/>
        <v>9</v>
      </c>
      <c r="G56" s="39">
        <f>(C55*F$48+C54*F$49+C53*F$50+C52*F$51+C51*F$52+C50*F$53+C49*F$54+C48*F$55+C47*F$56)*$L$44</f>
        <v>5110</v>
      </c>
      <c r="H56" s="42">
        <f t="shared" si="143"/>
        <v>511</v>
      </c>
      <c r="I56" s="64">
        <f t="shared" si="144"/>
        <v>1535</v>
      </c>
      <c r="J56" s="71">
        <f t="shared" si="145"/>
        <v>9.98046875</v>
      </c>
      <c r="K56" s="93">
        <f t="shared" si="146"/>
        <v>0.11089409722222222</v>
      </c>
      <c r="L56" s="67">
        <f t="shared" si="123"/>
        <v>256</v>
      </c>
      <c r="M56" s="67">
        <f t="shared" si="124"/>
        <v>5</v>
      </c>
      <c r="N56" s="68">
        <f t="shared" si="125"/>
        <v>14.98046875</v>
      </c>
      <c r="O56" s="94">
        <f t="shared" si="147"/>
        <v>0.16644965277777779</v>
      </c>
      <c r="P56" s="70">
        <f t="shared" si="148"/>
        <v>0.50097847358121328</v>
      </c>
      <c r="Q56" s="105">
        <f t="shared" si="128"/>
        <v>0.25024437927663734</v>
      </c>
      <c r="R56" s="98">
        <v>10</v>
      </c>
      <c r="S56" s="99">
        <v>5</v>
      </c>
      <c r="T56" s="100">
        <f t="shared" si="149"/>
        <v>38.443359375</v>
      </c>
      <c r="U56" s="128">
        <f>T56+T54+T52+T50+T48-T47-T49-T51-T53-T55</f>
        <v>22.666015625</v>
      </c>
      <c r="V56" s="40">
        <f t="shared" si="130"/>
        <v>45.33203125</v>
      </c>
      <c r="W56" s="39">
        <f>T55+T53+T51+T49+T47</f>
        <v>45.33203125</v>
      </c>
      <c r="X56" s="39">
        <f t="shared" si="150"/>
        <v>2266.6015625</v>
      </c>
      <c r="Y56" s="42">
        <f t="shared" si="132"/>
        <v>226.66015625</v>
      </c>
      <c r="Z56" s="64">
        <f t="shared" si="151"/>
        <v>271.9921875</v>
      </c>
      <c r="AA56" s="71">
        <f t="shared" si="134"/>
        <v>100</v>
      </c>
      <c r="AB56" s="66">
        <f t="shared" si="135"/>
        <v>2</v>
      </c>
      <c r="AC56" s="67">
        <f t="shared" si="112"/>
        <v>566.650390625</v>
      </c>
      <c r="AD56" s="67">
        <f t="shared" si="136"/>
        <v>250</v>
      </c>
      <c r="AE56" s="68">
        <f t="shared" si="137"/>
        <v>350</v>
      </c>
      <c r="AF56" s="69">
        <f t="shared" si="138"/>
        <v>7</v>
      </c>
      <c r="AG56" s="70">
        <f t="shared" si="152"/>
        <v>2.5</v>
      </c>
      <c r="AH56" s="105">
        <f t="shared" si="140"/>
        <v>1.6666666666666667</v>
      </c>
    </row>
    <row r="57" spans="1:34">
      <c r="A57" s="29">
        <v>11</v>
      </c>
      <c r="B57" s="30">
        <v>5</v>
      </c>
      <c r="C57" s="31">
        <f t="shared" si="141"/>
        <v>512</v>
      </c>
      <c r="D57" s="39">
        <f>SUM(C$47:C57)</f>
        <v>1024</v>
      </c>
      <c r="E57" s="40">
        <f t="shared" si="118"/>
        <v>2048</v>
      </c>
      <c r="F57" s="39">
        <f t="shared" si="153"/>
        <v>10</v>
      </c>
      <c r="G57" s="39">
        <f>(C56*F$48+C55*F$49+C54*F$50+C53*F$51+C52*F$52+C51*F$53+C50*F$54+C49*F$55+C48*F$56+C47*F$57)*$L$44</f>
        <v>10230</v>
      </c>
      <c r="H57" s="42">
        <f t="shared" si="143"/>
        <v>1023</v>
      </c>
      <c r="I57" s="64">
        <f t="shared" si="144"/>
        <v>3071</v>
      </c>
      <c r="J57" s="71">
        <f t="shared" si="145"/>
        <v>9.990234375</v>
      </c>
      <c r="K57" s="93">
        <f t="shared" si="146"/>
        <v>9.9902343749999997E-2</v>
      </c>
      <c r="L57" s="67">
        <f t="shared" si="123"/>
        <v>512</v>
      </c>
      <c r="M57" s="67">
        <f t="shared" si="124"/>
        <v>5</v>
      </c>
      <c r="N57" s="68">
        <f t="shared" si="125"/>
        <v>14.990234375</v>
      </c>
      <c r="O57" s="94">
        <f t="shared" si="147"/>
        <v>0.14990234375</v>
      </c>
      <c r="P57" s="70">
        <f t="shared" si="148"/>
        <v>0.50048875855327468</v>
      </c>
      <c r="Q57" s="105">
        <f t="shared" si="128"/>
        <v>0.25012212994626282</v>
      </c>
      <c r="R57" s="98">
        <v>11</v>
      </c>
      <c r="S57" s="99">
        <v>5</v>
      </c>
      <c r="T57" s="100">
        <f t="shared" si="149"/>
        <v>57.6650390625</v>
      </c>
      <c r="U57" s="128">
        <f>T57+T55+T53+T51+T49+T47-T48-T50-T52-T54-T56</f>
        <v>34.9990234375</v>
      </c>
      <c r="V57" s="40">
        <f t="shared" si="130"/>
        <v>69.998046875</v>
      </c>
      <c r="W57" s="39">
        <f>T56+T54+T52+T50+T48</f>
        <v>67.998046875</v>
      </c>
      <c r="X57" s="39">
        <f t="shared" si="150"/>
        <v>3399.90234375</v>
      </c>
      <c r="Y57" s="42">
        <f t="shared" si="132"/>
        <v>339.990234375</v>
      </c>
      <c r="Z57" s="64">
        <f t="shared" si="151"/>
        <v>409.98828125</v>
      </c>
      <c r="AA57" s="71">
        <f t="shared" si="134"/>
        <v>97.142777421245015</v>
      </c>
      <c r="AB57" s="66">
        <f t="shared" si="135"/>
        <v>1.9428555484249004</v>
      </c>
      <c r="AC57" s="67">
        <f t="shared" si="112"/>
        <v>874.9755859375</v>
      </c>
      <c r="AD57" s="67">
        <f t="shared" si="136"/>
        <v>250</v>
      </c>
      <c r="AE57" s="68">
        <f t="shared" si="137"/>
        <v>347.142777421245</v>
      </c>
      <c r="AF57" s="69">
        <f t="shared" si="138"/>
        <v>6.9428555484248999</v>
      </c>
      <c r="AG57" s="70">
        <f t="shared" si="152"/>
        <v>2.5735315237684908</v>
      </c>
      <c r="AH57" s="105">
        <f t="shared" si="140"/>
        <v>1.6990300467435928</v>
      </c>
    </row>
    <row r="58" spans="1:34">
      <c r="A58" s="29">
        <v>12</v>
      </c>
      <c r="B58" s="30">
        <v>5</v>
      </c>
      <c r="C58" s="31">
        <f t="shared" si="141"/>
        <v>1024</v>
      </c>
      <c r="D58" s="39">
        <f>SUM(C$47:C58)</f>
        <v>2048</v>
      </c>
      <c r="E58" s="40">
        <f t="shared" si="118"/>
        <v>4096</v>
      </c>
      <c r="F58" s="39">
        <f t="shared" si="153"/>
        <v>11</v>
      </c>
      <c r="G58" s="39">
        <f>(C57*F$48+C56*F$49+C55*F$50+C54*F$51+C53*F$52+C52*F$53+C51*F$54+C50*F$55+C49*F$56+C48*F$57+C47*F$58)*$L$44</f>
        <v>20470</v>
      </c>
      <c r="H58" s="42">
        <f t="shared" si="143"/>
        <v>2047</v>
      </c>
      <c r="I58" s="64">
        <f t="shared" si="144"/>
        <v>6143</v>
      </c>
      <c r="J58" s="71">
        <f t="shared" si="145"/>
        <v>9.9951171875</v>
      </c>
      <c r="K58" s="93">
        <f t="shared" si="146"/>
        <v>9.0864701704545456E-2</v>
      </c>
      <c r="L58" s="67">
        <f t="shared" si="123"/>
        <v>1024</v>
      </c>
      <c r="M58" s="67">
        <f t="shared" si="124"/>
        <v>5</v>
      </c>
      <c r="N58" s="83">
        <f t="shared" si="125"/>
        <v>14.9951171875</v>
      </c>
      <c r="O58" s="94">
        <f t="shared" si="147"/>
        <v>0.13631924715909091</v>
      </c>
      <c r="P58" s="85">
        <f t="shared" si="148"/>
        <v>0.50024425989252563</v>
      </c>
      <c r="Q58" s="105">
        <f t="shared" si="128"/>
        <v>0.25006105006105006</v>
      </c>
      <c r="R58" s="98">
        <v>12</v>
      </c>
      <c r="S58" s="99">
        <v>5</v>
      </c>
      <c r="T58" s="100">
        <f t="shared" si="149"/>
        <v>86.49755859375</v>
      </c>
      <c r="U58" s="128">
        <f>T58+T56+T54+T52+T50-T49-T51-T53-T55-T57+T48-T47</f>
        <v>51.49853515625</v>
      </c>
      <c r="V58" s="42">
        <f t="shared" si="130"/>
        <v>102.9970703125</v>
      </c>
      <c r="W58" s="41">
        <f>T57+T55+T53+T51+T49+T47</f>
        <v>102.9970703125</v>
      </c>
      <c r="X58" s="41">
        <f t="shared" si="150"/>
        <v>5149.853515625</v>
      </c>
      <c r="Y58" s="42">
        <f t="shared" si="132"/>
        <v>514.9853515625</v>
      </c>
      <c r="Z58" s="64">
        <f t="shared" si="151"/>
        <v>617.982421875</v>
      </c>
      <c r="AA58" s="71">
        <f t="shared" si="134"/>
        <v>100</v>
      </c>
      <c r="AB58" s="81">
        <f t="shared" si="135"/>
        <v>2</v>
      </c>
      <c r="AC58" s="82">
        <f t="shared" si="112"/>
        <v>1287.46337890625</v>
      </c>
      <c r="AD58" s="82">
        <f t="shared" si="136"/>
        <v>249.99999999999997</v>
      </c>
      <c r="AE58" s="83">
        <f t="shared" si="137"/>
        <v>350</v>
      </c>
      <c r="AF58" s="84">
        <f t="shared" si="138"/>
        <v>7</v>
      </c>
      <c r="AG58" s="85">
        <f t="shared" si="152"/>
        <v>2.5</v>
      </c>
      <c r="AH58" s="105">
        <f t="shared" si="140"/>
        <v>1.6666666666666667</v>
      </c>
    </row>
    <row r="59" spans="1:34">
      <c r="A59" s="29">
        <v>13</v>
      </c>
      <c r="B59" s="30">
        <v>6</v>
      </c>
      <c r="C59" s="31">
        <f t="shared" si="141"/>
        <v>2048</v>
      </c>
      <c r="D59" s="39">
        <f>SUM(C$47:C59)</f>
        <v>4096</v>
      </c>
      <c r="E59" s="40">
        <f t="shared" si="118"/>
        <v>8192</v>
      </c>
      <c r="F59" s="39">
        <f t="shared" si="153"/>
        <v>12</v>
      </c>
      <c r="G59" s="39">
        <f>(C58*F$48+C57*F$49+C56*F$50+C55*F$51+C54*F$52+C53*F$53+C52*F$54+C51*F$55+C50*F$56+C49*F$57+C48*F$58+C47*F$59)*$L$44</f>
        <v>40950</v>
      </c>
      <c r="H59" s="42">
        <f t="shared" si="143"/>
        <v>4095</v>
      </c>
      <c r="I59" s="64">
        <f t="shared" si="144"/>
        <v>12287</v>
      </c>
      <c r="J59" s="71">
        <f t="shared" si="145"/>
        <v>9.99755859375</v>
      </c>
      <c r="K59" s="93">
        <f t="shared" si="146"/>
        <v>8.331298828125E-2</v>
      </c>
      <c r="L59" s="67">
        <f t="shared" si="123"/>
        <v>2048</v>
      </c>
      <c r="M59" s="67">
        <f t="shared" si="124"/>
        <v>5</v>
      </c>
      <c r="N59" s="83">
        <f t="shared" si="125"/>
        <v>14.99755859375</v>
      </c>
      <c r="O59" s="94">
        <f t="shared" si="147"/>
        <v>0.12497965494791667</v>
      </c>
      <c r="P59" s="85">
        <f t="shared" si="148"/>
        <v>0.50012210012210012</v>
      </c>
      <c r="Q59" s="105">
        <f t="shared" si="128"/>
        <v>0.2500305213038701</v>
      </c>
      <c r="R59" s="98">
        <v>13</v>
      </c>
      <c r="S59" s="99">
        <v>6</v>
      </c>
      <c r="T59" s="100">
        <f t="shared" si="149"/>
        <v>129.746337890625</v>
      </c>
      <c r="U59" s="128">
        <f>T59+T57+T55+T53+T51+T49-T50-T52-T54-T56-T58+T47-T48</f>
        <v>78.247802734375</v>
      </c>
      <c r="V59" s="42">
        <f t="shared" si="130"/>
        <v>156.49560546875</v>
      </c>
      <c r="W59" s="41">
        <f>T58+T56+T54+T52+T50+T48</f>
        <v>154.49560546875</v>
      </c>
      <c r="X59" s="41">
        <f t="shared" si="150"/>
        <v>7724.7802734375</v>
      </c>
      <c r="Y59" s="42">
        <f t="shared" si="132"/>
        <v>772.47802734375</v>
      </c>
      <c r="Z59" s="64">
        <f t="shared" si="151"/>
        <v>928.9736328125</v>
      </c>
      <c r="AA59" s="71">
        <f t="shared" si="134"/>
        <v>98.722008842350931</v>
      </c>
      <c r="AB59" s="81">
        <f t="shared" si="135"/>
        <v>1.9744401768470186</v>
      </c>
      <c r="AC59" s="82">
        <f t="shared" si="112"/>
        <v>2347.43408203125</v>
      </c>
      <c r="AD59" s="82">
        <f t="shared" si="136"/>
        <v>300</v>
      </c>
      <c r="AE59" s="83">
        <f t="shared" si="137"/>
        <v>398.72200884235093</v>
      </c>
      <c r="AF59" s="84">
        <f t="shared" si="138"/>
        <v>7.9744401768470183</v>
      </c>
      <c r="AG59" s="85">
        <f t="shared" si="152"/>
        <v>3.0388360560923116</v>
      </c>
      <c r="AH59" s="105">
        <f t="shared" si="140"/>
        <v>2.0171863084367527</v>
      </c>
    </row>
    <row r="60" spans="1:34">
      <c r="A60" s="29">
        <v>14</v>
      </c>
      <c r="B60" s="30">
        <v>6</v>
      </c>
      <c r="C60" s="31">
        <f t="shared" si="141"/>
        <v>4096</v>
      </c>
      <c r="D60" s="39">
        <f>SUM(C$47:C60)</f>
        <v>8192</v>
      </c>
      <c r="E60" s="40">
        <f t="shared" si="118"/>
        <v>16384</v>
      </c>
      <c r="F60" s="39">
        <f t="shared" si="153"/>
        <v>13</v>
      </c>
      <c r="G60" s="39">
        <f>(C59*F$48+C58*F$49+C57*F$50+C56*F$51+C55*F$52+C54*F$53+C53*F$54+C52*F$55+C51*F$56+C50*F$57+C49*F$58+C48*F$59+C47*F$60)*$L$44</f>
        <v>81910</v>
      </c>
      <c r="H60" s="42">
        <f t="shared" si="143"/>
        <v>8191</v>
      </c>
      <c r="I60" s="64">
        <f t="shared" si="144"/>
        <v>24575</v>
      </c>
      <c r="J60" s="71">
        <f t="shared" si="145"/>
        <v>9.998779296875</v>
      </c>
      <c r="K60" s="93">
        <f t="shared" si="146"/>
        <v>7.6913686899038464E-2</v>
      </c>
      <c r="L60" s="67">
        <f t="shared" si="123"/>
        <v>4096</v>
      </c>
      <c r="M60" s="67">
        <f t="shared" si="124"/>
        <v>5</v>
      </c>
      <c r="N60" s="83">
        <f t="shared" si="125"/>
        <v>14.998779296875</v>
      </c>
      <c r="O60" s="94">
        <f t="shared" si="147"/>
        <v>0.11537522536057693</v>
      </c>
      <c r="P60" s="85">
        <f t="shared" si="148"/>
        <v>0.5000610426077402</v>
      </c>
      <c r="Q60" s="105">
        <f t="shared" si="128"/>
        <v>0.25001525972044192</v>
      </c>
      <c r="R60" s="98">
        <v>14</v>
      </c>
      <c r="S60" s="99">
        <v>6</v>
      </c>
      <c r="T60" s="100">
        <f t="shared" si="149"/>
        <v>194.6195068359375</v>
      </c>
      <c r="U60" s="128">
        <f>T60+T58+T56+T54+T52-T51-T53-T55-T57-T59+T50+T48-T47-T49</f>
        <v>116.3717041015625</v>
      </c>
      <c r="V60" s="42">
        <f t="shared" si="130"/>
        <v>232.743408203125</v>
      </c>
      <c r="W60" s="41">
        <f>T59+T57+T55+T53+T51+T49+T47</f>
        <v>232.743408203125</v>
      </c>
      <c r="X60" s="41">
        <f t="shared" si="150"/>
        <v>11637.17041015625</v>
      </c>
      <c r="Y60" s="42">
        <f t="shared" si="132"/>
        <v>1163.717041015625</v>
      </c>
      <c r="Z60" s="64">
        <f t="shared" si="151"/>
        <v>1396.46044921875</v>
      </c>
      <c r="AA60" s="71">
        <f t="shared" si="134"/>
        <v>100</v>
      </c>
      <c r="AB60" s="81">
        <f t="shared" si="135"/>
        <v>2</v>
      </c>
      <c r="AC60" s="82">
        <f t="shared" si="112"/>
        <v>3491.151123046875</v>
      </c>
      <c r="AD60" s="82">
        <f t="shared" si="136"/>
        <v>299.99999999999994</v>
      </c>
      <c r="AE60" s="83">
        <f t="shared" si="137"/>
        <v>399.99999999999994</v>
      </c>
      <c r="AF60" s="84">
        <f t="shared" si="138"/>
        <v>7.9999999999999991</v>
      </c>
      <c r="AG60" s="85">
        <f t="shared" si="152"/>
        <v>3</v>
      </c>
      <c r="AH60" s="105">
        <f t="shared" si="140"/>
        <v>2</v>
      </c>
    </row>
    <row r="61" spans="1:34">
      <c r="A61" s="52">
        <v>15</v>
      </c>
      <c r="B61" s="53">
        <v>6</v>
      </c>
      <c r="C61" s="31">
        <f t="shared" si="141"/>
        <v>8192</v>
      </c>
      <c r="D61" s="39">
        <f>SUM(C$47:C61)</f>
        <v>16384</v>
      </c>
      <c r="E61" s="40">
        <f t="shared" si="118"/>
        <v>32768</v>
      </c>
      <c r="F61" s="39">
        <f t="shared" si="153"/>
        <v>14</v>
      </c>
      <c r="G61" s="39">
        <f>(C60*F$48+C59*F$49+C58*F$50+C57*F$51+C56*F$52+C55*F$53+C54*F$54+C53*F$55+C52*F$56+C51*F$57+C50*F$58+C49*F$59+C48*F$60+C47*F$61)*$L$44</f>
        <v>163830</v>
      </c>
      <c r="H61" s="42">
        <f t="shared" si="143"/>
        <v>16383</v>
      </c>
      <c r="I61" s="86">
        <f t="shared" si="144"/>
        <v>49151</v>
      </c>
      <c r="J61" s="71">
        <f t="shared" si="145"/>
        <v>9.9993896484375</v>
      </c>
      <c r="K61" s="93">
        <f t="shared" si="146"/>
        <v>7.1424211774553575E-2</v>
      </c>
      <c r="L61" s="67">
        <f t="shared" si="123"/>
        <v>8192</v>
      </c>
      <c r="M61" s="67">
        <f t="shared" si="124"/>
        <v>5</v>
      </c>
      <c r="N61" s="90">
        <f t="shared" si="125"/>
        <v>14.9993896484375</v>
      </c>
      <c r="O61" s="94">
        <f t="shared" si="147"/>
        <v>0.10713849748883929</v>
      </c>
      <c r="P61" s="91">
        <f t="shared" si="148"/>
        <v>0.50003051944088384</v>
      </c>
      <c r="Q61" s="120" t="s">
        <v>54</v>
      </c>
      <c r="R61" s="121">
        <v>15</v>
      </c>
      <c r="S61" s="122">
        <v>6</v>
      </c>
      <c r="T61" s="100">
        <f t="shared" si="149"/>
        <v>291.92926025390625</v>
      </c>
      <c r="U61" s="128">
        <f>T61+T59+T57+T55+T53+T51-T52-T54-T56-T58-T60+T49+T47-T48-T50</f>
        <v>175.55755615234375</v>
      </c>
      <c r="V61" s="42">
        <f t="shared" si="130"/>
        <v>351.1151123046875</v>
      </c>
      <c r="W61" s="41">
        <f>T60+T58+T56+T54+T52+T50+T48</f>
        <v>349.1151123046875</v>
      </c>
      <c r="X61" s="41">
        <f t="shared" si="150"/>
        <v>17455.755615234375</v>
      </c>
      <c r="Y61" s="42">
        <f t="shared" si="132"/>
        <v>1745.5755615234375</v>
      </c>
      <c r="Z61" s="86">
        <f t="shared" si="151"/>
        <v>2096.690673828125</v>
      </c>
      <c r="AA61" s="87">
        <f t="shared" si="134"/>
        <v>99.430386238042516</v>
      </c>
      <c r="AB61" s="81">
        <f t="shared" si="135"/>
        <v>1.9886077247608502</v>
      </c>
      <c r="AC61" s="82">
        <f t="shared" si="112"/>
        <v>5266.7266845703125</v>
      </c>
      <c r="AD61" s="82">
        <f t="shared" si="136"/>
        <v>300</v>
      </c>
      <c r="AE61" s="90">
        <f t="shared" si="137"/>
        <v>399.4303862380425</v>
      </c>
      <c r="AF61" s="84">
        <f t="shared" si="138"/>
        <v>7.9886077247608505</v>
      </c>
      <c r="AG61" s="91">
        <f t="shared" si="152"/>
        <v>3.0171863084367527</v>
      </c>
      <c r="AH61" s="120" t="s">
        <v>54</v>
      </c>
    </row>
    <row r="62" spans="1:34">
      <c r="R62" s="13"/>
      <c r="S62" s="13"/>
      <c r="T62" s="125"/>
      <c r="U62" s="13"/>
      <c r="V62" s="13"/>
      <c r="W62" s="13"/>
      <c r="X62" s="13"/>
      <c r="Y62" s="13"/>
      <c r="Z62" s="13"/>
      <c r="AA62" s="13"/>
      <c r="AB62" s="92"/>
      <c r="AC62" s="13"/>
      <c r="AD62" s="13"/>
      <c r="AE62" s="13"/>
      <c r="AF62" s="13"/>
      <c r="AG62" s="13"/>
      <c r="AH62" s="13"/>
    </row>
    <row r="63" spans="1:34">
      <c r="R63" s="13"/>
      <c r="S63" s="13"/>
      <c r="T63" s="125"/>
      <c r="U63" s="13"/>
      <c r="V63" s="13"/>
      <c r="W63" s="13"/>
      <c r="X63" s="13"/>
      <c r="Y63" s="13"/>
      <c r="Z63" s="13"/>
      <c r="AA63" s="13"/>
      <c r="AB63" s="92"/>
      <c r="AC63" s="13"/>
      <c r="AD63" s="13"/>
      <c r="AE63" s="13"/>
      <c r="AF63" s="13"/>
      <c r="AG63" s="13"/>
      <c r="AH63" s="13"/>
    </row>
    <row r="64" spans="1:34">
      <c r="R64" s="13"/>
      <c r="S64" s="13"/>
      <c r="T64" s="125"/>
      <c r="U64" s="13"/>
      <c r="V64" s="13"/>
      <c r="W64" s="13"/>
      <c r="X64" s="13"/>
      <c r="Y64" s="13"/>
      <c r="Z64" s="13"/>
      <c r="AA64" s="13"/>
      <c r="AB64" s="92"/>
      <c r="AC64" s="13"/>
      <c r="AD64" s="13"/>
      <c r="AE64" s="13"/>
      <c r="AF64" s="13"/>
      <c r="AG64" s="13"/>
      <c r="AH64" s="13"/>
    </row>
    <row r="65" spans="18:34">
      <c r="R65" s="13"/>
      <c r="S65" s="13"/>
      <c r="T65" s="125"/>
      <c r="U65" s="13"/>
      <c r="V65" s="13"/>
      <c r="W65" s="13"/>
      <c r="X65" s="13"/>
      <c r="Y65" s="13"/>
      <c r="Z65" s="13"/>
      <c r="AA65" s="13"/>
      <c r="AB65" s="92"/>
      <c r="AC65" s="13"/>
      <c r="AD65" s="13"/>
      <c r="AE65" s="13"/>
      <c r="AF65" s="13"/>
      <c r="AG65" s="13"/>
      <c r="AH65" s="13"/>
    </row>
    <row r="66" spans="18:34">
      <c r="R66" s="13"/>
      <c r="S66" s="13"/>
      <c r="T66" s="125"/>
      <c r="U66" s="13"/>
      <c r="V66" s="13"/>
      <c r="W66" s="13"/>
      <c r="X66" s="13"/>
      <c r="Y66" s="13"/>
      <c r="Z66" s="13"/>
      <c r="AA66" s="13"/>
      <c r="AB66" s="92"/>
      <c r="AC66" s="13"/>
      <c r="AD66" s="13"/>
      <c r="AE66" s="13"/>
      <c r="AF66" s="13"/>
      <c r="AG66" s="13"/>
      <c r="AH66" s="13"/>
    </row>
    <row r="67" spans="18:34">
      <c r="R67" s="13"/>
      <c r="S67" s="13"/>
      <c r="T67" s="125"/>
      <c r="U67" s="13"/>
      <c r="V67" s="13"/>
      <c r="W67" s="13"/>
      <c r="X67" s="13"/>
      <c r="Y67" s="13"/>
      <c r="Z67" s="13"/>
      <c r="AA67" s="13"/>
      <c r="AB67" s="92"/>
      <c r="AC67" s="13"/>
      <c r="AD67" s="13"/>
      <c r="AE67" s="13"/>
      <c r="AF67" s="13"/>
      <c r="AG67" s="13"/>
      <c r="AH67" s="13"/>
    </row>
    <row r="68" spans="18:34">
      <c r="R68" s="13"/>
      <c r="S68" s="13"/>
      <c r="T68" s="125"/>
      <c r="U68" s="13"/>
      <c r="V68" s="13"/>
      <c r="W68" s="13"/>
      <c r="X68" s="13"/>
      <c r="Y68" s="13"/>
      <c r="Z68" s="13"/>
      <c r="AA68" s="13"/>
      <c r="AB68" s="92"/>
      <c r="AC68" s="13"/>
      <c r="AD68" s="13"/>
      <c r="AE68" s="13"/>
      <c r="AF68" s="13"/>
      <c r="AG68" s="13"/>
      <c r="AH68" s="13"/>
    </row>
    <row r="69" spans="18:34">
      <c r="R69" s="13"/>
      <c r="S69" s="13"/>
      <c r="T69" s="125"/>
      <c r="U69" s="13"/>
      <c r="V69" s="13"/>
      <c r="W69" s="13"/>
      <c r="X69" s="13"/>
      <c r="Y69" s="13"/>
      <c r="Z69" s="13"/>
      <c r="AA69" s="13"/>
      <c r="AB69" s="92"/>
      <c r="AC69" s="13"/>
      <c r="AD69" s="13"/>
      <c r="AE69" s="13"/>
      <c r="AF69" s="13"/>
      <c r="AG69" s="13"/>
      <c r="AH69" s="13"/>
    </row>
    <row r="70" spans="18:34">
      <c r="R70" s="13"/>
      <c r="S70" s="13"/>
      <c r="T70" s="125"/>
      <c r="U70" s="13"/>
      <c r="V70" s="13"/>
      <c r="W70" s="13"/>
      <c r="X70" s="13"/>
      <c r="Y70" s="13"/>
      <c r="Z70" s="13"/>
      <c r="AA70" s="13"/>
      <c r="AB70" s="92"/>
      <c r="AC70" s="13"/>
      <c r="AD70" s="13"/>
      <c r="AE70" s="13"/>
      <c r="AF70" s="13"/>
      <c r="AG70" s="13"/>
      <c r="AH70" s="13"/>
    </row>
    <row r="71" spans="18:34">
      <c r="R71" s="13"/>
      <c r="S71" s="13"/>
      <c r="T71" s="125"/>
      <c r="U71" s="13"/>
      <c r="V71" s="13"/>
      <c r="W71" s="13"/>
      <c r="X71" s="13"/>
      <c r="Y71" s="13"/>
      <c r="Z71" s="13"/>
      <c r="AA71" s="13"/>
      <c r="AB71" s="92"/>
      <c r="AC71" s="13"/>
      <c r="AD71" s="13"/>
      <c r="AE71" s="13"/>
      <c r="AF71" s="13"/>
      <c r="AG71" s="13"/>
      <c r="AH71" s="13"/>
    </row>
    <row r="72" spans="18:34">
      <c r="R72" s="13"/>
      <c r="S72" s="13"/>
      <c r="T72" s="125"/>
      <c r="U72" s="13"/>
      <c r="V72" s="13"/>
      <c r="W72" s="13"/>
      <c r="X72" s="13"/>
      <c r="Y72" s="13"/>
      <c r="Z72" s="13"/>
      <c r="AA72" s="13"/>
      <c r="AB72" s="92"/>
      <c r="AC72" s="13"/>
      <c r="AD72" s="13"/>
      <c r="AE72" s="13"/>
      <c r="AF72" s="13"/>
      <c r="AG72" s="13"/>
      <c r="AH72" s="13"/>
    </row>
    <row r="73" spans="18:34">
      <c r="R73" s="13"/>
      <c r="S73" s="13"/>
      <c r="T73" s="125"/>
      <c r="U73" s="13"/>
      <c r="V73" s="13"/>
      <c r="W73" s="13"/>
      <c r="X73" s="13"/>
      <c r="Y73" s="13"/>
      <c r="Z73" s="13"/>
      <c r="AA73" s="13"/>
      <c r="AB73" s="92"/>
      <c r="AC73" s="13"/>
      <c r="AD73" s="13"/>
      <c r="AE73" s="13"/>
      <c r="AF73" s="13"/>
      <c r="AG73" s="13"/>
      <c r="AH73" s="13"/>
    </row>
    <row r="74" spans="18:34">
      <c r="R74" s="13"/>
      <c r="S74" s="13"/>
      <c r="T74" s="125"/>
      <c r="U74" s="13"/>
      <c r="V74" s="13"/>
      <c r="W74" s="13"/>
      <c r="X74" s="13"/>
      <c r="Y74" s="13"/>
      <c r="Z74" s="13"/>
      <c r="AA74" s="13"/>
      <c r="AB74" s="92"/>
      <c r="AC74" s="13"/>
      <c r="AD74" s="13"/>
      <c r="AE74" s="13"/>
      <c r="AF74" s="13"/>
      <c r="AG74" s="13"/>
      <c r="AH74" s="13"/>
    </row>
    <row r="75" spans="18:34">
      <c r="R75" s="13"/>
      <c r="S75" s="13"/>
      <c r="T75" s="125"/>
      <c r="U75" s="13"/>
      <c r="V75" s="13"/>
      <c r="W75" s="13"/>
      <c r="X75" s="13"/>
      <c r="Y75" s="13"/>
      <c r="Z75" s="13"/>
      <c r="AA75" s="13"/>
      <c r="AB75" s="92"/>
      <c r="AC75" s="13"/>
      <c r="AD75" s="13"/>
      <c r="AE75" s="13"/>
      <c r="AF75" s="13"/>
      <c r="AG75" s="13"/>
      <c r="AH75" s="13"/>
    </row>
    <row r="76" spans="18:34">
      <c r="R76" s="13"/>
      <c r="S76" s="13"/>
      <c r="T76" s="125"/>
      <c r="U76" s="13"/>
      <c r="V76" s="13"/>
      <c r="W76" s="13"/>
      <c r="X76" s="13"/>
      <c r="Y76" s="13"/>
      <c r="Z76" s="13"/>
      <c r="AA76" s="13"/>
      <c r="AB76" s="92"/>
      <c r="AC76" s="13"/>
      <c r="AD76" s="13"/>
      <c r="AE76" s="13"/>
      <c r="AF76" s="13"/>
      <c r="AG76" s="13"/>
      <c r="AH76" s="13"/>
    </row>
    <row r="77" spans="18:34">
      <c r="R77" s="13"/>
      <c r="S77" s="13"/>
      <c r="T77" s="125"/>
      <c r="U77" s="13"/>
      <c r="V77" s="13"/>
      <c r="W77" s="13"/>
      <c r="X77" s="13"/>
      <c r="Y77" s="13"/>
      <c r="Z77" s="13"/>
      <c r="AA77" s="13"/>
      <c r="AB77" s="92"/>
      <c r="AC77" s="13"/>
      <c r="AD77" s="13"/>
      <c r="AE77" s="13"/>
      <c r="AF77" s="13"/>
      <c r="AG77" s="13"/>
      <c r="AH77" s="13"/>
    </row>
    <row r="78" spans="18:34">
      <c r="R78" s="13"/>
      <c r="S78" s="13"/>
      <c r="T78" s="125"/>
      <c r="U78" s="13"/>
      <c r="V78" s="13"/>
      <c r="W78" s="13"/>
      <c r="X78" s="13"/>
      <c r="Y78" s="13"/>
      <c r="Z78" s="13"/>
      <c r="AA78" s="13"/>
      <c r="AB78" s="92"/>
      <c r="AC78" s="13"/>
      <c r="AD78" s="13"/>
      <c r="AE78" s="13"/>
      <c r="AF78" s="13"/>
      <c r="AG78" s="13"/>
      <c r="AH78" s="13"/>
    </row>
    <row r="79" spans="18:34">
      <c r="R79" s="13"/>
      <c r="S79" s="13"/>
      <c r="T79" s="125"/>
      <c r="U79" s="13"/>
      <c r="V79" s="13"/>
      <c r="W79" s="13"/>
      <c r="X79" s="13"/>
      <c r="Y79" s="13"/>
      <c r="Z79" s="13"/>
      <c r="AA79" s="13"/>
      <c r="AB79" s="92"/>
      <c r="AC79" s="13"/>
      <c r="AD79" s="13"/>
      <c r="AE79" s="13"/>
      <c r="AF79" s="13"/>
      <c r="AG79" s="13"/>
      <c r="AH79" s="13"/>
    </row>
    <row r="80" spans="18:34">
      <c r="R80" s="13"/>
      <c r="S80" s="13"/>
      <c r="T80" s="125"/>
      <c r="U80" s="13"/>
      <c r="V80" s="13"/>
      <c r="W80" s="13"/>
      <c r="X80" s="13"/>
      <c r="Y80" s="13"/>
      <c r="Z80" s="13"/>
      <c r="AA80" s="13"/>
      <c r="AB80" s="92"/>
      <c r="AC80" s="13"/>
      <c r="AD80" s="13"/>
      <c r="AE80" s="13"/>
      <c r="AF80" s="13"/>
      <c r="AG80" s="13"/>
      <c r="AH80" s="13"/>
    </row>
    <row r="81" spans="18:34">
      <c r="R81" s="13"/>
      <c r="S81" s="13"/>
      <c r="T81" s="125"/>
      <c r="U81" s="13"/>
      <c r="V81" s="13"/>
      <c r="W81" s="13"/>
      <c r="X81" s="13"/>
      <c r="Y81" s="13"/>
      <c r="Z81" s="13"/>
      <c r="AA81" s="13"/>
      <c r="AB81" s="92"/>
      <c r="AC81" s="13"/>
      <c r="AD81" s="13"/>
      <c r="AE81" s="13"/>
      <c r="AF81" s="13"/>
      <c r="AG81" s="13"/>
      <c r="AH81" s="13"/>
    </row>
    <row r="82" spans="18:34">
      <c r="R82" s="13"/>
      <c r="S82" s="13"/>
      <c r="T82" s="125"/>
      <c r="U82" s="13"/>
      <c r="V82" s="13"/>
      <c r="W82" s="13"/>
      <c r="X82" s="13"/>
      <c r="Y82" s="13"/>
      <c r="Z82" s="13"/>
      <c r="AA82" s="13"/>
      <c r="AB82" s="92"/>
      <c r="AC82" s="13"/>
      <c r="AD82" s="13"/>
      <c r="AE82" s="13"/>
      <c r="AF82" s="13"/>
      <c r="AG82" s="13"/>
      <c r="AH82" s="13"/>
    </row>
    <row r="83" spans="18:34">
      <c r="R83" s="13"/>
      <c r="S83" s="13"/>
      <c r="T83" s="125"/>
      <c r="U83" s="13"/>
      <c r="V83" s="13"/>
      <c r="W83" s="13"/>
      <c r="X83" s="13"/>
      <c r="Y83" s="13"/>
      <c r="Z83" s="13"/>
      <c r="AA83" s="13"/>
      <c r="AB83" s="92"/>
      <c r="AC83" s="13"/>
      <c r="AD83" s="13"/>
      <c r="AE83" s="13"/>
      <c r="AF83" s="13"/>
      <c r="AG83" s="13"/>
      <c r="AH83" s="13"/>
    </row>
    <row r="84" spans="18:34">
      <c r="R84" s="13"/>
      <c r="S84" s="13"/>
      <c r="T84" s="125"/>
      <c r="U84" s="13"/>
      <c r="V84" s="13"/>
      <c r="W84" s="13"/>
      <c r="X84" s="13"/>
      <c r="Y84" s="13"/>
      <c r="Z84" s="13"/>
      <c r="AA84" s="13"/>
      <c r="AB84" s="92"/>
      <c r="AC84" s="13"/>
      <c r="AD84" s="13"/>
      <c r="AE84" s="13"/>
      <c r="AF84" s="13"/>
      <c r="AG84" s="13"/>
      <c r="AH84" s="13"/>
    </row>
    <row r="85" spans="18:34">
      <c r="R85" s="13"/>
      <c r="S85" s="13"/>
      <c r="T85" s="125"/>
      <c r="U85" s="13"/>
      <c r="V85" s="13"/>
      <c r="W85" s="13"/>
      <c r="X85" s="13"/>
      <c r="Y85" s="13"/>
      <c r="Z85" s="13"/>
      <c r="AA85" s="13"/>
      <c r="AB85" s="92"/>
      <c r="AC85" s="13"/>
      <c r="AD85" s="13"/>
      <c r="AE85" s="13"/>
      <c r="AF85" s="13"/>
      <c r="AG85" s="13"/>
      <c r="AH85" s="13"/>
    </row>
    <row r="86" spans="18:34">
      <c r="R86" s="13"/>
      <c r="S86" s="13"/>
      <c r="T86" s="125"/>
      <c r="U86" s="13"/>
      <c r="V86" s="13"/>
      <c r="W86" s="13"/>
      <c r="X86" s="13"/>
      <c r="Y86" s="13"/>
      <c r="Z86" s="13"/>
      <c r="AA86" s="13"/>
      <c r="AB86" s="92"/>
      <c r="AC86" s="13"/>
      <c r="AD86" s="13"/>
      <c r="AE86" s="13"/>
      <c r="AF86" s="13"/>
      <c r="AG86" s="13"/>
      <c r="AH86" s="13"/>
    </row>
    <row r="87" spans="18:34">
      <c r="R87" s="13"/>
      <c r="S87" s="13"/>
      <c r="T87" s="125"/>
      <c r="U87" s="13"/>
      <c r="V87" s="13"/>
      <c r="W87" s="13"/>
      <c r="X87" s="13"/>
      <c r="Y87" s="13"/>
      <c r="Z87" s="13"/>
      <c r="AA87" s="13"/>
      <c r="AB87" s="92"/>
      <c r="AC87" s="13"/>
      <c r="AD87" s="13"/>
      <c r="AE87" s="13"/>
      <c r="AF87" s="13"/>
      <c r="AG87" s="13"/>
      <c r="AH87" s="13"/>
    </row>
    <row r="88" spans="18:34">
      <c r="R88" s="13"/>
      <c r="S88" s="13"/>
      <c r="T88" s="125"/>
      <c r="U88" s="13"/>
      <c r="V88" s="13"/>
      <c r="W88" s="13"/>
      <c r="X88" s="13"/>
      <c r="Y88" s="13"/>
      <c r="Z88" s="13"/>
      <c r="AA88" s="13"/>
      <c r="AB88" s="92"/>
      <c r="AC88" s="13"/>
      <c r="AD88" s="13"/>
      <c r="AE88" s="13"/>
      <c r="AF88" s="13"/>
      <c r="AG88" s="13"/>
      <c r="AH88" s="13"/>
    </row>
    <row r="89" spans="18:34">
      <c r="R89" s="13"/>
      <c r="S89" s="13"/>
      <c r="T89" s="125"/>
      <c r="U89" s="13"/>
      <c r="V89" s="13"/>
      <c r="W89" s="13"/>
      <c r="X89" s="13"/>
      <c r="Y89" s="13"/>
      <c r="Z89" s="13"/>
      <c r="AA89" s="13"/>
      <c r="AB89" s="92"/>
      <c r="AC89" s="13"/>
      <c r="AD89" s="13"/>
      <c r="AE89" s="13"/>
      <c r="AF89" s="13"/>
      <c r="AG89" s="13"/>
      <c r="AH89" s="13"/>
    </row>
    <row r="90" spans="18:34">
      <c r="R90" s="13"/>
      <c r="S90" s="13"/>
      <c r="T90" s="125"/>
      <c r="U90" s="13"/>
      <c r="V90" s="13"/>
      <c r="W90" s="13"/>
      <c r="X90" s="13"/>
      <c r="Y90" s="13"/>
      <c r="Z90" s="13"/>
      <c r="AA90" s="13"/>
      <c r="AB90" s="92"/>
      <c r="AC90" s="13"/>
      <c r="AD90" s="13"/>
      <c r="AE90" s="13"/>
      <c r="AF90" s="13"/>
      <c r="AG90" s="13"/>
      <c r="AH90" s="13"/>
    </row>
    <row r="91" spans="18:34">
      <c r="R91" s="13"/>
      <c r="S91" s="13"/>
      <c r="T91" s="125"/>
      <c r="U91" s="13"/>
      <c r="V91" s="13"/>
      <c r="W91" s="13"/>
      <c r="X91" s="13"/>
      <c r="Y91" s="13"/>
      <c r="Z91" s="13"/>
      <c r="AA91" s="13"/>
      <c r="AB91" s="92"/>
      <c r="AC91" s="13"/>
      <c r="AD91" s="13"/>
      <c r="AE91" s="13"/>
      <c r="AF91" s="13"/>
      <c r="AG91" s="13"/>
      <c r="AH91" s="13"/>
    </row>
    <row r="92" spans="18:34">
      <c r="R92" s="13"/>
      <c r="S92" s="13"/>
      <c r="T92" s="125"/>
      <c r="U92" s="13"/>
      <c r="V92" s="13"/>
      <c r="W92" s="13"/>
      <c r="X92" s="13"/>
      <c r="Y92" s="13"/>
      <c r="Z92" s="13"/>
      <c r="AA92" s="13"/>
      <c r="AB92" s="92"/>
      <c r="AC92" s="13"/>
      <c r="AD92" s="13"/>
      <c r="AE92" s="13"/>
      <c r="AF92" s="13"/>
      <c r="AG92" s="13"/>
      <c r="AH92" s="13"/>
    </row>
    <row r="93" spans="18:34">
      <c r="R93" s="13"/>
      <c r="S93" s="13"/>
      <c r="T93" s="125"/>
      <c r="U93" s="13"/>
      <c r="V93" s="13"/>
      <c r="W93" s="13"/>
      <c r="X93" s="13"/>
      <c r="Y93" s="13"/>
      <c r="Z93" s="13"/>
      <c r="AA93" s="13"/>
      <c r="AB93" s="92"/>
      <c r="AC93" s="13"/>
      <c r="AD93" s="13"/>
      <c r="AE93" s="13"/>
      <c r="AF93" s="13"/>
      <c r="AG93" s="13"/>
      <c r="AH93" s="13"/>
    </row>
    <row r="94" spans="18:34">
      <c r="R94" s="13"/>
      <c r="S94" s="13"/>
      <c r="T94" s="125"/>
      <c r="U94" s="13"/>
      <c r="V94" s="13"/>
      <c r="W94" s="13"/>
      <c r="X94" s="13"/>
      <c r="Y94" s="13"/>
      <c r="Z94" s="13"/>
      <c r="AA94" s="13"/>
      <c r="AB94" s="92"/>
      <c r="AC94" s="13"/>
      <c r="AD94" s="13"/>
      <c r="AE94" s="13"/>
      <c r="AF94" s="13"/>
      <c r="AG94" s="13"/>
      <c r="AH94" s="13"/>
    </row>
    <row r="95" spans="18:34">
      <c r="R95" s="13"/>
      <c r="S95" s="13"/>
      <c r="T95" s="125"/>
      <c r="U95" s="13"/>
      <c r="V95" s="13"/>
      <c r="W95" s="13"/>
      <c r="X95" s="13"/>
      <c r="Y95" s="13"/>
      <c r="Z95" s="13"/>
      <c r="AA95" s="13"/>
      <c r="AB95" s="92"/>
      <c r="AC95" s="13"/>
      <c r="AD95" s="13"/>
      <c r="AE95" s="13"/>
      <c r="AF95" s="13"/>
      <c r="AG95" s="13"/>
      <c r="AH95" s="13"/>
    </row>
    <row r="96" spans="18:34">
      <c r="R96" s="13"/>
      <c r="S96" s="13"/>
      <c r="T96" s="125"/>
      <c r="U96" s="13"/>
      <c r="V96" s="13"/>
      <c r="W96" s="13"/>
      <c r="X96" s="13"/>
      <c r="Y96" s="13"/>
      <c r="Z96" s="13"/>
      <c r="AA96" s="13"/>
      <c r="AB96" s="92"/>
      <c r="AC96" s="13"/>
      <c r="AD96" s="13"/>
      <c r="AE96" s="13"/>
      <c r="AF96" s="13"/>
      <c r="AG96" s="13"/>
      <c r="AH96" s="13"/>
    </row>
    <row r="97" spans="18:34">
      <c r="R97" s="13"/>
      <c r="S97" s="13"/>
      <c r="T97" s="125"/>
      <c r="U97" s="13"/>
      <c r="V97" s="13"/>
      <c r="W97" s="13"/>
      <c r="X97" s="13"/>
      <c r="Y97" s="13"/>
      <c r="Z97" s="13"/>
      <c r="AA97" s="13"/>
      <c r="AB97" s="92"/>
      <c r="AC97" s="13"/>
      <c r="AD97" s="13"/>
      <c r="AE97" s="13"/>
      <c r="AF97" s="13"/>
      <c r="AG97" s="13"/>
      <c r="AH97" s="13"/>
    </row>
    <row r="98" spans="18:34">
      <c r="R98" s="13"/>
      <c r="S98" s="13"/>
      <c r="T98" s="125"/>
      <c r="U98" s="13"/>
      <c r="V98" s="13"/>
      <c r="W98" s="13"/>
      <c r="X98" s="13"/>
      <c r="Y98" s="13"/>
      <c r="Z98" s="13"/>
      <c r="AA98" s="13"/>
      <c r="AB98" s="92"/>
      <c r="AC98" s="13"/>
      <c r="AD98" s="13"/>
      <c r="AE98" s="13"/>
      <c r="AF98" s="13"/>
      <c r="AG98" s="13"/>
      <c r="AH98" s="13"/>
    </row>
    <row r="99" spans="18:34">
      <c r="R99" s="13"/>
      <c r="S99" s="13"/>
      <c r="T99" s="125"/>
      <c r="U99" s="13"/>
      <c r="V99" s="13"/>
      <c r="W99" s="13"/>
      <c r="X99" s="13"/>
      <c r="Y99" s="13"/>
      <c r="Z99" s="13"/>
      <c r="AA99" s="13"/>
      <c r="AB99" s="92"/>
      <c r="AC99" s="13"/>
      <c r="AD99" s="13"/>
      <c r="AE99" s="13"/>
      <c r="AF99" s="13"/>
      <c r="AG99" s="13"/>
      <c r="AH99" s="13"/>
    </row>
    <row r="100" spans="18:34">
      <c r="R100" s="13"/>
      <c r="S100" s="13"/>
      <c r="T100" s="125"/>
      <c r="U100" s="13"/>
      <c r="V100" s="13"/>
      <c r="W100" s="13"/>
      <c r="X100" s="13"/>
      <c r="Y100" s="13"/>
      <c r="Z100" s="13"/>
      <c r="AA100" s="13"/>
      <c r="AB100" s="92"/>
      <c r="AC100" s="13"/>
      <c r="AD100" s="13"/>
      <c r="AE100" s="13"/>
      <c r="AF100" s="13"/>
      <c r="AG100" s="13"/>
      <c r="AH100" s="13"/>
    </row>
    <row r="101" spans="18:34">
      <c r="R101" s="13"/>
      <c r="S101" s="13"/>
      <c r="T101" s="125"/>
      <c r="U101" s="13"/>
      <c r="V101" s="13"/>
      <c r="W101" s="13"/>
      <c r="X101" s="13"/>
      <c r="Y101" s="13"/>
      <c r="Z101" s="13"/>
      <c r="AA101" s="13"/>
      <c r="AB101" s="92"/>
      <c r="AC101" s="13"/>
      <c r="AD101" s="13"/>
      <c r="AE101" s="13"/>
      <c r="AF101" s="13"/>
      <c r="AG101" s="13"/>
      <c r="AH101" s="13"/>
    </row>
    <row r="102" spans="18:34">
      <c r="R102" s="13"/>
      <c r="S102" s="13"/>
      <c r="T102" s="125"/>
      <c r="U102" s="13"/>
      <c r="V102" s="13"/>
      <c r="W102" s="13"/>
      <c r="X102" s="13"/>
      <c r="Y102" s="13"/>
      <c r="Z102" s="13"/>
      <c r="AA102" s="13"/>
      <c r="AB102" s="92"/>
      <c r="AC102" s="13"/>
      <c r="AD102" s="13"/>
      <c r="AE102" s="13"/>
      <c r="AF102" s="13"/>
      <c r="AG102" s="13"/>
      <c r="AH102" s="13"/>
    </row>
    <row r="103" spans="18:34">
      <c r="R103" s="13"/>
      <c r="S103" s="13"/>
      <c r="T103" s="125"/>
      <c r="U103" s="13"/>
      <c r="V103" s="13"/>
      <c r="W103" s="13"/>
      <c r="X103" s="13"/>
      <c r="Y103" s="13"/>
      <c r="Z103" s="13"/>
      <c r="AA103" s="13"/>
      <c r="AB103" s="92"/>
      <c r="AC103" s="13"/>
      <c r="AD103" s="13"/>
      <c r="AE103" s="13"/>
      <c r="AF103" s="13"/>
      <c r="AG103" s="13"/>
      <c r="AH103" s="13"/>
    </row>
    <row r="104" spans="18:34">
      <c r="R104" s="13"/>
      <c r="S104" s="13"/>
      <c r="T104" s="125"/>
      <c r="U104" s="13"/>
      <c r="V104" s="13"/>
      <c r="W104" s="13"/>
      <c r="X104" s="13"/>
      <c r="Y104" s="13"/>
      <c r="Z104" s="13"/>
      <c r="AA104" s="13"/>
      <c r="AB104" s="92"/>
      <c r="AC104" s="13"/>
      <c r="AD104" s="13"/>
      <c r="AE104" s="13"/>
      <c r="AF104" s="13"/>
      <c r="AG104" s="13"/>
      <c r="AH104" s="13"/>
    </row>
    <row r="105" spans="18:34">
      <c r="R105" s="13"/>
      <c r="S105" s="13"/>
      <c r="T105" s="125"/>
      <c r="U105" s="13"/>
      <c r="V105" s="13"/>
      <c r="W105" s="13"/>
      <c r="X105" s="13"/>
      <c r="Y105" s="13"/>
      <c r="Z105" s="13"/>
      <c r="AA105" s="13"/>
      <c r="AB105" s="92"/>
      <c r="AC105" s="13"/>
      <c r="AD105" s="13"/>
      <c r="AE105" s="13"/>
      <c r="AF105" s="13"/>
      <c r="AG105" s="13"/>
      <c r="AH105" s="13"/>
    </row>
    <row r="106" spans="18:34">
      <c r="R106" s="13"/>
      <c r="S106" s="13"/>
      <c r="T106" s="125"/>
      <c r="U106" s="13"/>
      <c r="V106" s="13"/>
      <c r="W106" s="13"/>
      <c r="X106" s="13"/>
      <c r="Y106" s="13"/>
      <c r="Z106" s="13"/>
      <c r="AA106" s="13"/>
      <c r="AB106" s="92"/>
      <c r="AC106" s="13"/>
      <c r="AD106" s="13"/>
      <c r="AE106" s="13"/>
      <c r="AF106" s="13"/>
      <c r="AG106" s="13"/>
      <c r="AH106" s="13"/>
    </row>
    <row r="107" spans="18:34">
      <c r="R107" s="13"/>
      <c r="S107" s="13"/>
      <c r="T107" s="125"/>
      <c r="U107" s="13"/>
      <c r="V107" s="13"/>
      <c r="W107" s="13"/>
      <c r="X107" s="13"/>
      <c r="Y107" s="13"/>
      <c r="Z107" s="13"/>
      <c r="AA107" s="13"/>
      <c r="AB107" s="92"/>
      <c r="AC107" s="13"/>
      <c r="AD107" s="13"/>
      <c r="AE107" s="13"/>
      <c r="AF107" s="13"/>
      <c r="AG107" s="13"/>
      <c r="AH107" s="13"/>
    </row>
    <row r="108" spans="18:34">
      <c r="R108" s="13"/>
      <c r="S108" s="13"/>
      <c r="T108" s="125"/>
      <c r="U108" s="13"/>
      <c r="V108" s="13"/>
      <c r="W108" s="13"/>
      <c r="X108" s="13"/>
      <c r="Y108" s="13"/>
      <c r="Z108" s="13"/>
      <c r="AA108" s="13"/>
      <c r="AB108" s="92"/>
      <c r="AC108" s="13"/>
      <c r="AD108" s="13"/>
      <c r="AE108" s="13"/>
      <c r="AF108" s="13"/>
      <c r="AG108" s="13"/>
      <c r="AH108" s="13"/>
    </row>
    <row r="109" spans="18:34">
      <c r="R109" s="13"/>
      <c r="S109" s="13"/>
      <c r="T109" s="125"/>
      <c r="U109" s="13"/>
      <c r="V109" s="13"/>
      <c r="W109" s="13"/>
      <c r="X109" s="13"/>
      <c r="Y109" s="13"/>
      <c r="Z109" s="13"/>
      <c r="AA109" s="13"/>
      <c r="AB109" s="92"/>
      <c r="AC109" s="13"/>
      <c r="AD109" s="13"/>
      <c r="AE109" s="13"/>
      <c r="AF109" s="13"/>
      <c r="AG109" s="13"/>
      <c r="AH109" s="13"/>
    </row>
    <row r="110" spans="18:34">
      <c r="R110" s="13"/>
      <c r="S110" s="13"/>
      <c r="T110" s="125"/>
      <c r="U110" s="13"/>
      <c r="V110" s="13"/>
      <c r="W110" s="13"/>
      <c r="X110" s="13"/>
      <c r="Y110" s="13"/>
      <c r="Z110" s="13"/>
      <c r="AA110" s="13"/>
      <c r="AB110" s="92"/>
      <c r="AC110" s="13"/>
      <c r="AD110" s="13"/>
      <c r="AE110" s="13"/>
      <c r="AF110" s="13"/>
      <c r="AG110" s="13"/>
      <c r="AH110" s="13"/>
    </row>
    <row r="111" spans="18:34">
      <c r="R111" s="13"/>
      <c r="S111" s="13"/>
      <c r="T111" s="125"/>
      <c r="U111" s="13"/>
      <c r="V111" s="13"/>
      <c r="W111" s="13"/>
      <c r="X111" s="13"/>
      <c r="Y111" s="13"/>
      <c r="Z111" s="13"/>
      <c r="AA111" s="13"/>
      <c r="AB111" s="92"/>
      <c r="AC111" s="13"/>
      <c r="AD111" s="13"/>
      <c r="AE111" s="13"/>
      <c r="AF111" s="13"/>
      <c r="AG111" s="13"/>
      <c r="AH111" s="13"/>
    </row>
    <row r="112" spans="18:34">
      <c r="R112" s="13"/>
      <c r="S112" s="13"/>
      <c r="T112" s="125"/>
      <c r="U112" s="13"/>
      <c r="V112" s="13"/>
      <c r="W112" s="13"/>
      <c r="X112" s="13"/>
      <c r="Y112" s="13"/>
      <c r="Z112" s="13"/>
      <c r="AA112" s="13"/>
      <c r="AB112" s="92"/>
      <c r="AC112" s="13"/>
      <c r="AD112" s="13"/>
      <c r="AE112" s="13"/>
      <c r="AF112" s="13"/>
      <c r="AG112" s="13"/>
      <c r="AH112" s="13"/>
    </row>
    <row r="113" spans="18:34">
      <c r="R113" s="13"/>
      <c r="S113" s="13"/>
      <c r="T113" s="125"/>
      <c r="U113" s="13"/>
      <c r="V113" s="13"/>
      <c r="W113" s="13"/>
      <c r="X113" s="13"/>
      <c r="Y113" s="13"/>
      <c r="Z113" s="13"/>
      <c r="AA113" s="13"/>
      <c r="AB113" s="92"/>
      <c r="AC113" s="13"/>
      <c r="AD113" s="13"/>
      <c r="AE113" s="13"/>
      <c r="AF113" s="13"/>
      <c r="AG113" s="13"/>
      <c r="AH113" s="13"/>
    </row>
    <row r="114" spans="18:34">
      <c r="R114" s="13"/>
      <c r="S114" s="13"/>
      <c r="T114" s="125"/>
      <c r="U114" s="13"/>
      <c r="V114" s="13"/>
      <c r="W114" s="13"/>
      <c r="X114" s="13"/>
      <c r="Y114" s="13"/>
      <c r="Z114" s="13"/>
      <c r="AA114" s="13"/>
      <c r="AB114" s="92"/>
      <c r="AC114" s="13"/>
      <c r="AD114" s="13"/>
      <c r="AE114" s="13"/>
      <c r="AF114" s="13"/>
      <c r="AG114" s="13"/>
      <c r="AH114" s="13"/>
    </row>
    <row r="115" spans="18:34">
      <c r="R115" s="13"/>
      <c r="S115" s="13"/>
      <c r="T115" s="125"/>
      <c r="U115" s="13"/>
      <c r="V115" s="13"/>
      <c r="W115" s="13"/>
      <c r="X115" s="13"/>
      <c r="Y115" s="13"/>
      <c r="Z115" s="13"/>
      <c r="AA115" s="13"/>
      <c r="AB115" s="92"/>
      <c r="AC115" s="13"/>
      <c r="AD115" s="13"/>
      <c r="AE115" s="13"/>
      <c r="AF115" s="13"/>
      <c r="AG115" s="13"/>
      <c r="AH115" s="13"/>
    </row>
    <row r="116" spans="18:34">
      <c r="R116" s="13"/>
      <c r="S116" s="13"/>
      <c r="T116" s="125"/>
      <c r="U116" s="13"/>
      <c r="V116" s="13"/>
      <c r="W116" s="13"/>
      <c r="X116" s="13"/>
      <c r="Y116" s="13"/>
      <c r="Z116" s="13"/>
      <c r="AA116" s="13"/>
      <c r="AB116" s="92"/>
      <c r="AC116" s="13"/>
      <c r="AD116" s="13"/>
      <c r="AE116" s="13"/>
      <c r="AF116" s="13"/>
      <c r="AG116" s="13"/>
      <c r="AH116" s="13"/>
    </row>
    <row r="117" spans="18:34">
      <c r="R117" s="13"/>
      <c r="S117" s="13"/>
      <c r="T117" s="125"/>
      <c r="U117" s="13"/>
      <c r="V117" s="13"/>
      <c r="W117" s="13"/>
      <c r="X117" s="13"/>
      <c r="Y117" s="13"/>
      <c r="Z117" s="13"/>
      <c r="AA117" s="13"/>
      <c r="AB117" s="92"/>
      <c r="AC117" s="13"/>
      <c r="AD117" s="13"/>
      <c r="AE117" s="13"/>
      <c r="AF117" s="13"/>
      <c r="AG117" s="13"/>
      <c r="AH117" s="13"/>
    </row>
    <row r="118" spans="18:34">
      <c r="R118" s="13"/>
      <c r="S118" s="13"/>
      <c r="T118" s="125"/>
      <c r="U118" s="13"/>
      <c r="V118" s="13"/>
      <c r="W118" s="13"/>
      <c r="X118" s="13"/>
      <c r="Y118" s="13"/>
      <c r="Z118" s="13"/>
      <c r="AA118" s="13"/>
      <c r="AB118" s="92"/>
      <c r="AC118" s="13"/>
      <c r="AD118" s="13"/>
      <c r="AE118" s="13"/>
      <c r="AF118" s="13"/>
      <c r="AG118" s="13"/>
      <c r="AH118" s="13"/>
    </row>
    <row r="119" spans="18:34">
      <c r="R119" s="13"/>
      <c r="S119" s="13"/>
      <c r="T119" s="125"/>
      <c r="U119" s="13"/>
      <c r="V119" s="13"/>
      <c r="W119" s="13"/>
      <c r="X119" s="13"/>
      <c r="Y119" s="13"/>
      <c r="Z119" s="13"/>
      <c r="AA119" s="13"/>
      <c r="AB119" s="92"/>
      <c r="AC119" s="13"/>
      <c r="AD119" s="13"/>
      <c r="AE119" s="13"/>
      <c r="AF119" s="13"/>
      <c r="AG119" s="13"/>
      <c r="AH119" s="13"/>
    </row>
    <row r="120" spans="18:34">
      <c r="R120" s="13"/>
      <c r="S120" s="13"/>
      <c r="T120" s="125"/>
      <c r="U120" s="13"/>
      <c r="V120" s="13"/>
      <c r="W120" s="13"/>
      <c r="X120" s="13"/>
      <c r="Y120" s="13"/>
      <c r="Z120" s="13"/>
      <c r="AA120" s="13"/>
      <c r="AB120" s="92"/>
      <c r="AC120" s="13"/>
      <c r="AD120" s="13"/>
      <c r="AE120" s="13"/>
      <c r="AF120" s="13"/>
      <c r="AG120" s="13"/>
      <c r="AH120" s="13"/>
    </row>
    <row r="121" spans="18:34">
      <c r="R121" s="13"/>
      <c r="S121" s="13"/>
      <c r="T121" s="125"/>
      <c r="U121" s="13"/>
      <c r="V121" s="13"/>
      <c r="W121" s="13"/>
      <c r="X121" s="13"/>
      <c r="Y121" s="13"/>
      <c r="Z121" s="13"/>
      <c r="AA121" s="13"/>
      <c r="AB121" s="92"/>
      <c r="AC121" s="13"/>
      <c r="AD121" s="13"/>
      <c r="AE121" s="13"/>
      <c r="AF121" s="13"/>
      <c r="AG121" s="13"/>
      <c r="AH121" s="13"/>
    </row>
    <row r="122" spans="18:34">
      <c r="R122" s="13"/>
      <c r="S122" s="13"/>
      <c r="T122" s="125"/>
      <c r="U122" s="13"/>
      <c r="V122" s="13"/>
      <c r="W122" s="13"/>
      <c r="X122" s="13"/>
      <c r="Y122" s="13"/>
      <c r="Z122" s="13"/>
      <c r="AA122" s="13"/>
      <c r="AB122" s="92"/>
      <c r="AC122" s="13"/>
      <c r="AD122" s="13"/>
      <c r="AE122" s="13"/>
      <c r="AF122" s="13"/>
      <c r="AG122" s="13"/>
      <c r="AH122" s="13"/>
    </row>
    <row r="123" spans="18:34">
      <c r="R123" s="13"/>
      <c r="S123" s="13"/>
      <c r="T123" s="125"/>
      <c r="U123" s="13"/>
      <c r="V123" s="13"/>
      <c r="W123" s="13"/>
      <c r="X123" s="13"/>
      <c r="Y123" s="13"/>
      <c r="Z123" s="13"/>
      <c r="AA123" s="13"/>
      <c r="AB123" s="92"/>
      <c r="AC123" s="13"/>
      <c r="AD123" s="13"/>
      <c r="AE123" s="13"/>
      <c r="AF123" s="13"/>
      <c r="AG123" s="13"/>
      <c r="AH123" s="13"/>
    </row>
    <row r="124" spans="18:34">
      <c r="R124" s="13"/>
      <c r="S124" s="13"/>
      <c r="T124" s="125"/>
      <c r="U124" s="13"/>
      <c r="V124" s="13"/>
      <c r="W124" s="13"/>
      <c r="X124" s="13"/>
      <c r="Y124" s="13"/>
      <c r="Z124" s="13"/>
      <c r="AA124" s="13"/>
      <c r="AB124" s="92"/>
      <c r="AC124" s="13"/>
      <c r="AD124" s="13"/>
      <c r="AE124" s="13"/>
      <c r="AF124" s="13"/>
      <c r="AG124" s="13"/>
      <c r="AH124" s="13"/>
    </row>
    <row r="125" spans="18:34">
      <c r="R125" s="13"/>
      <c r="S125" s="13"/>
      <c r="T125" s="125"/>
      <c r="U125" s="13"/>
      <c r="V125" s="13"/>
      <c r="W125" s="13"/>
      <c r="X125" s="13"/>
      <c r="Y125" s="13"/>
      <c r="Z125" s="13"/>
      <c r="AA125" s="13"/>
      <c r="AB125" s="92"/>
      <c r="AC125" s="13"/>
      <c r="AD125" s="13"/>
      <c r="AE125" s="13"/>
      <c r="AF125" s="13"/>
      <c r="AG125" s="13"/>
      <c r="AH125" s="13"/>
    </row>
    <row r="126" spans="18:34">
      <c r="R126" s="13"/>
      <c r="S126" s="13"/>
      <c r="T126" s="125"/>
      <c r="U126" s="13"/>
      <c r="V126" s="13"/>
      <c r="W126" s="13"/>
      <c r="X126" s="13"/>
      <c r="Y126" s="13"/>
      <c r="Z126" s="13"/>
      <c r="AA126" s="13"/>
      <c r="AB126" s="92"/>
      <c r="AC126" s="13"/>
      <c r="AD126" s="13"/>
      <c r="AE126" s="13"/>
      <c r="AF126" s="13"/>
      <c r="AG126" s="13"/>
      <c r="AH126" s="13"/>
    </row>
    <row r="127" spans="18:34">
      <c r="R127" s="13"/>
      <c r="S127" s="13"/>
      <c r="T127" s="125"/>
      <c r="U127" s="13"/>
      <c r="V127" s="13"/>
      <c r="W127" s="13"/>
      <c r="X127" s="13"/>
      <c r="Y127" s="13"/>
      <c r="Z127" s="13"/>
      <c r="AA127" s="13"/>
      <c r="AB127" s="92"/>
      <c r="AC127" s="13"/>
      <c r="AD127" s="13"/>
      <c r="AE127" s="13"/>
      <c r="AF127" s="13"/>
      <c r="AG127" s="13"/>
      <c r="AH127" s="13"/>
    </row>
    <row r="128" spans="18:34">
      <c r="R128" s="13"/>
      <c r="S128" s="13"/>
      <c r="T128" s="125"/>
      <c r="U128" s="13"/>
      <c r="V128" s="13"/>
      <c r="W128" s="13"/>
      <c r="X128" s="13"/>
      <c r="Y128" s="13"/>
      <c r="Z128" s="13"/>
      <c r="AA128" s="13"/>
      <c r="AB128" s="92"/>
      <c r="AC128" s="13"/>
      <c r="AD128" s="13"/>
      <c r="AE128" s="13"/>
      <c r="AF128" s="13"/>
      <c r="AG128" s="13"/>
      <c r="AH128" s="13"/>
    </row>
    <row r="129" spans="18:34">
      <c r="R129" s="13"/>
      <c r="S129" s="13"/>
      <c r="T129" s="125"/>
      <c r="U129" s="13"/>
      <c r="V129" s="13"/>
      <c r="W129" s="13"/>
      <c r="X129" s="13"/>
      <c r="Y129" s="13"/>
      <c r="Z129" s="13"/>
      <c r="AA129" s="13"/>
      <c r="AB129" s="92"/>
      <c r="AC129" s="13"/>
      <c r="AD129" s="13"/>
      <c r="AE129" s="13"/>
      <c r="AF129" s="13"/>
      <c r="AG129" s="13"/>
      <c r="AH129" s="13"/>
    </row>
    <row r="130" spans="18:34">
      <c r="R130" s="13"/>
      <c r="S130" s="13"/>
      <c r="T130" s="125"/>
      <c r="U130" s="13"/>
      <c r="V130" s="13"/>
      <c r="W130" s="13"/>
      <c r="X130" s="13"/>
      <c r="Y130" s="13"/>
      <c r="Z130" s="13"/>
      <c r="AA130" s="13"/>
      <c r="AB130" s="92"/>
      <c r="AC130" s="13"/>
      <c r="AD130" s="13"/>
      <c r="AE130" s="13"/>
      <c r="AF130" s="13"/>
      <c r="AG130" s="13"/>
      <c r="AH130" s="13"/>
    </row>
    <row r="131" spans="18:34">
      <c r="R131" s="13"/>
      <c r="S131" s="13"/>
      <c r="T131" s="125"/>
      <c r="U131" s="13"/>
      <c r="V131" s="13"/>
      <c r="W131" s="13"/>
      <c r="X131" s="13"/>
      <c r="Y131" s="13"/>
      <c r="Z131" s="13"/>
      <c r="AA131" s="13"/>
      <c r="AB131" s="92"/>
      <c r="AC131" s="13"/>
      <c r="AD131" s="13"/>
      <c r="AE131" s="13"/>
      <c r="AF131" s="13"/>
      <c r="AG131" s="13"/>
      <c r="AH131" s="13"/>
    </row>
    <row r="132" spans="18:34">
      <c r="R132" s="13"/>
      <c r="S132" s="13"/>
      <c r="T132" s="125"/>
      <c r="U132" s="13"/>
      <c r="V132" s="13"/>
      <c r="W132" s="13"/>
      <c r="X132" s="13"/>
      <c r="Y132" s="13"/>
      <c r="Z132" s="13"/>
      <c r="AA132" s="13"/>
      <c r="AB132" s="92"/>
      <c r="AC132" s="13"/>
      <c r="AD132" s="13"/>
      <c r="AE132" s="13"/>
      <c r="AF132" s="13"/>
      <c r="AG132" s="13"/>
      <c r="AH132" s="13"/>
    </row>
    <row r="133" spans="18:34">
      <c r="R133" s="13"/>
      <c r="S133" s="13"/>
      <c r="T133" s="125"/>
      <c r="U133" s="13"/>
      <c r="V133" s="13"/>
      <c r="W133" s="13"/>
      <c r="X133" s="13"/>
      <c r="Y133" s="13"/>
      <c r="Z133" s="13"/>
      <c r="AA133" s="13"/>
      <c r="AB133" s="92"/>
      <c r="AC133" s="13"/>
      <c r="AD133" s="13"/>
      <c r="AE133" s="13"/>
      <c r="AF133" s="13"/>
      <c r="AG133" s="13"/>
      <c r="AH133" s="13"/>
    </row>
    <row r="134" spans="18:34">
      <c r="R134" s="13"/>
      <c r="S134" s="13"/>
      <c r="T134" s="125"/>
      <c r="U134" s="13"/>
      <c r="V134" s="13"/>
      <c r="W134" s="13"/>
      <c r="X134" s="13"/>
      <c r="Y134" s="13"/>
      <c r="Z134" s="13"/>
      <c r="AA134" s="13"/>
      <c r="AB134" s="92"/>
      <c r="AC134" s="13"/>
      <c r="AD134" s="13"/>
      <c r="AE134" s="13"/>
      <c r="AF134" s="13"/>
      <c r="AG134" s="13"/>
      <c r="AH134" s="13"/>
    </row>
    <row r="135" spans="18:34">
      <c r="R135" s="13"/>
      <c r="S135" s="13"/>
      <c r="T135" s="125"/>
      <c r="U135" s="13"/>
      <c r="V135" s="13"/>
      <c r="W135" s="13"/>
      <c r="X135" s="13"/>
      <c r="Y135" s="13"/>
      <c r="Z135" s="13"/>
      <c r="AA135" s="13"/>
      <c r="AB135" s="92"/>
      <c r="AC135" s="13"/>
      <c r="AD135" s="13"/>
      <c r="AE135" s="13"/>
      <c r="AF135" s="13"/>
      <c r="AG135" s="13"/>
      <c r="AH135" s="13"/>
    </row>
    <row r="136" spans="18:34">
      <c r="R136" s="13"/>
      <c r="S136" s="13"/>
      <c r="T136" s="125"/>
      <c r="U136" s="13"/>
      <c r="V136" s="13"/>
      <c r="W136" s="13"/>
      <c r="X136" s="13"/>
      <c r="Y136" s="13"/>
      <c r="Z136" s="13"/>
      <c r="AA136" s="13"/>
      <c r="AB136" s="92"/>
      <c r="AC136" s="13"/>
      <c r="AD136" s="13"/>
      <c r="AE136" s="13"/>
      <c r="AF136" s="13"/>
      <c r="AG136" s="13"/>
      <c r="AH136" s="13"/>
    </row>
    <row r="137" spans="18:34">
      <c r="R137" s="13"/>
      <c r="S137" s="13"/>
      <c r="T137" s="125"/>
      <c r="U137" s="13"/>
      <c r="V137" s="13"/>
      <c r="W137" s="13"/>
      <c r="X137" s="13"/>
      <c r="Y137" s="13"/>
      <c r="Z137" s="13"/>
      <c r="AA137" s="13"/>
      <c r="AB137" s="92"/>
      <c r="AC137" s="13"/>
      <c r="AD137" s="13"/>
      <c r="AE137" s="13"/>
      <c r="AF137" s="13"/>
      <c r="AG137" s="13"/>
      <c r="AH137" s="13"/>
    </row>
    <row r="138" spans="18:34">
      <c r="R138" s="13"/>
      <c r="S138" s="13"/>
      <c r="T138" s="125"/>
      <c r="U138" s="13"/>
      <c r="V138" s="13"/>
      <c r="W138" s="13"/>
      <c r="X138" s="13"/>
      <c r="Y138" s="13"/>
      <c r="Z138" s="13"/>
      <c r="AA138" s="13"/>
      <c r="AB138" s="92"/>
      <c r="AC138" s="13"/>
      <c r="AD138" s="13"/>
      <c r="AE138" s="13"/>
      <c r="AF138" s="13"/>
      <c r="AG138" s="13"/>
      <c r="AH138" s="13"/>
    </row>
    <row r="139" spans="18:34">
      <c r="R139" s="13"/>
      <c r="S139" s="13"/>
      <c r="T139" s="125"/>
      <c r="U139" s="13"/>
      <c r="V139" s="13"/>
      <c r="W139" s="13"/>
      <c r="X139" s="13"/>
      <c r="Y139" s="13"/>
      <c r="Z139" s="13"/>
      <c r="AA139" s="13"/>
      <c r="AB139" s="92"/>
      <c r="AC139" s="13"/>
      <c r="AD139" s="13"/>
      <c r="AE139" s="13"/>
      <c r="AF139" s="13"/>
      <c r="AG139" s="13"/>
      <c r="AH139" s="13"/>
    </row>
    <row r="140" spans="18:34">
      <c r="R140" s="13"/>
      <c r="S140" s="13"/>
      <c r="T140" s="125"/>
      <c r="U140" s="13"/>
      <c r="V140" s="13"/>
      <c r="W140" s="13"/>
      <c r="X140" s="13"/>
      <c r="Y140" s="13"/>
      <c r="Z140" s="13"/>
      <c r="AA140" s="13"/>
      <c r="AB140" s="92"/>
      <c r="AC140" s="13"/>
      <c r="AD140" s="13"/>
      <c r="AE140" s="13"/>
      <c r="AF140" s="13"/>
      <c r="AG140" s="13"/>
      <c r="AH140" s="13"/>
    </row>
    <row r="141" spans="18:34">
      <c r="R141" s="13"/>
      <c r="S141" s="13"/>
      <c r="T141" s="125"/>
      <c r="U141" s="13"/>
      <c r="V141" s="13"/>
      <c r="W141" s="13"/>
      <c r="X141" s="13"/>
      <c r="Y141" s="13"/>
      <c r="Z141" s="13"/>
      <c r="AA141" s="13"/>
      <c r="AB141" s="92"/>
      <c r="AC141" s="13"/>
      <c r="AD141" s="13"/>
      <c r="AE141" s="13"/>
      <c r="AF141" s="13"/>
      <c r="AG141" s="13"/>
      <c r="AH141" s="13"/>
    </row>
    <row r="142" spans="18:34">
      <c r="R142" s="13"/>
      <c r="S142" s="13"/>
      <c r="T142" s="125"/>
      <c r="U142" s="13"/>
      <c r="V142" s="13"/>
      <c r="W142" s="13"/>
      <c r="X142" s="13"/>
      <c r="Y142" s="13"/>
      <c r="Z142" s="13"/>
      <c r="AA142" s="13"/>
      <c r="AB142" s="92"/>
      <c r="AC142" s="13"/>
      <c r="AD142" s="13"/>
      <c r="AE142" s="13"/>
      <c r="AF142" s="13"/>
      <c r="AG142" s="13"/>
      <c r="AH142" s="13"/>
    </row>
    <row r="143" spans="18:34">
      <c r="R143" s="13"/>
      <c r="S143" s="13"/>
      <c r="T143" s="125"/>
      <c r="U143" s="13"/>
      <c r="V143" s="13"/>
      <c r="W143" s="13"/>
      <c r="X143" s="13"/>
      <c r="Y143" s="13"/>
      <c r="Z143" s="13"/>
      <c r="AA143" s="13"/>
      <c r="AB143" s="92"/>
      <c r="AC143" s="13"/>
      <c r="AD143" s="13"/>
      <c r="AE143" s="13"/>
      <c r="AF143" s="13"/>
      <c r="AG143" s="13"/>
      <c r="AH143" s="13"/>
    </row>
    <row r="144" spans="18:34">
      <c r="R144" s="13"/>
      <c r="S144" s="13"/>
      <c r="T144" s="125"/>
      <c r="U144" s="13"/>
      <c r="V144" s="13"/>
      <c r="W144" s="13"/>
      <c r="X144" s="13"/>
      <c r="Y144" s="13"/>
      <c r="Z144" s="13"/>
      <c r="AA144" s="13"/>
      <c r="AB144" s="92"/>
      <c r="AC144" s="13"/>
      <c r="AD144" s="13"/>
      <c r="AE144" s="13"/>
      <c r="AF144" s="13"/>
      <c r="AG144" s="13"/>
      <c r="AH144" s="13"/>
    </row>
    <row r="145" spans="18:34">
      <c r="R145" s="13"/>
      <c r="S145" s="13"/>
      <c r="T145" s="125"/>
      <c r="U145" s="13"/>
      <c r="V145" s="13"/>
      <c r="W145" s="13"/>
      <c r="X145" s="13"/>
      <c r="Y145" s="13"/>
      <c r="Z145" s="13"/>
      <c r="AA145" s="13"/>
      <c r="AB145" s="92"/>
      <c r="AC145" s="13"/>
      <c r="AD145" s="13"/>
      <c r="AE145" s="13"/>
      <c r="AF145" s="13"/>
      <c r="AG145" s="13"/>
      <c r="AH145" s="13"/>
    </row>
    <row r="146" spans="18:34">
      <c r="R146" s="13"/>
      <c r="S146" s="13"/>
      <c r="T146" s="125"/>
      <c r="U146" s="13"/>
      <c r="V146" s="13"/>
      <c r="W146" s="13"/>
      <c r="X146" s="13"/>
      <c r="Y146" s="13"/>
      <c r="Z146" s="13"/>
      <c r="AA146" s="13"/>
      <c r="AB146" s="92"/>
      <c r="AC146" s="13"/>
      <c r="AD146" s="13"/>
      <c r="AE146" s="13"/>
      <c r="AF146" s="13"/>
      <c r="AG146" s="13"/>
      <c r="AH146" s="13"/>
    </row>
    <row r="147" spans="18:34">
      <c r="R147" s="13"/>
      <c r="S147" s="13"/>
      <c r="T147" s="125"/>
      <c r="U147" s="13"/>
      <c r="V147" s="13"/>
      <c r="W147" s="13"/>
      <c r="X147" s="13"/>
      <c r="Y147" s="13"/>
      <c r="Z147" s="13"/>
      <c r="AA147" s="13"/>
      <c r="AB147" s="92"/>
      <c r="AC147" s="13"/>
      <c r="AD147" s="13"/>
      <c r="AE147" s="13"/>
      <c r="AF147" s="13"/>
      <c r="AG147" s="13"/>
      <c r="AH147" s="13"/>
    </row>
    <row r="148" spans="18:34">
      <c r="R148" s="13"/>
      <c r="S148" s="13"/>
      <c r="T148" s="125"/>
      <c r="U148" s="13"/>
      <c r="V148" s="13"/>
      <c r="W148" s="13"/>
      <c r="X148" s="13"/>
      <c r="Y148" s="13"/>
      <c r="Z148" s="13"/>
      <c r="AA148" s="13"/>
      <c r="AB148" s="92"/>
      <c r="AC148" s="13"/>
      <c r="AD148" s="13"/>
      <c r="AE148" s="13"/>
      <c r="AF148" s="13"/>
      <c r="AG148" s="13"/>
      <c r="AH148" s="13"/>
    </row>
    <row r="149" spans="18:34">
      <c r="R149" s="13"/>
      <c r="S149" s="13"/>
      <c r="T149" s="125"/>
      <c r="U149" s="13"/>
      <c r="V149" s="13"/>
      <c r="W149" s="13"/>
      <c r="X149" s="13"/>
      <c r="Y149" s="13"/>
      <c r="Z149" s="13"/>
      <c r="AA149" s="13"/>
      <c r="AB149" s="92"/>
      <c r="AC149" s="13"/>
      <c r="AD149" s="13"/>
      <c r="AE149" s="13"/>
      <c r="AF149" s="13"/>
      <c r="AG149" s="13"/>
      <c r="AH149" s="13"/>
    </row>
    <row r="150" spans="18:34">
      <c r="R150" s="13"/>
      <c r="S150" s="13"/>
      <c r="T150" s="125"/>
      <c r="U150" s="13"/>
      <c r="V150" s="13"/>
      <c r="W150" s="13"/>
      <c r="X150" s="13"/>
      <c r="Y150" s="13"/>
      <c r="Z150" s="13"/>
      <c r="AA150" s="13"/>
      <c r="AB150" s="92"/>
      <c r="AC150" s="13"/>
      <c r="AD150" s="13"/>
      <c r="AE150" s="13"/>
      <c r="AF150" s="13"/>
      <c r="AG150" s="13"/>
      <c r="AH150" s="13"/>
    </row>
    <row r="151" spans="18:34">
      <c r="R151" s="13"/>
      <c r="S151" s="13"/>
      <c r="T151" s="125"/>
      <c r="U151" s="13"/>
      <c r="V151" s="13"/>
      <c r="W151" s="13"/>
      <c r="X151" s="13"/>
      <c r="Y151" s="13"/>
      <c r="Z151" s="13"/>
      <c r="AA151" s="13"/>
      <c r="AB151" s="92"/>
      <c r="AC151" s="13"/>
      <c r="AD151" s="13"/>
      <c r="AE151" s="13"/>
      <c r="AF151" s="13"/>
      <c r="AG151" s="13"/>
      <c r="AH151" s="13"/>
    </row>
    <row r="152" spans="18:34">
      <c r="R152" s="13"/>
      <c r="S152" s="13"/>
      <c r="T152" s="125"/>
      <c r="U152" s="13"/>
      <c r="V152" s="13"/>
      <c r="W152" s="13"/>
      <c r="X152" s="13"/>
      <c r="Y152" s="13"/>
      <c r="Z152" s="13"/>
      <c r="AA152" s="13"/>
      <c r="AB152" s="92"/>
      <c r="AC152" s="13"/>
      <c r="AD152" s="13"/>
      <c r="AE152" s="13"/>
      <c r="AF152" s="13"/>
      <c r="AG152" s="13"/>
      <c r="AH152" s="13"/>
    </row>
    <row r="153" spans="18:34">
      <c r="R153" s="13"/>
      <c r="S153" s="13"/>
      <c r="T153" s="125"/>
      <c r="U153" s="13"/>
      <c r="V153" s="13"/>
      <c r="W153" s="13"/>
      <c r="X153" s="13"/>
      <c r="Y153" s="13"/>
      <c r="Z153" s="13"/>
      <c r="AA153" s="13"/>
      <c r="AB153" s="92"/>
      <c r="AC153" s="13"/>
      <c r="AD153" s="13"/>
      <c r="AE153" s="13"/>
      <c r="AF153" s="13"/>
      <c r="AG153" s="13"/>
      <c r="AH153" s="13"/>
    </row>
    <row r="154" spans="18:34">
      <c r="R154" s="13"/>
      <c r="S154" s="13"/>
      <c r="T154" s="125"/>
      <c r="U154" s="13"/>
      <c r="V154" s="13"/>
      <c r="W154" s="13"/>
      <c r="X154" s="13"/>
      <c r="Y154" s="13"/>
      <c r="Z154" s="13"/>
      <c r="AA154" s="13"/>
      <c r="AB154" s="92"/>
      <c r="AC154" s="13"/>
      <c r="AD154" s="13"/>
      <c r="AE154" s="13"/>
      <c r="AF154" s="13"/>
      <c r="AG154" s="13"/>
      <c r="AH154" s="13"/>
    </row>
    <row r="155" spans="18:34">
      <c r="R155" s="13"/>
      <c r="S155" s="13"/>
      <c r="T155" s="125"/>
      <c r="U155" s="13"/>
      <c r="V155" s="13"/>
      <c r="W155" s="13"/>
      <c r="X155" s="13"/>
      <c r="Y155" s="13"/>
      <c r="Z155" s="13"/>
      <c r="AA155" s="13"/>
      <c r="AB155" s="92"/>
      <c r="AC155" s="13"/>
      <c r="AD155" s="13"/>
      <c r="AE155" s="13"/>
      <c r="AF155" s="13"/>
      <c r="AG155" s="13"/>
      <c r="AH155" s="13"/>
    </row>
    <row r="156" spans="18:34">
      <c r="R156" s="13"/>
      <c r="S156" s="13"/>
      <c r="T156" s="125"/>
      <c r="U156" s="13"/>
      <c r="V156" s="13"/>
      <c r="W156" s="13"/>
      <c r="X156" s="13"/>
      <c r="Y156" s="13"/>
      <c r="Z156" s="13"/>
      <c r="AA156" s="13"/>
      <c r="AB156" s="92"/>
      <c r="AC156" s="13"/>
      <c r="AD156" s="13"/>
      <c r="AE156" s="13"/>
      <c r="AF156" s="13"/>
      <c r="AG156" s="13"/>
      <c r="AH156" s="13"/>
    </row>
    <row r="157" spans="18:34">
      <c r="R157" s="13"/>
      <c r="S157" s="13"/>
      <c r="T157" s="125"/>
      <c r="U157" s="13"/>
      <c r="V157" s="13"/>
      <c r="W157" s="13"/>
      <c r="X157" s="13"/>
      <c r="Y157" s="13"/>
      <c r="Z157" s="13"/>
      <c r="AA157" s="13"/>
      <c r="AB157" s="92"/>
      <c r="AC157" s="13"/>
      <c r="AD157" s="13"/>
      <c r="AE157" s="13"/>
      <c r="AF157" s="13"/>
      <c r="AG157" s="13"/>
      <c r="AH157" s="13"/>
    </row>
    <row r="158" spans="18:34">
      <c r="R158" s="13"/>
      <c r="S158" s="13"/>
      <c r="T158" s="125"/>
      <c r="U158" s="13"/>
      <c r="V158" s="13"/>
      <c r="W158" s="13"/>
      <c r="X158" s="13"/>
      <c r="Y158" s="13"/>
      <c r="Z158" s="13"/>
      <c r="AA158" s="13"/>
      <c r="AB158" s="92"/>
      <c r="AC158" s="13"/>
      <c r="AD158" s="13"/>
      <c r="AE158" s="13"/>
      <c r="AF158" s="13"/>
      <c r="AG158" s="13"/>
      <c r="AH158" s="13"/>
    </row>
    <row r="159" spans="18:34">
      <c r="R159" s="13"/>
      <c r="S159" s="13"/>
      <c r="T159" s="125"/>
      <c r="U159" s="13"/>
      <c r="V159" s="13"/>
      <c r="W159" s="13"/>
      <c r="X159" s="13"/>
      <c r="Y159" s="13"/>
      <c r="Z159" s="13"/>
      <c r="AA159" s="13"/>
      <c r="AB159" s="92"/>
      <c r="AC159" s="13"/>
      <c r="AD159" s="13"/>
      <c r="AE159" s="13"/>
      <c r="AF159" s="13"/>
      <c r="AG159" s="13"/>
      <c r="AH159" s="13"/>
    </row>
    <row r="160" spans="18:34">
      <c r="R160" s="13"/>
      <c r="S160" s="13"/>
      <c r="T160" s="125"/>
      <c r="U160" s="13"/>
      <c r="V160" s="13"/>
      <c r="W160" s="13"/>
      <c r="X160" s="13"/>
      <c r="Y160" s="13"/>
      <c r="Z160" s="13"/>
      <c r="AA160" s="13"/>
      <c r="AB160" s="92"/>
      <c r="AC160" s="13"/>
      <c r="AD160" s="13"/>
      <c r="AE160" s="13"/>
      <c r="AF160" s="13"/>
      <c r="AG160" s="13"/>
      <c r="AH160" s="13"/>
    </row>
    <row r="161" spans="18:34">
      <c r="R161" s="13"/>
      <c r="S161" s="13"/>
      <c r="T161" s="125"/>
      <c r="U161" s="13"/>
      <c r="V161" s="13"/>
      <c r="W161" s="13"/>
      <c r="X161" s="13"/>
      <c r="Y161" s="13"/>
      <c r="Z161" s="13"/>
      <c r="AA161" s="13"/>
      <c r="AB161" s="92"/>
      <c r="AC161" s="13"/>
      <c r="AD161" s="13"/>
      <c r="AE161" s="13"/>
      <c r="AF161" s="13"/>
      <c r="AG161" s="13"/>
      <c r="AH161" s="13"/>
    </row>
    <row r="162" spans="18:34">
      <c r="R162" s="13"/>
      <c r="S162" s="13"/>
      <c r="T162" s="125"/>
      <c r="U162" s="13"/>
      <c r="V162" s="13"/>
      <c r="W162" s="13"/>
      <c r="X162" s="13"/>
      <c r="Y162" s="13"/>
      <c r="Z162" s="13"/>
      <c r="AA162" s="13"/>
      <c r="AB162" s="92"/>
      <c r="AC162" s="13"/>
      <c r="AD162" s="13"/>
      <c r="AE162" s="13"/>
      <c r="AF162" s="13"/>
      <c r="AG162" s="13"/>
      <c r="AH162" s="13"/>
    </row>
    <row r="163" spans="18:34">
      <c r="R163" s="13"/>
      <c r="S163" s="13"/>
      <c r="T163" s="125"/>
      <c r="U163" s="13"/>
      <c r="V163" s="13"/>
      <c r="W163" s="13"/>
      <c r="X163" s="13"/>
      <c r="Y163" s="13"/>
      <c r="Z163" s="13"/>
      <c r="AA163" s="13"/>
      <c r="AB163" s="92"/>
      <c r="AC163" s="13"/>
      <c r="AD163" s="13"/>
      <c r="AE163" s="13"/>
      <c r="AF163" s="13"/>
      <c r="AG163" s="13"/>
      <c r="AH163" s="13"/>
    </row>
    <row r="164" spans="18:34">
      <c r="R164" s="13"/>
      <c r="S164" s="13"/>
      <c r="T164" s="125"/>
      <c r="U164" s="13"/>
      <c r="V164" s="13"/>
      <c r="W164" s="13"/>
      <c r="X164" s="13"/>
      <c r="Y164" s="13"/>
      <c r="Z164" s="13"/>
      <c r="AA164" s="13"/>
      <c r="AB164" s="92"/>
      <c r="AC164" s="13"/>
      <c r="AD164" s="13"/>
      <c r="AE164" s="13"/>
      <c r="AF164" s="13"/>
      <c r="AG164" s="13"/>
      <c r="AH164" s="13"/>
    </row>
    <row r="165" spans="18:34">
      <c r="R165" s="13"/>
      <c r="S165" s="13"/>
      <c r="T165" s="125"/>
      <c r="U165" s="13"/>
      <c r="V165" s="13"/>
      <c r="W165" s="13"/>
      <c r="X165" s="13"/>
      <c r="Y165" s="13"/>
      <c r="Z165" s="13"/>
      <c r="AA165" s="13"/>
      <c r="AB165" s="92"/>
      <c r="AC165" s="13"/>
      <c r="AD165" s="13"/>
      <c r="AE165" s="13"/>
      <c r="AF165" s="13"/>
      <c r="AG165" s="13"/>
      <c r="AH165" s="13"/>
    </row>
    <row r="166" spans="18:34">
      <c r="R166" s="13"/>
      <c r="S166" s="13"/>
      <c r="T166" s="125"/>
      <c r="U166" s="13"/>
      <c r="V166" s="13"/>
      <c r="W166" s="13"/>
      <c r="X166" s="13"/>
      <c r="Y166" s="13"/>
      <c r="Z166" s="13"/>
      <c r="AA166" s="13"/>
      <c r="AB166" s="92"/>
      <c r="AC166" s="13"/>
      <c r="AD166" s="13"/>
      <c r="AE166" s="13"/>
      <c r="AF166" s="13"/>
      <c r="AG166" s="13"/>
      <c r="AH166" s="13"/>
    </row>
    <row r="167" spans="18:34">
      <c r="R167" s="13"/>
      <c r="S167" s="13"/>
      <c r="T167" s="125"/>
      <c r="U167" s="13"/>
      <c r="V167" s="13"/>
      <c r="W167" s="13"/>
      <c r="X167" s="13"/>
      <c r="Y167" s="13"/>
      <c r="Z167" s="13"/>
      <c r="AA167" s="13"/>
      <c r="AB167" s="92"/>
      <c r="AC167" s="13"/>
      <c r="AD167" s="13"/>
      <c r="AE167" s="13"/>
      <c r="AF167" s="13"/>
      <c r="AG167" s="13"/>
      <c r="AH167" s="13"/>
    </row>
    <row r="168" spans="18:34">
      <c r="R168" s="13"/>
      <c r="S168" s="13"/>
      <c r="T168" s="125"/>
      <c r="U168" s="13"/>
      <c r="V168" s="13"/>
      <c r="W168" s="13"/>
      <c r="X168" s="13"/>
      <c r="Y168" s="13"/>
      <c r="Z168" s="13"/>
      <c r="AA168" s="13"/>
      <c r="AB168" s="92"/>
      <c r="AC168" s="13"/>
      <c r="AD168" s="13"/>
      <c r="AE168" s="13"/>
      <c r="AF168" s="13"/>
      <c r="AG168" s="13"/>
      <c r="AH168" s="13"/>
    </row>
    <row r="169" spans="18:34">
      <c r="R169" s="13"/>
      <c r="S169" s="13"/>
      <c r="T169" s="125"/>
      <c r="U169" s="13"/>
      <c r="V169" s="13"/>
      <c r="W169" s="13"/>
      <c r="X169" s="13"/>
      <c r="Y169" s="13"/>
      <c r="Z169" s="13"/>
      <c r="AA169" s="13"/>
      <c r="AB169" s="92"/>
      <c r="AC169" s="13"/>
      <c r="AD169" s="13"/>
      <c r="AE169" s="13"/>
      <c r="AF169" s="13"/>
      <c r="AG169" s="13"/>
      <c r="AH169" s="13"/>
    </row>
    <row r="170" spans="18:34">
      <c r="R170" s="13"/>
      <c r="S170" s="13"/>
      <c r="T170" s="125"/>
      <c r="U170" s="13"/>
      <c r="V170" s="13"/>
      <c r="W170" s="13"/>
      <c r="X170" s="13"/>
      <c r="Y170" s="13"/>
      <c r="Z170" s="13"/>
      <c r="AA170" s="13"/>
      <c r="AB170" s="92"/>
      <c r="AC170" s="13"/>
      <c r="AD170" s="13"/>
      <c r="AE170" s="13"/>
      <c r="AF170" s="13"/>
      <c r="AG170" s="13"/>
      <c r="AH170" s="13"/>
    </row>
    <row r="171" spans="18:34">
      <c r="R171" s="13"/>
      <c r="S171" s="13"/>
      <c r="T171" s="125"/>
      <c r="U171" s="13"/>
      <c r="V171" s="13"/>
      <c r="W171" s="13"/>
      <c r="X171" s="13"/>
      <c r="Y171" s="13"/>
      <c r="Z171" s="13"/>
      <c r="AA171" s="13"/>
      <c r="AB171" s="92"/>
      <c r="AC171" s="13"/>
      <c r="AD171" s="13"/>
      <c r="AE171" s="13"/>
      <c r="AF171" s="13"/>
      <c r="AG171" s="13"/>
      <c r="AH171" s="13"/>
    </row>
    <row r="172" spans="18:34">
      <c r="R172" s="13"/>
      <c r="S172" s="13"/>
      <c r="T172" s="125"/>
      <c r="U172" s="13"/>
      <c r="V172" s="13"/>
      <c r="W172" s="13"/>
      <c r="X172" s="13"/>
      <c r="Y172" s="13"/>
      <c r="Z172" s="13"/>
      <c r="AA172" s="13"/>
      <c r="AB172" s="92"/>
      <c r="AC172" s="13"/>
      <c r="AD172" s="13"/>
      <c r="AE172" s="13"/>
      <c r="AF172" s="13"/>
      <c r="AG172" s="13"/>
      <c r="AH172" s="13"/>
    </row>
    <row r="173" spans="18:34">
      <c r="R173" s="13"/>
      <c r="S173" s="13"/>
      <c r="T173" s="125"/>
      <c r="U173" s="13"/>
      <c r="V173" s="13"/>
      <c r="W173" s="13"/>
      <c r="X173" s="13"/>
      <c r="Y173" s="13"/>
      <c r="Z173" s="13"/>
      <c r="AA173" s="13"/>
      <c r="AB173" s="92"/>
      <c r="AC173" s="13"/>
      <c r="AD173" s="13"/>
      <c r="AE173" s="13"/>
      <c r="AF173" s="13"/>
      <c r="AG173" s="13"/>
      <c r="AH173" s="13"/>
    </row>
    <row r="174" spans="18:34">
      <c r="R174" s="13"/>
      <c r="S174" s="13"/>
      <c r="T174" s="125"/>
      <c r="U174" s="13"/>
      <c r="V174" s="13"/>
      <c r="W174" s="13"/>
      <c r="X174" s="13"/>
      <c r="Y174" s="13"/>
      <c r="Z174" s="13"/>
      <c r="AA174" s="13"/>
      <c r="AB174" s="92"/>
      <c r="AC174" s="13"/>
      <c r="AD174" s="13"/>
      <c r="AE174" s="13"/>
      <c r="AF174" s="13"/>
      <c r="AG174" s="13"/>
      <c r="AH174" s="13"/>
    </row>
    <row r="175" spans="18:34">
      <c r="R175" s="13"/>
      <c r="S175" s="13"/>
      <c r="T175" s="125"/>
      <c r="U175" s="13"/>
      <c r="V175" s="13"/>
      <c r="W175" s="13"/>
      <c r="X175" s="13"/>
      <c r="Y175" s="13"/>
      <c r="Z175" s="13"/>
      <c r="AA175" s="13"/>
      <c r="AB175" s="92"/>
      <c r="AC175" s="13"/>
      <c r="AD175" s="13"/>
      <c r="AE175" s="13"/>
      <c r="AF175" s="13"/>
      <c r="AG175" s="13"/>
      <c r="AH175" s="13"/>
    </row>
    <row r="176" spans="18:34">
      <c r="R176" s="13"/>
      <c r="S176" s="13"/>
      <c r="T176" s="125"/>
      <c r="U176" s="13"/>
      <c r="V176" s="13"/>
      <c r="W176" s="13"/>
      <c r="X176" s="13"/>
      <c r="Y176" s="13"/>
      <c r="Z176" s="13"/>
      <c r="AA176" s="13"/>
      <c r="AB176" s="92"/>
      <c r="AC176" s="13"/>
      <c r="AD176" s="13"/>
      <c r="AE176" s="13"/>
      <c r="AF176" s="13"/>
      <c r="AG176" s="13"/>
      <c r="AH176" s="13"/>
    </row>
    <row r="177" spans="18:34">
      <c r="R177" s="13"/>
      <c r="S177" s="13"/>
      <c r="T177" s="125"/>
      <c r="U177" s="13"/>
      <c r="V177" s="13"/>
      <c r="W177" s="13"/>
      <c r="X177" s="13"/>
      <c r="Y177" s="13"/>
      <c r="Z177" s="13"/>
      <c r="AA177" s="13"/>
      <c r="AB177" s="92"/>
      <c r="AC177" s="13"/>
      <c r="AD177" s="13"/>
      <c r="AE177" s="13"/>
      <c r="AF177" s="13"/>
      <c r="AG177" s="13"/>
      <c r="AH177" s="13"/>
    </row>
    <row r="178" spans="18:34">
      <c r="R178" s="13"/>
      <c r="S178" s="13"/>
      <c r="T178" s="125"/>
      <c r="U178" s="13"/>
      <c r="V178" s="13"/>
      <c r="W178" s="13"/>
      <c r="X178" s="13"/>
      <c r="Y178" s="13"/>
      <c r="Z178" s="13"/>
      <c r="AA178" s="13"/>
      <c r="AB178" s="92"/>
      <c r="AC178" s="13"/>
      <c r="AD178" s="13"/>
      <c r="AE178" s="13"/>
      <c r="AF178" s="13"/>
      <c r="AG178" s="13"/>
      <c r="AH178" s="13"/>
    </row>
    <row r="179" spans="18:34">
      <c r="R179" s="13"/>
      <c r="S179" s="13"/>
      <c r="T179" s="125"/>
      <c r="U179" s="13"/>
      <c r="V179" s="13"/>
      <c r="W179" s="13"/>
      <c r="X179" s="13"/>
      <c r="Y179" s="13"/>
      <c r="Z179" s="13"/>
      <c r="AA179" s="13"/>
      <c r="AB179" s="92"/>
      <c r="AC179" s="13"/>
      <c r="AD179" s="13"/>
      <c r="AE179" s="13"/>
      <c r="AF179" s="13"/>
      <c r="AG179" s="13"/>
      <c r="AH179" s="13"/>
    </row>
    <row r="180" spans="18:34">
      <c r="R180" s="13"/>
      <c r="S180" s="13"/>
      <c r="T180" s="125"/>
      <c r="U180" s="13"/>
      <c r="V180" s="13"/>
      <c r="W180" s="13"/>
      <c r="X180" s="13"/>
      <c r="Y180" s="13"/>
      <c r="Z180" s="13"/>
      <c r="AA180" s="13"/>
      <c r="AB180" s="92"/>
      <c r="AC180" s="13"/>
      <c r="AD180" s="13"/>
      <c r="AE180" s="13"/>
      <c r="AF180" s="13"/>
      <c r="AG180" s="13"/>
      <c r="AH180" s="13"/>
    </row>
    <row r="181" spans="18:34">
      <c r="R181" s="13"/>
      <c r="S181" s="13"/>
      <c r="T181" s="125"/>
      <c r="U181" s="13"/>
      <c r="V181" s="13"/>
      <c r="W181" s="13"/>
      <c r="X181" s="13"/>
      <c r="Y181" s="13"/>
      <c r="Z181" s="13"/>
      <c r="AA181" s="13"/>
      <c r="AB181" s="92"/>
      <c r="AC181" s="13"/>
      <c r="AD181" s="13"/>
      <c r="AE181" s="13"/>
      <c r="AF181" s="13"/>
      <c r="AG181" s="13"/>
      <c r="AH181" s="13"/>
    </row>
    <row r="182" spans="18:34">
      <c r="R182" s="13"/>
      <c r="S182" s="13"/>
      <c r="T182" s="125"/>
      <c r="U182" s="13"/>
      <c r="V182" s="13"/>
      <c r="W182" s="13"/>
      <c r="X182" s="13"/>
      <c r="Y182" s="13"/>
      <c r="Z182" s="13"/>
      <c r="AA182" s="13"/>
      <c r="AB182" s="92"/>
      <c r="AC182" s="13"/>
      <c r="AD182" s="13"/>
      <c r="AE182" s="13"/>
      <c r="AF182" s="13"/>
      <c r="AG182" s="13"/>
      <c r="AH182" s="13"/>
    </row>
    <row r="183" spans="18:34">
      <c r="R183" s="13"/>
      <c r="S183" s="13"/>
      <c r="T183" s="125"/>
      <c r="U183" s="13"/>
      <c r="V183" s="13"/>
      <c r="W183" s="13"/>
      <c r="X183" s="13"/>
      <c r="Y183" s="13"/>
      <c r="Z183" s="13"/>
      <c r="AA183" s="13"/>
      <c r="AB183" s="92"/>
      <c r="AC183" s="13"/>
      <c r="AD183" s="13"/>
      <c r="AE183" s="13"/>
      <c r="AF183" s="13"/>
      <c r="AG183" s="13"/>
      <c r="AH183" s="13"/>
    </row>
    <row r="184" spans="18:34">
      <c r="R184" s="13"/>
      <c r="S184" s="13"/>
      <c r="T184" s="125"/>
      <c r="U184" s="13"/>
      <c r="V184" s="13"/>
      <c r="W184" s="13"/>
      <c r="X184" s="13"/>
      <c r="Y184" s="13"/>
      <c r="Z184" s="13"/>
      <c r="AA184" s="13"/>
      <c r="AB184" s="92"/>
      <c r="AC184" s="13"/>
      <c r="AD184" s="13"/>
      <c r="AE184" s="13"/>
      <c r="AF184" s="13"/>
      <c r="AG184" s="13"/>
      <c r="AH184" s="13"/>
    </row>
    <row r="185" spans="18:34">
      <c r="R185" s="13"/>
      <c r="S185" s="13"/>
      <c r="T185" s="125"/>
      <c r="U185" s="13"/>
      <c r="V185" s="13"/>
      <c r="W185" s="13"/>
      <c r="X185" s="13"/>
      <c r="Y185" s="13"/>
      <c r="Z185" s="13"/>
      <c r="AA185" s="13"/>
      <c r="AB185" s="92"/>
      <c r="AC185" s="13"/>
      <c r="AD185" s="13"/>
      <c r="AE185" s="13"/>
      <c r="AF185" s="13"/>
      <c r="AG185" s="13"/>
      <c r="AH185" s="13"/>
    </row>
    <row r="186" spans="18:34">
      <c r="R186" s="13"/>
      <c r="S186" s="13"/>
      <c r="T186" s="125"/>
      <c r="U186" s="13"/>
      <c r="V186" s="13"/>
      <c r="W186" s="13"/>
      <c r="X186" s="13"/>
      <c r="Y186" s="13"/>
      <c r="Z186" s="13"/>
      <c r="AA186" s="13"/>
      <c r="AB186" s="92"/>
      <c r="AC186" s="13"/>
      <c r="AD186" s="13"/>
      <c r="AE186" s="13"/>
      <c r="AF186" s="13"/>
      <c r="AG186" s="13"/>
      <c r="AH186" s="13"/>
    </row>
    <row r="187" spans="18:34">
      <c r="R187" s="13"/>
      <c r="S187" s="13"/>
      <c r="T187" s="125"/>
      <c r="U187" s="13"/>
      <c r="V187" s="13"/>
      <c r="W187" s="13"/>
      <c r="X187" s="13"/>
      <c r="Y187" s="13"/>
      <c r="Z187" s="13"/>
      <c r="AA187" s="13"/>
      <c r="AB187" s="92"/>
      <c r="AC187" s="13"/>
      <c r="AD187" s="13"/>
      <c r="AE187" s="13"/>
      <c r="AF187" s="13"/>
      <c r="AG187" s="13"/>
      <c r="AH187" s="13"/>
    </row>
    <row r="188" spans="18:34">
      <c r="R188" s="13"/>
      <c r="S188" s="13"/>
      <c r="T188" s="125"/>
      <c r="U188" s="13"/>
      <c r="V188" s="13"/>
      <c r="W188" s="13"/>
      <c r="X188" s="13"/>
      <c r="Y188" s="13"/>
      <c r="Z188" s="13"/>
      <c r="AA188" s="13"/>
      <c r="AB188" s="92"/>
      <c r="AC188" s="13"/>
      <c r="AD188" s="13"/>
      <c r="AE188" s="13"/>
      <c r="AF188" s="13"/>
      <c r="AG188" s="13"/>
      <c r="AH188" s="13"/>
    </row>
    <row r="189" spans="18:34">
      <c r="R189" s="13"/>
      <c r="S189" s="13"/>
      <c r="T189" s="125"/>
      <c r="U189" s="13"/>
      <c r="V189" s="13"/>
      <c r="W189" s="13"/>
      <c r="X189" s="13"/>
      <c r="Y189" s="13"/>
      <c r="Z189" s="13"/>
      <c r="AA189" s="13"/>
      <c r="AB189" s="92"/>
      <c r="AC189" s="13"/>
      <c r="AD189" s="13"/>
      <c r="AE189" s="13"/>
      <c r="AF189" s="13"/>
      <c r="AG189" s="13"/>
      <c r="AH189" s="13"/>
    </row>
    <row r="190" spans="18:34">
      <c r="R190" s="13"/>
      <c r="S190" s="13"/>
      <c r="T190" s="125"/>
      <c r="U190" s="13"/>
      <c r="V190" s="13"/>
      <c r="W190" s="13"/>
      <c r="X190" s="13"/>
      <c r="Y190" s="13"/>
      <c r="Z190" s="13"/>
      <c r="AA190" s="13"/>
      <c r="AB190" s="92"/>
      <c r="AC190" s="13"/>
      <c r="AD190" s="13"/>
      <c r="AE190" s="13"/>
      <c r="AF190" s="13"/>
      <c r="AG190" s="13"/>
      <c r="AH190" s="13"/>
    </row>
    <row r="191" spans="18:34">
      <c r="R191" s="13"/>
      <c r="S191" s="13"/>
      <c r="T191" s="125"/>
      <c r="U191" s="13"/>
      <c r="V191" s="13"/>
      <c r="W191" s="13"/>
      <c r="X191" s="13"/>
      <c r="Y191" s="13"/>
      <c r="Z191" s="13"/>
      <c r="AA191" s="13"/>
      <c r="AB191" s="92"/>
      <c r="AC191" s="13"/>
      <c r="AD191" s="13"/>
      <c r="AE191" s="13"/>
      <c r="AF191" s="13"/>
      <c r="AG191" s="13"/>
      <c r="AH191" s="13"/>
    </row>
    <row r="192" spans="18:34">
      <c r="R192" s="13"/>
      <c r="S192" s="13"/>
      <c r="T192" s="125"/>
      <c r="U192" s="13"/>
      <c r="V192" s="13"/>
      <c r="W192" s="13"/>
      <c r="X192" s="13"/>
      <c r="Y192" s="13"/>
      <c r="Z192" s="13"/>
      <c r="AA192" s="13"/>
      <c r="AB192" s="92"/>
      <c r="AC192" s="13"/>
      <c r="AD192" s="13"/>
      <c r="AE192" s="13"/>
      <c r="AF192" s="13"/>
      <c r="AG192" s="13"/>
      <c r="AH192" s="13"/>
    </row>
    <row r="193" spans="18:34">
      <c r="R193" s="13"/>
      <c r="S193" s="13"/>
      <c r="T193" s="125"/>
      <c r="U193" s="13"/>
      <c r="V193" s="13"/>
      <c r="W193" s="13"/>
      <c r="X193" s="13"/>
      <c r="Y193" s="13"/>
      <c r="Z193" s="13"/>
      <c r="AA193" s="13"/>
      <c r="AB193" s="92"/>
      <c r="AC193" s="13"/>
      <c r="AD193" s="13"/>
      <c r="AE193" s="13"/>
      <c r="AF193" s="13"/>
      <c r="AG193" s="13"/>
      <c r="AH193" s="13"/>
    </row>
    <row r="194" spans="18:34">
      <c r="R194" s="13"/>
      <c r="S194" s="13"/>
      <c r="T194" s="125"/>
      <c r="U194" s="13"/>
      <c r="V194" s="13"/>
      <c r="W194" s="13"/>
      <c r="X194" s="13"/>
      <c r="Y194" s="13"/>
      <c r="Z194" s="13"/>
      <c r="AA194" s="13"/>
      <c r="AB194" s="92"/>
      <c r="AC194" s="13"/>
      <c r="AD194" s="13"/>
      <c r="AE194" s="13"/>
      <c r="AF194" s="13"/>
      <c r="AG194" s="13"/>
      <c r="AH194" s="13"/>
    </row>
    <row r="195" spans="18:34">
      <c r="R195" s="13"/>
      <c r="S195" s="13"/>
      <c r="T195" s="125"/>
      <c r="U195" s="13"/>
      <c r="V195" s="13"/>
      <c r="W195" s="13"/>
      <c r="X195" s="13"/>
      <c r="Y195" s="13"/>
      <c r="Z195" s="13"/>
      <c r="AA195" s="13"/>
      <c r="AB195" s="92"/>
      <c r="AC195" s="13"/>
      <c r="AD195" s="13"/>
      <c r="AE195" s="13"/>
      <c r="AF195" s="13"/>
      <c r="AG195" s="13"/>
      <c r="AH195" s="13"/>
    </row>
    <row r="196" spans="18:34">
      <c r="R196" s="13"/>
      <c r="S196" s="13"/>
      <c r="T196" s="125"/>
      <c r="U196" s="13"/>
      <c r="V196" s="13"/>
      <c r="W196" s="13"/>
      <c r="X196" s="13"/>
      <c r="Y196" s="13"/>
      <c r="Z196" s="13"/>
      <c r="AA196" s="13"/>
      <c r="AB196" s="92"/>
      <c r="AC196" s="13"/>
      <c r="AD196" s="13"/>
      <c r="AE196" s="13"/>
      <c r="AF196" s="13"/>
      <c r="AG196" s="13"/>
      <c r="AH196" s="13"/>
    </row>
    <row r="197" spans="18:34">
      <c r="R197" s="13"/>
      <c r="S197" s="13"/>
      <c r="T197" s="125"/>
      <c r="U197" s="13"/>
      <c r="V197" s="13"/>
      <c r="W197" s="13"/>
      <c r="X197" s="13"/>
      <c r="Y197" s="13"/>
      <c r="Z197" s="13"/>
      <c r="AA197" s="13"/>
      <c r="AB197" s="92"/>
      <c r="AC197" s="13"/>
      <c r="AD197" s="13"/>
      <c r="AE197" s="13"/>
      <c r="AF197" s="13"/>
      <c r="AG197" s="13"/>
      <c r="AH197" s="13"/>
    </row>
    <row r="198" spans="18:34">
      <c r="R198" s="13"/>
      <c r="S198" s="13"/>
      <c r="T198" s="125"/>
      <c r="U198" s="13"/>
      <c r="V198" s="13"/>
      <c r="W198" s="13"/>
      <c r="X198" s="13"/>
      <c r="Y198" s="13"/>
      <c r="Z198" s="13"/>
      <c r="AA198" s="13"/>
      <c r="AB198" s="92"/>
      <c r="AC198" s="13"/>
      <c r="AD198" s="13"/>
      <c r="AE198" s="13"/>
      <c r="AF198" s="13"/>
      <c r="AG198" s="13"/>
      <c r="AH198" s="13"/>
    </row>
    <row r="199" spans="18:34">
      <c r="R199" s="13"/>
      <c r="S199" s="13"/>
      <c r="T199" s="125"/>
      <c r="U199" s="13"/>
      <c r="V199" s="13"/>
      <c r="W199" s="13"/>
      <c r="X199" s="13"/>
      <c r="Y199" s="13"/>
      <c r="Z199" s="13"/>
      <c r="AA199" s="13"/>
      <c r="AB199" s="92"/>
      <c r="AC199" s="13"/>
      <c r="AD199" s="13"/>
      <c r="AE199" s="13"/>
      <c r="AF199" s="13"/>
      <c r="AG199" s="13"/>
      <c r="AH199" s="13"/>
    </row>
    <row r="200" spans="18:34">
      <c r="R200" s="13"/>
      <c r="S200" s="13"/>
      <c r="T200" s="125"/>
      <c r="U200" s="13"/>
      <c r="V200" s="13"/>
      <c r="W200" s="13"/>
      <c r="X200" s="13"/>
      <c r="Y200" s="13"/>
      <c r="Z200" s="13"/>
      <c r="AA200" s="13"/>
      <c r="AB200" s="92"/>
      <c r="AC200" s="13"/>
      <c r="AD200" s="13"/>
      <c r="AE200" s="13"/>
      <c r="AF200" s="13"/>
      <c r="AG200" s="13"/>
      <c r="AH200" s="13"/>
    </row>
    <row r="201" spans="18:34">
      <c r="R201" s="13"/>
      <c r="S201" s="13"/>
      <c r="T201" s="125"/>
      <c r="U201" s="13"/>
      <c r="V201" s="13"/>
      <c r="W201" s="13"/>
      <c r="X201" s="13"/>
      <c r="Y201" s="13"/>
      <c r="Z201" s="13"/>
      <c r="AA201" s="13"/>
      <c r="AB201" s="92"/>
      <c r="AC201" s="13"/>
      <c r="AD201" s="13"/>
      <c r="AE201" s="13"/>
      <c r="AF201" s="13"/>
      <c r="AG201" s="13"/>
      <c r="AH201" s="13"/>
    </row>
    <row r="202" spans="18:34">
      <c r="R202" s="13"/>
      <c r="S202" s="13"/>
      <c r="T202" s="125"/>
      <c r="U202" s="13"/>
      <c r="V202" s="13"/>
      <c r="W202" s="13"/>
      <c r="X202" s="13"/>
      <c r="Y202" s="13"/>
      <c r="Z202" s="13"/>
      <c r="AA202" s="13"/>
      <c r="AB202" s="92"/>
      <c r="AC202" s="13"/>
      <c r="AD202" s="13"/>
      <c r="AE202" s="13"/>
      <c r="AF202" s="13"/>
      <c r="AG202" s="13"/>
      <c r="AH202" s="13"/>
    </row>
    <row r="203" spans="18:34">
      <c r="R203" s="13"/>
      <c r="S203" s="13"/>
      <c r="T203" s="125"/>
      <c r="U203" s="13"/>
      <c r="V203" s="13"/>
      <c r="W203" s="13"/>
      <c r="X203" s="13"/>
      <c r="Y203" s="13"/>
      <c r="Z203" s="13"/>
      <c r="AA203" s="13"/>
      <c r="AB203" s="92"/>
      <c r="AC203" s="13"/>
      <c r="AD203" s="13"/>
      <c r="AE203" s="13"/>
      <c r="AF203" s="13"/>
      <c r="AG203" s="13"/>
      <c r="AH203" s="13"/>
    </row>
    <row r="204" spans="18:34">
      <c r="R204" s="13"/>
      <c r="S204" s="13"/>
      <c r="T204" s="125"/>
      <c r="U204" s="13"/>
      <c r="V204" s="13"/>
      <c r="W204" s="13"/>
      <c r="X204" s="13"/>
      <c r="Y204" s="13"/>
      <c r="Z204" s="13"/>
      <c r="AA204" s="13"/>
      <c r="AB204" s="92"/>
      <c r="AC204" s="13"/>
      <c r="AD204" s="13"/>
      <c r="AE204" s="13"/>
      <c r="AF204" s="13"/>
      <c r="AG204" s="13"/>
      <c r="AH204" s="13"/>
    </row>
    <row r="205" spans="18:34">
      <c r="R205" s="13"/>
      <c r="S205" s="13"/>
      <c r="T205" s="125"/>
      <c r="U205" s="13"/>
      <c r="V205" s="13"/>
      <c r="W205" s="13"/>
      <c r="X205" s="13"/>
      <c r="Y205" s="13"/>
      <c r="Z205" s="13"/>
      <c r="AA205" s="13"/>
      <c r="AB205" s="92"/>
      <c r="AC205" s="13"/>
      <c r="AD205" s="13"/>
      <c r="AE205" s="13"/>
      <c r="AF205" s="13"/>
      <c r="AG205" s="13"/>
      <c r="AH205" s="13"/>
    </row>
    <row r="206" spans="18:34">
      <c r="R206" s="13"/>
      <c r="S206" s="13"/>
      <c r="T206" s="125"/>
      <c r="U206" s="13"/>
      <c r="V206" s="13"/>
      <c r="W206" s="13"/>
      <c r="X206" s="13"/>
      <c r="Y206" s="13"/>
      <c r="Z206" s="13"/>
      <c r="AA206" s="13"/>
      <c r="AB206" s="92"/>
      <c r="AC206" s="13"/>
      <c r="AD206" s="13"/>
      <c r="AE206" s="13"/>
      <c r="AF206" s="13"/>
      <c r="AG206" s="13"/>
      <c r="AH206" s="13"/>
    </row>
    <row r="207" spans="18:34">
      <c r="R207" s="13"/>
      <c r="S207" s="13"/>
      <c r="T207" s="125"/>
      <c r="U207" s="13"/>
      <c r="V207" s="13"/>
      <c r="W207" s="13"/>
      <c r="X207" s="13"/>
      <c r="Y207" s="13"/>
      <c r="Z207" s="13"/>
      <c r="AA207" s="13"/>
      <c r="AB207" s="92"/>
      <c r="AC207" s="13"/>
      <c r="AD207" s="13"/>
      <c r="AE207" s="13"/>
      <c r="AF207" s="13"/>
      <c r="AG207" s="13"/>
      <c r="AH207" s="13"/>
    </row>
    <row r="208" spans="18:34">
      <c r="R208" s="13"/>
      <c r="S208" s="13"/>
      <c r="T208" s="125"/>
      <c r="U208" s="13"/>
      <c r="V208" s="13"/>
      <c r="W208" s="13"/>
      <c r="X208" s="13"/>
      <c r="Y208" s="13"/>
      <c r="Z208" s="13"/>
      <c r="AA208" s="13"/>
      <c r="AB208" s="92"/>
      <c r="AC208" s="13"/>
      <c r="AD208" s="13"/>
      <c r="AE208" s="13"/>
      <c r="AF208" s="13"/>
      <c r="AG208" s="13"/>
      <c r="AH208" s="13"/>
    </row>
    <row r="209" spans="18:34">
      <c r="R209" s="13"/>
      <c r="S209" s="13"/>
      <c r="T209" s="125"/>
      <c r="U209" s="13"/>
      <c r="V209" s="13"/>
      <c r="W209" s="13"/>
      <c r="X209" s="13"/>
      <c r="Y209" s="13"/>
      <c r="Z209" s="13"/>
      <c r="AA209" s="13"/>
      <c r="AB209" s="92"/>
      <c r="AC209" s="13"/>
      <c r="AD209" s="13"/>
      <c r="AE209" s="13"/>
      <c r="AF209" s="13"/>
      <c r="AG209" s="13"/>
      <c r="AH209" s="13"/>
    </row>
    <row r="210" spans="18:34">
      <c r="R210" s="13"/>
      <c r="S210" s="13"/>
      <c r="T210" s="125"/>
      <c r="U210" s="13"/>
      <c r="V210" s="13"/>
      <c r="W210" s="13"/>
      <c r="X210" s="13"/>
      <c r="Y210" s="13"/>
      <c r="Z210" s="13"/>
      <c r="AA210" s="13"/>
      <c r="AB210" s="92"/>
      <c r="AC210" s="13"/>
      <c r="AD210" s="13"/>
      <c r="AE210" s="13"/>
      <c r="AF210" s="13"/>
      <c r="AG210" s="13"/>
      <c r="AH210" s="13"/>
    </row>
    <row r="211" spans="18:34">
      <c r="R211" s="13"/>
      <c r="S211" s="13"/>
      <c r="T211" s="125"/>
      <c r="U211" s="13"/>
      <c r="V211" s="13"/>
      <c r="W211" s="13"/>
      <c r="X211" s="13"/>
      <c r="Y211" s="13"/>
      <c r="Z211" s="13"/>
      <c r="AA211" s="13"/>
      <c r="AB211" s="92"/>
      <c r="AC211" s="13"/>
      <c r="AD211" s="13"/>
      <c r="AE211" s="13"/>
      <c r="AF211" s="13"/>
      <c r="AG211" s="13"/>
      <c r="AH211" s="13"/>
    </row>
    <row r="212" spans="18:34">
      <c r="R212" s="13"/>
      <c r="S212" s="13"/>
      <c r="T212" s="125"/>
      <c r="U212" s="13"/>
      <c r="V212" s="13"/>
      <c r="W212" s="13"/>
      <c r="X212" s="13"/>
      <c r="Y212" s="13"/>
      <c r="Z212" s="13"/>
      <c r="AA212" s="13"/>
      <c r="AB212" s="92"/>
      <c r="AC212" s="13"/>
      <c r="AD212" s="13"/>
      <c r="AE212" s="13"/>
      <c r="AF212" s="13"/>
      <c r="AG212" s="13"/>
      <c r="AH212" s="13"/>
    </row>
    <row r="213" spans="18:34">
      <c r="R213" s="13"/>
      <c r="S213" s="13"/>
      <c r="T213" s="125"/>
      <c r="U213" s="13"/>
      <c r="V213" s="13"/>
      <c r="W213" s="13"/>
      <c r="X213" s="13"/>
      <c r="Y213" s="13"/>
      <c r="Z213" s="13"/>
      <c r="AA213" s="13"/>
      <c r="AB213" s="92"/>
      <c r="AC213" s="13"/>
      <c r="AD213" s="13"/>
      <c r="AE213" s="13"/>
      <c r="AF213" s="13"/>
      <c r="AG213" s="13"/>
      <c r="AH213" s="13"/>
    </row>
    <row r="214" spans="18:34">
      <c r="R214" s="13"/>
      <c r="S214" s="13"/>
      <c r="T214" s="125"/>
      <c r="U214" s="13"/>
      <c r="V214" s="13"/>
      <c r="W214" s="13"/>
      <c r="X214" s="13"/>
      <c r="Y214" s="13"/>
      <c r="Z214" s="13"/>
      <c r="AA214" s="13"/>
      <c r="AB214" s="92"/>
      <c r="AC214" s="13"/>
      <c r="AD214" s="13"/>
      <c r="AE214" s="13"/>
      <c r="AF214" s="13"/>
      <c r="AG214" s="13"/>
      <c r="AH214" s="13"/>
    </row>
    <row r="215" spans="18:34">
      <c r="R215" s="13"/>
      <c r="S215" s="13"/>
      <c r="T215" s="125"/>
      <c r="U215" s="13"/>
      <c r="V215" s="13"/>
      <c r="W215" s="13"/>
      <c r="X215" s="13"/>
      <c r="Y215" s="13"/>
      <c r="Z215" s="13"/>
      <c r="AA215" s="13"/>
      <c r="AB215" s="92"/>
      <c r="AC215" s="13"/>
      <c r="AD215" s="13"/>
      <c r="AE215" s="13"/>
      <c r="AF215" s="13"/>
      <c r="AG215" s="13"/>
      <c r="AH215" s="13"/>
    </row>
    <row r="216" spans="18:34">
      <c r="R216" s="13"/>
      <c r="S216" s="13"/>
      <c r="T216" s="125"/>
      <c r="U216" s="13"/>
      <c r="V216" s="13"/>
      <c r="W216" s="13"/>
      <c r="X216" s="13"/>
      <c r="Y216" s="13"/>
      <c r="Z216" s="13"/>
      <c r="AA216" s="13"/>
      <c r="AB216" s="92"/>
      <c r="AC216" s="13"/>
      <c r="AD216" s="13"/>
      <c r="AE216" s="13"/>
      <c r="AF216" s="13"/>
      <c r="AG216" s="13"/>
      <c r="AH216" s="13"/>
    </row>
    <row r="217" spans="18:34">
      <c r="R217" s="13"/>
      <c r="S217" s="13"/>
      <c r="T217" s="125"/>
      <c r="U217" s="13"/>
      <c r="V217" s="13"/>
      <c r="W217" s="13"/>
      <c r="X217" s="13"/>
      <c r="Y217" s="13"/>
      <c r="Z217" s="13"/>
      <c r="AA217" s="13"/>
      <c r="AB217" s="92"/>
      <c r="AC217" s="13"/>
      <c r="AD217" s="13"/>
      <c r="AE217" s="13"/>
      <c r="AF217" s="13"/>
      <c r="AG217" s="13"/>
      <c r="AH217" s="13"/>
    </row>
    <row r="218" spans="18:34">
      <c r="R218" s="13"/>
      <c r="S218" s="13"/>
      <c r="T218" s="125"/>
      <c r="U218" s="13"/>
      <c r="V218" s="13"/>
      <c r="W218" s="13"/>
      <c r="X218" s="13"/>
      <c r="Y218" s="13"/>
      <c r="Z218" s="13"/>
      <c r="AA218" s="13"/>
      <c r="AB218" s="92"/>
      <c r="AC218" s="13"/>
      <c r="AD218" s="13"/>
      <c r="AE218" s="13"/>
      <c r="AF218" s="13"/>
      <c r="AG218" s="13"/>
      <c r="AH218" s="13"/>
    </row>
    <row r="219" spans="18:34">
      <c r="R219" s="13"/>
      <c r="S219" s="13"/>
      <c r="T219" s="125"/>
      <c r="U219" s="13"/>
      <c r="V219" s="13"/>
      <c r="W219" s="13"/>
      <c r="X219" s="13"/>
      <c r="Y219" s="13"/>
      <c r="Z219" s="13"/>
      <c r="AA219" s="13"/>
      <c r="AB219" s="92"/>
      <c r="AC219" s="13"/>
      <c r="AD219" s="13"/>
      <c r="AE219" s="13"/>
      <c r="AF219" s="13"/>
      <c r="AG219" s="13"/>
      <c r="AH219" s="13"/>
    </row>
    <row r="220" spans="18:34">
      <c r="R220" s="13"/>
      <c r="S220" s="13"/>
      <c r="T220" s="125"/>
      <c r="U220" s="13"/>
      <c r="V220" s="13"/>
      <c r="W220" s="13"/>
      <c r="X220" s="13"/>
      <c r="Y220" s="13"/>
      <c r="Z220" s="13"/>
      <c r="AA220" s="13"/>
      <c r="AB220" s="92"/>
      <c r="AC220" s="13"/>
      <c r="AD220" s="13"/>
      <c r="AE220" s="13"/>
      <c r="AF220" s="13"/>
      <c r="AG220" s="13"/>
      <c r="AH220" s="13"/>
    </row>
    <row r="221" spans="18:34">
      <c r="R221" s="13"/>
      <c r="S221" s="13"/>
      <c r="T221" s="125"/>
      <c r="U221" s="13"/>
      <c r="V221" s="13"/>
      <c r="W221" s="13"/>
      <c r="X221" s="13"/>
      <c r="Y221" s="13"/>
      <c r="Z221" s="13"/>
      <c r="AA221" s="13"/>
      <c r="AB221" s="92"/>
      <c r="AC221" s="13"/>
      <c r="AD221" s="13"/>
      <c r="AE221" s="13"/>
      <c r="AF221" s="13"/>
      <c r="AG221" s="13"/>
      <c r="AH221" s="13"/>
    </row>
    <row r="222" spans="18:34">
      <c r="R222" s="13"/>
      <c r="S222" s="13"/>
      <c r="T222" s="125"/>
      <c r="U222" s="13"/>
      <c r="V222" s="13"/>
      <c r="W222" s="13"/>
      <c r="X222" s="13"/>
      <c r="Y222" s="13"/>
      <c r="Z222" s="13"/>
      <c r="AA222" s="13"/>
      <c r="AB222" s="92"/>
      <c r="AC222" s="13"/>
      <c r="AD222" s="13"/>
      <c r="AE222" s="13"/>
      <c r="AF222" s="13"/>
      <c r="AG222" s="13"/>
      <c r="AH222" s="13"/>
    </row>
    <row r="223" spans="18:34">
      <c r="R223" s="13"/>
      <c r="S223" s="13"/>
      <c r="T223" s="125"/>
      <c r="U223" s="13"/>
      <c r="V223" s="13"/>
      <c r="W223" s="13"/>
      <c r="X223" s="13"/>
      <c r="Y223" s="13"/>
      <c r="Z223" s="13"/>
      <c r="AA223" s="13"/>
      <c r="AB223" s="92"/>
      <c r="AC223" s="13"/>
      <c r="AD223" s="13"/>
      <c r="AE223" s="13"/>
      <c r="AF223" s="13"/>
      <c r="AG223" s="13"/>
      <c r="AH223" s="13"/>
    </row>
    <row r="224" spans="18:34">
      <c r="R224" s="13"/>
      <c r="S224" s="13"/>
      <c r="T224" s="125"/>
      <c r="U224" s="13"/>
      <c r="V224" s="13"/>
      <c r="W224" s="13"/>
      <c r="X224" s="13"/>
      <c r="Y224" s="13"/>
      <c r="Z224" s="13"/>
      <c r="AA224" s="13"/>
      <c r="AB224" s="92"/>
      <c r="AC224" s="13"/>
      <c r="AD224" s="13"/>
      <c r="AE224" s="13"/>
      <c r="AF224" s="13"/>
      <c r="AG224" s="13"/>
      <c r="AH224" s="13"/>
    </row>
    <row r="225" spans="18:34">
      <c r="R225" s="13"/>
      <c r="S225" s="13"/>
      <c r="T225" s="125"/>
      <c r="U225" s="13"/>
      <c r="V225" s="13"/>
      <c r="W225" s="13"/>
      <c r="X225" s="13"/>
      <c r="Y225" s="13"/>
      <c r="Z225" s="13"/>
      <c r="AA225" s="13"/>
      <c r="AB225" s="92"/>
      <c r="AC225" s="13"/>
      <c r="AD225" s="13"/>
      <c r="AE225" s="13"/>
      <c r="AF225" s="13"/>
      <c r="AG225" s="13"/>
      <c r="AH225" s="13"/>
    </row>
    <row r="226" spans="18:34">
      <c r="R226" s="13"/>
      <c r="S226" s="13"/>
      <c r="T226" s="125"/>
      <c r="U226" s="13"/>
      <c r="V226" s="13"/>
      <c r="W226" s="13"/>
      <c r="X226" s="13"/>
      <c r="Y226" s="13"/>
      <c r="Z226" s="13"/>
      <c r="AA226" s="13"/>
      <c r="AB226" s="92"/>
      <c r="AC226" s="13"/>
      <c r="AD226" s="13"/>
      <c r="AE226" s="13"/>
      <c r="AF226" s="13"/>
      <c r="AG226" s="13"/>
      <c r="AH226" s="13"/>
    </row>
    <row r="227" spans="18:34">
      <c r="R227" s="13"/>
      <c r="S227" s="13"/>
      <c r="T227" s="125"/>
      <c r="U227" s="13"/>
      <c r="V227" s="13"/>
      <c r="W227" s="13"/>
      <c r="X227" s="13"/>
      <c r="Y227" s="13"/>
      <c r="Z227" s="13"/>
      <c r="AA227" s="13"/>
      <c r="AB227" s="92"/>
      <c r="AC227" s="13"/>
      <c r="AD227" s="13"/>
      <c r="AE227" s="13"/>
      <c r="AF227" s="13"/>
      <c r="AG227" s="13"/>
      <c r="AH227" s="13"/>
    </row>
    <row r="228" spans="18:34">
      <c r="R228" s="13"/>
      <c r="S228" s="13"/>
      <c r="T228" s="125"/>
      <c r="U228" s="13"/>
      <c r="V228" s="13"/>
      <c r="W228" s="13"/>
      <c r="X228" s="13"/>
      <c r="Y228" s="13"/>
      <c r="Z228" s="13"/>
      <c r="AA228" s="13"/>
      <c r="AB228" s="92"/>
      <c r="AC228" s="13"/>
      <c r="AD228" s="13"/>
      <c r="AE228" s="13"/>
      <c r="AF228" s="13"/>
      <c r="AG228" s="13"/>
      <c r="AH228" s="13"/>
    </row>
    <row r="229" spans="18:34">
      <c r="R229" s="13"/>
      <c r="S229" s="13"/>
      <c r="T229" s="125"/>
      <c r="U229" s="13"/>
      <c r="V229" s="13"/>
      <c r="W229" s="13"/>
      <c r="X229" s="13"/>
      <c r="Y229" s="13"/>
      <c r="Z229" s="13"/>
      <c r="AA229" s="13"/>
      <c r="AB229" s="92"/>
      <c r="AC229" s="13"/>
      <c r="AD229" s="13"/>
      <c r="AE229" s="13"/>
      <c r="AF229" s="13"/>
      <c r="AG229" s="13"/>
      <c r="AH229" s="13"/>
    </row>
    <row r="230" spans="18:34">
      <c r="R230" s="13"/>
      <c r="S230" s="13"/>
      <c r="T230" s="125"/>
      <c r="U230" s="13"/>
      <c r="V230" s="13"/>
      <c r="W230" s="13"/>
      <c r="X230" s="13"/>
      <c r="Y230" s="13"/>
      <c r="Z230" s="13"/>
      <c r="AA230" s="13"/>
      <c r="AB230" s="92"/>
      <c r="AC230" s="13"/>
      <c r="AD230" s="13"/>
      <c r="AE230" s="13"/>
      <c r="AF230" s="13"/>
      <c r="AG230" s="13"/>
      <c r="AH230" s="13"/>
    </row>
    <row r="231" spans="18:34">
      <c r="R231" s="13"/>
      <c r="S231" s="13"/>
      <c r="T231" s="125"/>
      <c r="U231" s="13"/>
      <c r="V231" s="13"/>
      <c r="W231" s="13"/>
      <c r="X231" s="13"/>
      <c r="Y231" s="13"/>
      <c r="Z231" s="13"/>
      <c r="AA231" s="13"/>
      <c r="AB231" s="92"/>
      <c r="AC231" s="13"/>
      <c r="AD231" s="13"/>
      <c r="AE231" s="13"/>
      <c r="AF231" s="13"/>
      <c r="AG231" s="13"/>
      <c r="AH231" s="13"/>
    </row>
    <row r="232" spans="18:34">
      <c r="R232" s="13"/>
      <c r="S232" s="13"/>
      <c r="T232" s="125"/>
      <c r="U232" s="13"/>
      <c r="V232" s="13"/>
      <c r="W232" s="13"/>
      <c r="X232" s="13"/>
      <c r="Y232" s="13"/>
      <c r="Z232" s="13"/>
      <c r="AA232" s="13"/>
      <c r="AB232" s="92"/>
      <c r="AC232" s="13"/>
      <c r="AD232" s="13"/>
      <c r="AE232" s="13"/>
      <c r="AF232" s="13"/>
      <c r="AG232" s="13"/>
      <c r="AH232" s="13"/>
    </row>
    <row r="233" spans="18:34">
      <c r="R233" s="13"/>
      <c r="S233" s="13"/>
      <c r="T233" s="125"/>
      <c r="U233" s="13"/>
      <c r="V233" s="13"/>
      <c r="W233" s="13"/>
      <c r="X233" s="13"/>
      <c r="Y233" s="13"/>
      <c r="Z233" s="13"/>
      <c r="AA233" s="13"/>
      <c r="AB233" s="92"/>
      <c r="AC233" s="13"/>
      <c r="AD233" s="13"/>
      <c r="AE233" s="13"/>
      <c r="AF233" s="13"/>
      <c r="AG233" s="13"/>
      <c r="AH233" s="13"/>
    </row>
    <row r="234" spans="18:34">
      <c r="R234" s="13"/>
      <c r="S234" s="13"/>
      <c r="T234" s="125"/>
      <c r="U234" s="13"/>
      <c r="V234" s="13"/>
      <c r="W234" s="13"/>
      <c r="X234" s="13"/>
      <c r="Y234" s="13"/>
      <c r="Z234" s="13"/>
      <c r="AA234" s="13"/>
      <c r="AB234" s="92"/>
      <c r="AC234" s="13"/>
      <c r="AD234" s="13"/>
      <c r="AE234" s="13"/>
      <c r="AF234" s="13"/>
      <c r="AG234" s="13"/>
      <c r="AH234" s="13"/>
    </row>
    <row r="235" spans="18:34">
      <c r="R235" s="13"/>
      <c r="S235" s="13"/>
      <c r="T235" s="125"/>
      <c r="U235" s="13"/>
      <c r="V235" s="13"/>
      <c r="W235" s="13"/>
      <c r="X235" s="13"/>
      <c r="Y235" s="13"/>
      <c r="Z235" s="13"/>
      <c r="AA235" s="13"/>
      <c r="AB235" s="92"/>
      <c r="AC235" s="13"/>
      <c r="AD235" s="13"/>
      <c r="AE235" s="13"/>
      <c r="AF235" s="13"/>
      <c r="AG235" s="13"/>
      <c r="AH235" s="13"/>
    </row>
    <row r="236" spans="18:34">
      <c r="R236" s="13"/>
      <c r="S236" s="13"/>
      <c r="T236" s="125"/>
      <c r="U236" s="13"/>
      <c r="V236" s="13"/>
      <c r="W236" s="13"/>
      <c r="X236" s="13"/>
      <c r="Y236" s="13"/>
      <c r="Z236" s="13"/>
      <c r="AA236" s="13"/>
      <c r="AB236" s="92"/>
      <c r="AC236" s="13"/>
      <c r="AD236" s="13"/>
      <c r="AE236" s="13"/>
      <c r="AF236" s="13"/>
      <c r="AG236" s="13"/>
      <c r="AH236" s="13"/>
    </row>
    <row r="237" spans="18:34">
      <c r="R237" s="13"/>
      <c r="S237" s="13"/>
      <c r="T237" s="125"/>
      <c r="U237" s="13"/>
      <c r="V237" s="13"/>
      <c r="W237" s="13"/>
      <c r="X237" s="13"/>
      <c r="Y237" s="13"/>
      <c r="Z237" s="13"/>
      <c r="AA237" s="13"/>
      <c r="AB237" s="92"/>
      <c r="AC237" s="13"/>
      <c r="AD237" s="13"/>
      <c r="AE237" s="13"/>
      <c r="AF237" s="13"/>
      <c r="AG237" s="13"/>
      <c r="AH237" s="13"/>
    </row>
    <row r="238" spans="18:34">
      <c r="R238" s="13"/>
      <c r="S238" s="13"/>
      <c r="T238" s="125"/>
      <c r="U238" s="13"/>
      <c r="V238" s="13"/>
      <c r="W238" s="13"/>
      <c r="X238" s="13"/>
      <c r="Y238" s="13"/>
      <c r="Z238" s="13"/>
      <c r="AA238" s="13"/>
      <c r="AB238" s="92"/>
      <c r="AC238" s="13"/>
      <c r="AD238" s="13"/>
      <c r="AE238" s="13"/>
      <c r="AF238" s="13"/>
      <c r="AG238" s="13"/>
      <c r="AH238" s="13"/>
    </row>
    <row r="239" spans="18:34">
      <c r="R239" s="13"/>
      <c r="S239" s="13"/>
      <c r="T239" s="125"/>
      <c r="U239" s="13"/>
      <c r="V239" s="13"/>
      <c r="W239" s="13"/>
      <c r="X239" s="13"/>
      <c r="Y239" s="13"/>
      <c r="Z239" s="13"/>
      <c r="AA239" s="13"/>
      <c r="AB239" s="92"/>
      <c r="AC239" s="13"/>
      <c r="AD239" s="13"/>
      <c r="AE239" s="13"/>
      <c r="AF239" s="13"/>
      <c r="AG239" s="13"/>
      <c r="AH239" s="13"/>
    </row>
    <row r="240" spans="18:34">
      <c r="R240" s="13"/>
      <c r="S240" s="13"/>
      <c r="T240" s="125"/>
      <c r="U240" s="13"/>
      <c r="V240" s="13"/>
      <c r="W240" s="13"/>
      <c r="X240" s="13"/>
      <c r="Y240" s="13"/>
      <c r="Z240" s="13"/>
      <c r="AA240" s="13"/>
      <c r="AB240" s="92"/>
      <c r="AC240" s="13"/>
      <c r="AD240" s="13"/>
      <c r="AE240" s="13"/>
      <c r="AF240" s="13"/>
      <c r="AG240" s="13"/>
      <c r="AH240" s="13"/>
    </row>
    <row r="241" spans="18:34">
      <c r="R241" s="13"/>
      <c r="S241" s="13"/>
      <c r="T241" s="125"/>
      <c r="U241" s="13"/>
      <c r="V241" s="13"/>
      <c r="W241" s="13"/>
      <c r="X241" s="13"/>
      <c r="Y241" s="13"/>
      <c r="Z241" s="13"/>
      <c r="AA241" s="13"/>
      <c r="AB241" s="92"/>
      <c r="AC241" s="13"/>
      <c r="AD241" s="13"/>
      <c r="AE241" s="13"/>
      <c r="AF241" s="13"/>
      <c r="AG241" s="13"/>
      <c r="AH241" s="13"/>
    </row>
    <row r="242" spans="18:34">
      <c r="R242" s="13"/>
      <c r="S242" s="13"/>
      <c r="T242" s="125"/>
      <c r="U242" s="13"/>
      <c r="V242" s="13"/>
      <c r="W242" s="13"/>
      <c r="X242" s="13"/>
      <c r="Y242" s="13"/>
      <c r="Z242" s="13"/>
      <c r="AA242" s="13"/>
      <c r="AB242" s="92"/>
      <c r="AC242" s="13"/>
      <c r="AD242" s="13"/>
      <c r="AE242" s="13"/>
      <c r="AF242" s="13"/>
      <c r="AG242" s="13"/>
      <c r="AH242" s="13"/>
    </row>
    <row r="243" spans="18:34">
      <c r="R243" s="13"/>
      <c r="S243" s="13"/>
      <c r="T243" s="125"/>
      <c r="U243" s="13"/>
      <c r="V243" s="13"/>
      <c r="W243" s="13"/>
      <c r="X243" s="13"/>
      <c r="Y243" s="13"/>
      <c r="Z243" s="13"/>
      <c r="AA243" s="13"/>
      <c r="AB243" s="92"/>
      <c r="AC243" s="13"/>
      <c r="AD243" s="13"/>
      <c r="AE243" s="13"/>
      <c r="AF243" s="13"/>
      <c r="AG243" s="13"/>
      <c r="AH243" s="13"/>
    </row>
    <row r="244" spans="18:34">
      <c r="R244" s="13"/>
      <c r="S244" s="13"/>
      <c r="T244" s="125"/>
      <c r="U244" s="13"/>
      <c r="V244" s="13"/>
      <c r="W244" s="13"/>
      <c r="X244" s="13"/>
      <c r="Y244" s="13"/>
      <c r="Z244" s="13"/>
      <c r="AA244" s="13"/>
      <c r="AB244" s="92"/>
      <c r="AC244" s="13"/>
      <c r="AD244" s="13"/>
      <c r="AE244" s="13"/>
      <c r="AF244" s="13"/>
      <c r="AG244" s="13"/>
      <c r="AH244" s="13"/>
    </row>
    <row r="245" spans="18:34">
      <c r="R245" s="13"/>
      <c r="S245" s="13"/>
      <c r="T245" s="125"/>
      <c r="U245" s="13"/>
      <c r="V245" s="13"/>
      <c r="W245" s="13"/>
      <c r="X245" s="13"/>
      <c r="Y245" s="13"/>
      <c r="Z245" s="13"/>
      <c r="AA245" s="13"/>
      <c r="AB245" s="92"/>
      <c r="AC245" s="13"/>
      <c r="AD245" s="13"/>
      <c r="AE245" s="13"/>
      <c r="AF245" s="13"/>
      <c r="AG245" s="13"/>
      <c r="AH245" s="13"/>
    </row>
    <row r="246" spans="18:34">
      <c r="R246" s="13"/>
      <c r="S246" s="13"/>
      <c r="T246" s="125"/>
      <c r="U246" s="13"/>
      <c r="V246" s="13"/>
      <c r="W246" s="13"/>
      <c r="X246" s="13"/>
      <c r="Y246" s="13"/>
      <c r="Z246" s="13"/>
      <c r="AA246" s="13"/>
      <c r="AB246" s="92"/>
      <c r="AC246" s="13"/>
      <c r="AD246" s="13"/>
      <c r="AE246" s="13"/>
      <c r="AF246" s="13"/>
      <c r="AG246" s="13"/>
      <c r="AH246" s="13"/>
    </row>
    <row r="247" spans="18:34">
      <c r="R247" s="13"/>
      <c r="S247" s="13"/>
      <c r="T247" s="125"/>
      <c r="U247" s="13"/>
      <c r="V247" s="13"/>
      <c r="W247" s="13"/>
      <c r="X247" s="13"/>
      <c r="Y247" s="13"/>
      <c r="Z247" s="13"/>
      <c r="AA247" s="13"/>
      <c r="AB247" s="92"/>
      <c r="AC247" s="13"/>
      <c r="AD247" s="13"/>
      <c r="AE247" s="13"/>
      <c r="AF247" s="13"/>
      <c r="AG247" s="13"/>
      <c r="AH247" s="13"/>
    </row>
    <row r="248" spans="18:34">
      <c r="R248" s="13"/>
      <c r="S248" s="13"/>
      <c r="T248" s="125"/>
      <c r="U248" s="13"/>
      <c r="V248" s="13"/>
      <c r="W248" s="13"/>
      <c r="X248" s="13"/>
      <c r="Y248" s="13"/>
      <c r="Z248" s="13"/>
      <c r="AA248" s="13"/>
      <c r="AB248" s="92"/>
      <c r="AC248" s="13"/>
      <c r="AD248" s="13"/>
      <c r="AE248" s="13"/>
      <c r="AF248" s="13"/>
      <c r="AG248" s="13"/>
      <c r="AH248" s="13"/>
    </row>
    <row r="249" spans="18:34">
      <c r="R249" s="13"/>
      <c r="S249" s="13"/>
      <c r="T249" s="125"/>
      <c r="U249" s="13"/>
      <c r="V249" s="13"/>
      <c r="W249" s="13"/>
      <c r="X249" s="13"/>
      <c r="Y249" s="13"/>
      <c r="Z249" s="13"/>
      <c r="AA249" s="13"/>
      <c r="AB249" s="92"/>
      <c r="AC249" s="13"/>
      <c r="AD249" s="13"/>
      <c r="AE249" s="13"/>
      <c r="AF249" s="13"/>
      <c r="AG249" s="13"/>
      <c r="AH249" s="13"/>
    </row>
    <row r="250" spans="18:34">
      <c r="R250" s="13"/>
      <c r="S250" s="13"/>
      <c r="T250" s="125"/>
      <c r="U250" s="13"/>
      <c r="V250" s="13"/>
      <c r="W250" s="13"/>
      <c r="X250" s="13"/>
      <c r="Y250" s="13"/>
      <c r="Z250" s="13"/>
      <c r="AA250" s="13"/>
      <c r="AB250" s="92"/>
      <c r="AC250" s="13"/>
      <c r="AD250" s="13"/>
      <c r="AE250" s="13"/>
      <c r="AF250" s="13"/>
      <c r="AG250" s="13"/>
      <c r="AH250" s="13"/>
    </row>
    <row r="251" spans="18:34">
      <c r="R251" s="13"/>
      <c r="S251" s="13"/>
      <c r="T251" s="125"/>
      <c r="U251" s="13"/>
      <c r="V251" s="13"/>
      <c r="W251" s="13"/>
      <c r="X251" s="13"/>
      <c r="Y251" s="13"/>
      <c r="Z251" s="13"/>
      <c r="AA251" s="13"/>
      <c r="AB251" s="92"/>
      <c r="AC251" s="13"/>
      <c r="AD251" s="13"/>
      <c r="AE251" s="13"/>
      <c r="AF251" s="13"/>
      <c r="AG251" s="13"/>
      <c r="AH251" s="13"/>
    </row>
    <row r="252" spans="18:34">
      <c r="R252" s="13"/>
      <c r="S252" s="13"/>
      <c r="T252" s="125"/>
      <c r="U252" s="13"/>
      <c r="V252" s="13"/>
      <c r="W252" s="13"/>
      <c r="X252" s="13"/>
      <c r="Y252" s="13"/>
      <c r="Z252" s="13"/>
      <c r="AA252" s="13"/>
      <c r="AB252" s="92"/>
      <c r="AC252" s="13"/>
      <c r="AD252" s="13"/>
      <c r="AE252" s="13"/>
      <c r="AF252" s="13"/>
      <c r="AG252" s="13"/>
      <c r="AH252" s="13"/>
    </row>
    <row r="253" spans="18:34">
      <c r="R253" s="13"/>
      <c r="S253" s="13"/>
      <c r="T253" s="125"/>
      <c r="U253" s="13"/>
      <c r="V253" s="13"/>
      <c r="W253" s="13"/>
      <c r="X253" s="13"/>
      <c r="Y253" s="13"/>
      <c r="Z253" s="13"/>
      <c r="AA253" s="13"/>
      <c r="AB253" s="92"/>
      <c r="AC253" s="13"/>
      <c r="AD253" s="13"/>
      <c r="AE253" s="13"/>
      <c r="AF253" s="13"/>
      <c r="AG253" s="13"/>
      <c r="AH253" s="13"/>
    </row>
    <row r="254" spans="18:34">
      <c r="R254" s="13"/>
      <c r="S254" s="13"/>
      <c r="T254" s="125"/>
      <c r="U254" s="13"/>
      <c r="V254" s="13"/>
      <c r="W254" s="13"/>
      <c r="X254" s="13"/>
      <c r="Y254" s="13"/>
      <c r="Z254" s="13"/>
      <c r="AA254" s="13"/>
      <c r="AB254" s="92"/>
      <c r="AC254" s="13"/>
      <c r="AD254" s="13"/>
      <c r="AE254" s="13"/>
      <c r="AF254" s="13"/>
      <c r="AG254" s="13"/>
      <c r="AH254" s="13"/>
    </row>
    <row r="255" spans="18:34">
      <c r="R255" s="13"/>
      <c r="S255" s="13"/>
      <c r="T255" s="125"/>
      <c r="U255" s="13"/>
      <c r="V255" s="13"/>
      <c r="W255" s="13"/>
      <c r="X255" s="13"/>
      <c r="Y255" s="13"/>
      <c r="Z255" s="13"/>
      <c r="AA255" s="13"/>
      <c r="AB255" s="92"/>
      <c r="AC255" s="13"/>
      <c r="AD255" s="13"/>
      <c r="AE255" s="13"/>
      <c r="AF255" s="13"/>
      <c r="AG255" s="13"/>
      <c r="AH255" s="13"/>
    </row>
    <row r="256" spans="18:34">
      <c r="R256" s="13"/>
      <c r="S256" s="13"/>
      <c r="T256" s="125"/>
      <c r="U256" s="13"/>
      <c r="V256" s="13"/>
      <c r="W256" s="13"/>
      <c r="X256" s="13"/>
      <c r="Y256" s="13"/>
      <c r="Z256" s="13"/>
      <c r="AA256" s="13"/>
      <c r="AB256" s="92"/>
      <c r="AC256" s="13"/>
      <c r="AD256" s="13"/>
      <c r="AE256" s="13"/>
      <c r="AF256" s="13"/>
      <c r="AG256" s="13"/>
      <c r="AH256" s="13"/>
    </row>
    <row r="257" spans="18:34">
      <c r="R257" s="13"/>
      <c r="S257" s="13"/>
      <c r="T257" s="125"/>
      <c r="U257" s="13"/>
      <c r="V257" s="13"/>
      <c r="W257" s="13"/>
      <c r="X257" s="13"/>
      <c r="Y257" s="13"/>
      <c r="Z257" s="13"/>
      <c r="AA257" s="13"/>
      <c r="AB257" s="92"/>
      <c r="AC257" s="13"/>
      <c r="AD257" s="13"/>
      <c r="AE257" s="13"/>
      <c r="AF257" s="13"/>
      <c r="AG257" s="13"/>
      <c r="AH257" s="13"/>
    </row>
    <row r="258" spans="18:34">
      <c r="R258" s="13"/>
      <c r="S258" s="13"/>
      <c r="T258" s="125"/>
      <c r="U258" s="13"/>
      <c r="V258" s="13"/>
      <c r="W258" s="13"/>
      <c r="X258" s="13"/>
      <c r="Y258" s="13"/>
      <c r="Z258" s="13"/>
      <c r="AA258" s="13"/>
      <c r="AB258" s="92"/>
      <c r="AC258" s="13"/>
      <c r="AD258" s="13"/>
      <c r="AE258" s="13"/>
      <c r="AF258" s="13"/>
      <c r="AG258" s="13"/>
      <c r="AH258" s="13"/>
    </row>
    <row r="259" spans="18:34">
      <c r="R259" s="13"/>
      <c r="S259" s="13"/>
      <c r="T259" s="125"/>
      <c r="U259" s="13"/>
      <c r="V259" s="13"/>
      <c r="W259" s="13"/>
      <c r="X259" s="13"/>
      <c r="Y259" s="13"/>
      <c r="Z259" s="13"/>
      <c r="AA259" s="13"/>
      <c r="AB259" s="92"/>
      <c r="AC259" s="13"/>
      <c r="AD259" s="13"/>
      <c r="AE259" s="13"/>
      <c r="AF259" s="13"/>
      <c r="AG259" s="13"/>
      <c r="AH259" s="13"/>
    </row>
    <row r="260" spans="18:34">
      <c r="R260" s="13"/>
      <c r="S260" s="13"/>
      <c r="T260" s="125"/>
      <c r="U260" s="13"/>
      <c r="V260" s="13"/>
      <c r="W260" s="13"/>
      <c r="X260" s="13"/>
      <c r="Y260" s="13"/>
      <c r="Z260" s="13"/>
      <c r="AA260" s="13"/>
      <c r="AB260" s="92"/>
      <c r="AC260" s="13"/>
      <c r="AD260" s="13"/>
      <c r="AE260" s="13"/>
      <c r="AF260" s="13"/>
      <c r="AG260" s="13"/>
      <c r="AH260" s="13"/>
    </row>
    <row r="261" spans="18:34">
      <c r="R261" s="13"/>
      <c r="S261" s="13"/>
      <c r="T261" s="125"/>
      <c r="U261" s="13"/>
      <c r="V261" s="13"/>
      <c r="W261" s="13"/>
      <c r="X261" s="13"/>
      <c r="Y261" s="13"/>
      <c r="Z261" s="13"/>
      <c r="AA261" s="13"/>
      <c r="AB261" s="92"/>
      <c r="AC261" s="13"/>
      <c r="AD261" s="13"/>
      <c r="AE261" s="13"/>
      <c r="AF261" s="13"/>
      <c r="AG261" s="13"/>
      <c r="AH261" s="13"/>
    </row>
    <row r="262" spans="18:34">
      <c r="R262" s="13"/>
      <c r="S262" s="13"/>
      <c r="T262" s="125"/>
      <c r="U262" s="13"/>
      <c r="V262" s="13"/>
      <c r="W262" s="13"/>
      <c r="X262" s="13"/>
      <c r="Y262" s="13"/>
      <c r="Z262" s="13"/>
      <c r="AA262" s="13"/>
      <c r="AB262" s="92"/>
      <c r="AC262" s="13"/>
      <c r="AD262" s="13"/>
      <c r="AE262" s="13"/>
      <c r="AF262" s="13"/>
      <c r="AG262" s="13"/>
      <c r="AH262" s="13"/>
    </row>
    <row r="263" spans="18:34">
      <c r="R263" s="13"/>
      <c r="S263" s="13"/>
      <c r="T263" s="125"/>
      <c r="U263" s="13"/>
      <c r="V263" s="13"/>
      <c r="W263" s="13"/>
      <c r="X263" s="13"/>
      <c r="Y263" s="13"/>
      <c r="Z263" s="13"/>
      <c r="AA263" s="13"/>
      <c r="AB263" s="92"/>
      <c r="AC263" s="13"/>
      <c r="AD263" s="13"/>
      <c r="AE263" s="13"/>
      <c r="AF263" s="13"/>
      <c r="AG263" s="13"/>
      <c r="AH263" s="13"/>
    </row>
    <row r="264" spans="18:34">
      <c r="R264" s="13"/>
      <c r="S264" s="13"/>
      <c r="T264" s="125"/>
      <c r="U264" s="13"/>
      <c r="V264" s="13"/>
      <c r="W264" s="13"/>
      <c r="X264" s="13"/>
      <c r="Y264" s="13"/>
      <c r="Z264" s="13"/>
      <c r="AA264" s="13"/>
      <c r="AB264" s="92"/>
      <c r="AC264" s="13"/>
      <c r="AD264" s="13"/>
      <c r="AE264" s="13"/>
      <c r="AF264" s="13"/>
      <c r="AG264" s="13"/>
      <c r="AH264" s="13"/>
    </row>
    <row r="265" spans="18:34">
      <c r="R265" s="13"/>
      <c r="S265" s="13"/>
      <c r="T265" s="125"/>
      <c r="U265" s="13"/>
      <c r="V265" s="13"/>
      <c r="W265" s="13"/>
      <c r="X265" s="13"/>
      <c r="Y265" s="13"/>
      <c r="Z265" s="13"/>
      <c r="AA265" s="13"/>
      <c r="AB265" s="92"/>
      <c r="AC265" s="13"/>
      <c r="AD265" s="13"/>
      <c r="AE265" s="13"/>
      <c r="AF265" s="13"/>
      <c r="AG265" s="13"/>
      <c r="AH265" s="13"/>
    </row>
    <row r="266" spans="18:34">
      <c r="R266" s="13"/>
      <c r="S266" s="13"/>
      <c r="T266" s="125"/>
      <c r="U266" s="13"/>
      <c r="V266" s="13"/>
      <c r="W266" s="13"/>
      <c r="X266" s="13"/>
      <c r="Y266" s="13"/>
      <c r="Z266" s="13"/>
      <c r="AA266" s="13"/>
      <c r="AB266" s="92"/>
      <c r="AC266" s="13"/>
      <c r="AD266" s="13"/>
      <c r="AE266" s="13"/>
      <c r="AF266" s="13"/>
      <c r="AG266" s="13"/>
      <c r="AH266" s="13"/>
    </row>
    <row r="267" spans="18:34">
      <c r="R267" s="13"/>
      <c r="S267" s="13"/>
      <c r="T267" s="125"/>
      <c r="U267" s="13"/>
      <c r="V267" s="13"/>
      <c r="W267" s="13"/>
      <c r="X267" s="13"/>
      <c r="Y267" s="13"/>
      <c r="Z267" s="13"/>
      <c r="AA267" s="13"/>
      <c r="AB267" s="92"/>
      <c r="AC267" s="13"/>
      <c r="AD267" s="13"/>
      <c r="AE267" s="13"/>
      <c r="AF267" s="13"/>
      <c r="AG267" s="13"/>
      <c r="AH267" s="13"/>
    </row>
    <row r="268" spans="18:34">
      <c r="R268" s="13"/>
      <c r="S268" s="13"/>
      <c r="T268" s="125"/>
      <c r="U268" s="13"/>
      <c r="V268" s="13"/>
      <c r="W268" s="13"/>
      <c r="X268" s="13"/>
      <c r="Y268" s="13"/>
      <c r="Z268" s="13"/>
      <c r="AA268" s="13"/>
      <c r="AB268" s="92"/>
      <c r="AC268" s="13"/>
      <c r="AD268" s="13"/>
      <c r="AE268" s="13"/>
      <c r="AF268" s="13"/>
      <c r="AG268" s="13"/>
      <c r="AH268" s="13"/>
    </row>
    <row r="269" spans="18:34">
      <c r="R269" s="13"/>
      <c r="S269" s="13"/>
      <c r="T269" s="125"/>
      <c r="U269" s="13"/>
      <c r="V269" s="13"/>
      <c r="W269" s="13"/>
      <c r="X269" s="13"/>
      <c r="Y269" s="13"/>
      <c r="Z269" s="13"/>
      <c r="AA269" s="13"/>
      <c r="AB269" s="92"/>
      <c r="AC269" s="13"/>
      <c r="AD269" s="13"/>
      <c r="AE269" s="13"/>
      <c r="AF269" s="13"/>
      <c r="AG269" s="13"/>
      <c r="AH269" s="13"/>
    </row>
    <row r="270" spans="18:34">
      <c r="R270" s="13"/>
      <c r="S270" s="13"/>
      <c r="T270" s="125"/>
      <c r="U270" s="13"/>
      <c r="V270" s="13"/>
      <c r="W270" s="13"/>
      <c r="X270" s="13"/>
      <c r="Y270" s="13"/>
      <c r="Z270" s="13"/>
      <c r="AA270" s="13"/>
      <c r="AB270" s="92"/>
      <c r="AC270" s="13"/>
      <c r="AD270" s="13"/>
      <c r="AE270" s="13"/>
      <c r="AF270" s="13"/>
      <c r="AG270" s="13"/>
      <c r="AH270" s="13"/>
    </row>
    <row r="271" spans="18:34">
      <c r="R271" s="13"/>
      <c r="S271" s="13"/>
      <c r="T271" s="125"/>
      <c r="U271" s="13"/>
      <c r="V271" s="13"/>
      <c r="W271" s="13"/>
      <c r="X271" s="13"/>
      <c r="Y271" s="13"/>
      <c r="Z271" s="13"/>
      <c r="AA271" s="13"/>
      <c r="AB271" s="92"/>
      <c r="AC271" s="13"/>
      <c r="AD271" s="13"/>
      <c r="AE271" s="13"/>
      <c r="AF271" s="13"/>
      <c r="AG271" s="13"/>
      <c r="AH271" s="13"/>
    </row>
    <row r="272" spans="18:34">
      <c r="R272" s="13"/>
      <c r="S272" s="13"/>
      <c r="T272" s="125"/>
      <c r="U272" s="13"/>
      <c r="V272" s="13"/>
      <c r="W272" s="13"/>
      <c r="X272" s="13"/>
      <c r="Y272" s="13"/>
      <c r="Z272" s="13"/>
      <c r="AA272" s="13"/>
      <c r="AB272" s="92"/>
      <c r="AC272" s="13"/>
      <c r="AD272" s="13"/>
      <c r="AE272" s="13"/>
      <c r="AF272" s="13"/>
      <c r="AG272" s="13"/>
      <c r="AH272" s="13"/>
    </row>
    <row r="273" spans="18:34">
      <c r="R273" s="13"/>
      <c r="S273" s="13"/>
      <c r="T273" s="125"/>
      <c r="U273" s="13"/>
      <c r="V273" s="13"/>
      <c r="W273" s="13"/>
      <c r="X273" s="13"/>
      <c r="Y273" s="13"/>
      <c r="Z273" s="13"/>
      <c r="AA273" s="13"/>
      <c r="AB273" s="92"/>
      <c r="AC273" s="13"/>
      <c r="AD273" s="13"/>
      <c r="AE273" s="13"/>
      <c r="AF273" s="13"/>
      <c r="AG273" s="13"/>
      <c r="AH273" s="13"/>
    </row>
    <row r="274" spans="18:34">
      <c r="R274" s="13"/>
      <c r="S274" s="13"/>
      <c r="T274" s="125"/>
      <c r="U274" s="13"/>
      <c r="V274" s="13"/>
      <c r="W274" s="13"/>
      <c r="X274" s="13"/>
      <c r="Y274" s="13"/>
      <c r="Z274" s="13"/>
      <c r="AA274" s="13"/>
      <c r="AB274" s="92"/>
      <c r="AC274" s="13"/>
      <c r="AD274" s="13"/>
      <c r="AE274" s="13"/>
      <c r="AF274" s="13"/>
      <c r="AG274" s="13"/>
      <c r="AH274" s="13"/>
    </row>
    <row r="275" spans="18:34">
      <c r="R275" s="13"/>
      <c r="S275" s="13"/>
      <c r="T275" s="125"/>
      <c r="U275" s="13"/>
      <c r="V275" s="13"/>
      <c r="W275" s="13"/>
      <c r="X275" s="13"/>
      <c r="Y275" s="13"/>
      <c r="Z275" s="13"/>
      <c r="AA275" s="13"/>
      <c r="AB275" s="92"/>
      <c r="AC275" s="13"/>
      <c r="AD275" s="13"/>
      <c r="AE275" s="13"/>
      <c r="AF275" s="13"/>
      <c r="AG275" s="13"/>
      <c r="AH275" s="13"/>
    </row>
    <row r="276" spans="18:34">
      <c r="R276" s="13"/>
      <c r="S276" s="13"/>
      <c r="T276" s="125"/>
      <c r="U276" s="13"/>
      <c r="V276" s="13"/>
      <c r="W276" s="13"/>
      <c r="X276" s="13"/>
      <c r="Y276" s="13"/>
      <c r="Z276" s="13"/>
      <c r="AA276" s="13"/>
      <c r="AB276" s="92"/>
      <c r="AC276" s="13"/>
      <c r="AD276" s="13"/>
      <c r="AE276" s="13"/>
      <c r="AF276" s="13"/>
      <c r="AG276" s="13"/>
      <c r="AH276" s="13"/>
    </row>
    <row r="277" spans="18:34">
      <c r="R277" s="13"/>
      <c r="S277" s="13"/>
      <c r="T277" s="125"/>
      <c r="U277" s="13"/>
      <c r="V277" s="13"/>
      <c r="W277" s="13"/>
      <c r="X277" s="13"/>
      <c r="Y277" s="13"/>
      <c r="Z277" s="13"/>
      <c r="AA277" s="13"/>
      <c r="AB277" s="92"/>
      <c r="AC277" s="13"/>
      <c r="AD277" s="13"/>
      <c r="AE277" s="13"/>
      <c r="AF277" s="13"/>
      <c r="AG277" s="13"/>
      <c r="AH277" s="13"/>
    </row>
    <row r="278" spans="18:34">
      <c r="R278" s="13"/>
      <c r="S278" s="13"/>
      <c r="T278" s="125"/>
      <c r="U278" s="13"/>
      <c r="V278" s="13"/>
      <c r="W278" s="13"/>
      <c r="X278" s="13"/>
      <c r="Y278" s="13"/>
      <c r="Z278" s="13"/>
      <c r="AA278" s="13"/>
      <c r="AB278" s="92"/>
      <c r="AC278" s="13"/>
      <c r="AD278" s="13"/>
      <c r="AE278" s="13"/>
      <c r="AF278" s="13"/>
      <c r="AG278" s="13"/>
      <c r="AH278" s="13"/>
    </row>
    <row r="279" spans="18:34">
      <c r="R279" s="13"/>
      <c r="S279" s="13"/>
      <c r="T279" s="125"/>
      <c r="U279" s="13"/>
      <c r="V279" s="13"/>
      <c r="W279" s="13"/>
      <c r="X279" s="13"/>
      <c r="Y279" s="13"/>
      <c r="Z279" s="13"/>
      <c r="AA279" s="13"/>
      <c r="AB279" s="92"/>
      <c r="AC279" s="13"/>
      <c r="AD279" s="13"/>
      <c r="AE279" s="13"/>
      <c r="AF279" s="13"/>
      <c r="AG279" s="13"/>
      <c r="AH279" s="13"/>
    </row>
    <row r="280" spans="18:34">
      <c r="R280" s="13"/>
      <c r="S280" s="13"/>
      <c r="T280" s="125"/>
      <c r="U280" s="13"/>
      <c r="V280" s="13"/>
      <c r="W280" s="13"/>
      <c r="X280" s="13"/>
      <c r="Y280" s="13"/>
      <c r="Z280" s="13"/>
      <c r="AA280" s="13"/>
      <c r="AB280" s="92"/>
      <c r="AC280" s="13"/>
      <c r="AD280" s="13"/>
      <c r="AE280" s="13"/>
      <c r="AF280" s="13"/>
      <c r="AG280" s="13"/>
      <c r="AH280" s="13"/>
    </row>
    <row r="281" spans="18:34">
      <c r="R281" s="13"/>
      <c r="S281" s="13"/>
      <c r="T281" s="125"/>
      <c r="U281" s="13"/>
      <c r="V281" s="13"/>
      <c r="W281" s="13"/>
      <c r="X281" s="13"/>
      <c r="Y281" s="13"/>
      <c r="Z281" s="13"/>
      <c r="AA281" s="13"/>
      <c r="AB281" s="92"/>
      <c r="AC281" s="13"/>
      <c r="AD281" s="13"/>
      <c r="AE281" s="13"/>
      <c r="AF281" s="13"/>
      <c r="AG281" s="13"/>
      <c r="AH281" s="13"/>
    </row>
    <row r="282" spans="18:34">
      <c r="R282" s="13"/>
      <c r="S282" s="13"/>
      <c r="T282" s="125"/>
      <c r="U282" s="13"/>
      <c r="V282" s="13"/>
      <c r="W282" s="13"/>
      <c r="X282" s="13"/>
      <c r="Y282" s="13"/>
      <c r="Z282" s="13"/>
      <c r="AA282" s="13"/>
      <c r="AB282" s="92"/>
      <c r="AC282" s="13"/>
      <c r="AD282" s="13"/>
      <c r="AE282" s="13"/>
      <c r="AF282" s="13"/>
      <c r="AG282" s="13"/>
      <c r="AH282" s="13"/>
    </row>
    <row r="283" spans="18:34">
      <c r="R283" s="13"/>
      <c r="S283" s="13"/>
      <c r="T283" s="125"/>
      <c r="U283" s="13"/>
      <c r="V283" s="13"/>
      <c r="W283" s="13"/>
      <c r="X283" s="13"/>
      <c r="Y283" s="13"/>
      <c r="Z283" s="13"/>
      <c r="AA283" s="13"/>
      <c r="AB283" s="92"/>
      <c r="AC283" s="13"/>
      <c r="AD283" s="13"/>
      <c r="AE283" s="13"/>
      <c r="AF283" s="13"/>
      <c r="AG283" s="13"/>
      <c r="AH283" s="13"/>
    </row>
    <row r="284" spans="18:34">
      <c r="R284" s="13"/>
      <c r="S284" s="13"/>
      <c r="T284" s="125"/>
      <c r="U284" s="13"/>
      <c r="V284" s="13"/>
      <c r="W284" s="13"/>
      <c r="X284" s="13"/>
      <c r="Y284" s="13"/>
      <c r="Z284" s="13"/>
      <c r="AA284" s="13"/>
      <c r="AB284" s="92"/>
      <c r="AC284" s="13"/>
      <c r="AD284" s="13"/>
      <c r="AE284" s="13"/>
      <c r="AF284" s="13"/>
      <c r="AG284" s="13"/>
      <c r="AH284" s="13"/>
    </row>
    <row r="285" spans="18:34">
      <c r="R285" s="13"/>
      <c r="S285" s="13"/>
      <c r="T285" s="125"/>
      <c r="U285" s="13"/>
      <c r="V285" s="13"/>
      <c r="W285" s="13"/>
      <c r="X285" s="13"/>
      <c r="Y285" s="13"/>
      <c r="Z285" s="13"/>
      <c r="AA285" s="13"/>
      <c r="AB285" s="92"/>
      <c r="AC285" s="13"/>
      <c r="AD285" s="13"/>
      <c r="AE285" s="13"/>
      <c r="AF285" s="13"/>
      <c r="AG285" s="13"/>
      <c r="AH285" s="13"/>
    </row>
    <row r="286" spans="18:34">
      <c r="R286" s="13"/>
      <c r="S286" s="13"/>
      <c r="T286" s="125"/>
      <c r="U286" s="13"/>
      <c r="V286" s="13"/>
      <c r="W286" s="13"/>
      <c r="X286" s="13"/>
      <c r="Y286" s="13"/>
      <c r="Z286" s="13"/>
      <c r="AA286" s="13"/>
      <c r="AB286" s="92"/>
      <c r="AC286" s="13"/>
      <c r="AD286" s="13"/>
      <c r="AE286" s="13"/>
      <c r="AF286" s="13"/>
      <c r="AG286" s="13"/>
      <c r="AH286" s="13"/>
    </row>
    <row r="287" spans="18:34">
      <c r="R287" s="13"/>
      <c r="S287" s="13"/>
      <c r="T287" s="125"/>
      <c r="U287" s="13"/>
      <c r="V287" s="13"/>
      <c r="W287" s="13"/>
      <c r="X287" s="13"/>
      <c r="Y287" s="13"/>
      <c r="Z287" s="13"/>
      <c r="AA287" s="13"/>
      <c r="AB287" s="92"/>
      <c r="AC287" s="13"/>
      <c r="AD287" s="13"/>
      <c r="AE287" s="13"/>
      <c r="AF287" s="13"/>
      <c r="AG287" s="13"/>
      <c r="AH287" s="13"/>
    </row>
    <row r="288" spans="18:34">
      <c r="R288" s="13"/>
      <c r="S288" s="13"/>
      <c r="T288" s="125"/>
      <c r="U288" s="13"/>
      <c r="V288" s="13"/>
      <c r="W288" s="13"/>
      <c r="X288" s="13"/>
      <c r="Y288" s="13"/>
      <c r="Z288" s="13"/>
      <c r="AA288" s="13"/>
      <c r="AB288" s="92"/>
      <c r="AC288" s="13"/>
      <c r="AD288" s="13"/>
      <c r="AE288" s="13"/>
      <c r="AF288" s="13"/>
      <c r="AG288" s="13"/>
      <c r="AH288" s="13"/>
    </row>
    <row r="289" spans="18:34">
      <c r="R289" s="13"/>
      <c r="S289" s="13"/>
      <c r="T289" s="125"/>
      <c r="U289" s="13"/>
      <c r="V289" s="13"/>
      <c r="W289" s="13"/>
      <c r="X289" s="13"/>
      <c r="Y289" s="13"/>
      <c r="Z289" s="13"/>
      <c r="AA289" s="13"/>
      <c r="AB289" s="92"/>
      <c r="AC289" s="13"/>
      <c r="AD289" s="13"/>
      <c r="AE289" s="13"/>
      <c r="AF289" s="13"/>
      <c r="AG289" s="13"/>
      <c r="AH289" s="13"/>
    </row>
    <row r="290" spans="18:34">
      <c r="R290" s="13"/>
      <c r="S290" s="13"/>
      <c r="T290" s="125"/>
      <c r="U290" s="13"/>
      <c r="V290" s="13"/>
      <c r="W290" s="13"/>
      <c r="X290" s="13"/>
      <c r="Y290" s="13"/>
      <c r="Z290" s="13"/>
      <c r="AA290" s="13"/>
      <c r="AB290" s="92"/>
      <c r="AC290" s="13"/>
      <c r="AD290" s="13"/>
      <c r="AE290" s="13"/>
      <c r="AF290" s="13"/>
      <c r="AG290" s="13"/>
      <c r="AH290" s="13"/>
    </row>
    <row r="291" spans="18:34">
      <c r="R291" s="13"/>
      <c r="S291" s="13"/>
      <c r="T291" s="125"/>
      <c r="U291" s="13"/>
      <c r="V291" s="13"/>
      <c r="W291" s="13"/>
      <c r="X291" s="13"/>
      <c r="Y291" s="13"/>
      <c r="Z291" s="13"/>
      <c r="AA291" s="13"/>
      <c r="AB291" s="92"/>
      <c r="AC291" s="13"/>
      <c r="AD291" s="13"/>
      <c r="AE291" s="13"/>
      <c r="AF291" s="13"/>
      <c r="AG291" s="13"/>
      <c r="AH291" s="13"/>
    </row>
    <row r="292" spans="18:34">
      <c r="R292" s="13"/>
      <c r="S292" s="13"/>
      <c r="T292" s="125"/>
      <c r="U292" s="13"/>
      <c r="V292" s="13"/>
      <c r="W292" s="13"/>
      <c r="X292" s="13"/>
      <c r="Y292" s="13"/>
      <c r="Z292" s="13"/>
      <c r="AA292" s="13"/>
      <c r="AB292" s="92"/>
      <c r="AC292" s="13"/>
      <c r="AD292" s="13"/>
      <c r="AE292" s="13"/>
      <c r="AF292" s="13"/>
      <c r="AG292" s="13"/>
      <c r="AH292" s="13"/>
    </row>
    <row r="293" spans="18:34">
      <c r="R293" s="13"/>
      <c r="S293" s="13"/>
      <c r="T293" s="125"/>
      <c r="U293" s="13"/>
      <c r="V293" s="13"/>
      <c r="W293" s="13"/>
      <c r="X293" s="13"/>
      <c r="Y293" s="13"/>
      <c r="Z293" s="13"/>
      <c r="AA293" s="13"/>
      <c r="AB293" s="92"/>
      <c r="AC293" s="13"/>
      <c r="AD293" s="13"/>
      <c r="AE293" s="13"/>
      <c r="AF293" s="13"/>
      <c r="AG293" s="13"/>
      <c r="AH293" s="13"/>
    </row>
    <row r="294" spans="18:34">
      <c r="R294" s="13"/>
      <c r="S294" s="13"/>
      <c r="T294" s="125"/>
      <c r="U294" s="13"/>
      <c r="V294" s="13"/>
      <c r="W294" s="13"/>
      <c r="X294" s="13"/>
      <c r="Y294" s="13"/>
      <c r="Z294" s="13"/>
      <c r="AA294" s="13"/>
      <c r="AB294" s="92"/>
      <c r="AC294" s="13"/>
      <c r="AD294" s="13"/>
      <c r="AE294" s="13"/>
      <c r="AF294" s="13"/>
      <c r="AG294" s="13"/>
      <c r="AH294" s="13"/>
    </row>
    <row r="295" spans="18:34">
      <c r="R295" s="13"/>
      <c r="S295" s="13"/>
      <c r="T295" s="125"/>
      <c r="U295" s="13"/>
      <c r="V295" s="13"/>
      <c r="W295" s="13"/>
      <c r="X295" s="13"/>
      <c r="Y295" s="13"/>
      <c r="Z295" s="13"/>
      <c r="AA295" s="13"/>
      <c r="AB295" s="92"/>
      <c r="AC295" s="13"/>
      <c r="AD295" s="13"/>
      <c r="AE295" s="13"/>
      <c r="AF295" s="13"/>
      <c r="AG295" s="13"/>
      <c r="AH295" s="13"/>
    </row>
    <row r="296" spans="18:34">
      <c r="R296" s="13"/>
      <c r="S296" s="13"/>
      <c r="T296" s="125"/>
      <c r="U296" s="13"/>
      <c r="V296" s="13"/>
      <c r="W296" s="13"/>
      <c r="X296" s="13"/>
      <c r="Y296" s="13"/>
      <c r="Z296" s="13"/>
      <c r="AA296" s="13"/>
      <c r="AB296" s="92"/>
      <c r="AC296" s="13"/>
      <c r="AD296" s="13"/>
      <c r="AE296" s="13"/>
      <c r="AF296" s="13"/>
      <c r="AG296" s="13"/>
      <c r="AH296" s="13"/>
    </row>
    <row r="297" spans="18:34">
      <c r="R297" s="13"/>
      <c r="S297" s="13"/>
      <c r="T297" s="125"/>
      <c r="U297" s="13"/>
      <c r="V297" s="13"/>
      <c r="W297" s="13"/>
      <c r="X297" s="13"/>
      <c r="Y297" s="13"/>
      <c r="Z297" s="13"/>
      <c r="AA297" s="13"/>
      <c r="AB297" s="92"/>
      <c r="AC297" s="13"/>
      <c r="AD297" s="13"/>
      <c r="AE297" s="13"/>
      <c r="AF297" s="13"/>
      <c r="AG297" s="13"/>
      <c r="AH297" s="13"/>
    </row>
    <row r="298" spans="18:34">
      <c r="R298" s="13"/>
      <c r="S298" s="13"/>
      <c r="T298" s="125"/>
      <c r="U298" s="13"/>
      <c r="V298" s="13"/>
      <c r="W298" s="13"/>
      <c r="X298" s="13"/>
      <c r="Y298" s="13"/>
      <c r="Z298" s="13"/>
      <c r="AA298" s="13"/>
      <c r="AB298" s="92"/>
      <c r="AC298" s="13"/>
      <c r="AD298" s="13"/>
      <c r="AE298" s="13"/>
      <c r="AF298" s="13"/>
      <c r="AG298" s="13"/>
      <c r="AH298" s="13"/>
    </row>
    <row r="299" spans="18:34">
      <c r="R299" s="13"/>
      <c r="S299" s="13"/>
      <c r="T299" s="125"/>
      <c r="U299" s="13"/>
      <c r="V299" s="13"/>
      <c r="W299" s="13"/>
      <c r="X299" s="13"/>
      <c r="Y299" s="13"/>
      <c r="Z299" s="13"/>
      <c r="AA299" s="13"/>
      <c r="AB299" s="92"/>
      <c r="AC299" s="13"/>
      <c r="AD299" s="13"/>
      <c r="AE299" s="13"/>
      <c r="AF299" s="13"/>
      <c r="AG299" s="13"/>
      <c r="AH299" s="13"/>
    </row>
    <row r="300" spans="18:34">
      <c r="R300" s="13"/>
      <c r="S300" s="13"/>
      <c r="T300" s="125"/>
      <c r="U300" s="13"/>
      <c r="V300" s="13"/>
      <c r="W300" s="13"/>
      <c r="X300" s="13"/>
      <c r="Y300" s="13"/>
      <c r="Z300" s="13"/>
      <c r="AA300" s="13"/>
      <c r="AB300" s="92"/>
      <c r="AC300" s="13"/>
      <c r="AD300" s="13"/>
      <c r="AE300" s="13"/>
      <c r="AF300" s="13"/>
      <c r="AG300" s="13"/>
      <c r="AH300" s="13"/>
    </row>
    <row r="301" spans="18:34">
      <c r="R301" s="13"/>
      <c r="S301" s="13"/>
      <c r="T301" s="125"/>
      <c r="U301" s="13"/>
      <c r="V301" s="13"/>
      <c r="W301" s="13"/>
      <c r="X301" s="13"/>
      <c r="Y301" s="13"/>
      <c r="Z301" s="13"/>
      <c r="AA301" s="13"/>
      <c r="AB301" s="92"/>
      <c r="AC301" s="13"/>
      <c r="AD301" s="13"/>
      <c r="AE301" s="13"/>
      <c r="AF301" s="13"/>
      <c r="AG301" s="13"/>
      <c r="AH301" s="13"/>
    </row>
    <row r="302" spans="18:34">
      <c r="R302" s="13"/>
      <c r="S302" s="13"/>
      <c r="T302" s="125"/>
      <c r="U302" s="13"/>
      <c r="V302" s="13"/>
      <c r="W302" s="13"/>
      <c r="X302" s="13"/>
      <c r="Y302" s="13"/>
      <c r="Z302" s="13"/>
      <c r="AA302" s="13"/>
      <c r="AB302" s="92"/>
      <c r="AC302" s="13"/>
      <c r="AD302" s="13"/>
      <c r="AE302" s="13"/>
      <c r="AF302" s="13"/>
      <c r="AG302" s="13"/>
      <c r="AH302" s="13"/>
    </row>
    <row r="303" spans="18:34">
      <c r="R303" s="13"/>
      <c r="S303" s="13"/>
      <c r="T303" s="125"/>
      <c r="U303" s="13"/>
      <c r="V303" s="13"/>
      <c r="W303" s="13"/>
      <c r="X303" s="13"/>
      <c r="Y303" s="13"/>
      <c r="Z303" s="13"/>
      <c r="AA303" s="13"/>
      <c r="AB303" s="92"/>
      <c r="AC303" s="13"/>
      <c r="AD303" s="13"/>
      <c r="AE303" s="13"/>
      <c r="AF303" s="13"/>
      <c r="AG303" s="13"/>
      <c r="AH303" s="13"/>
    </row>
    <row r="304" spans="18:34">
      <c r="R304" s="13"/>
      <c r="S304" s="13"/>
      <c r="T304" s="125"/>
      <c r="U304" s="13"/>
      <c r="V304" s="13"/>
      <c r="W304" s="13"/>
      <c r="X304" s="13"/>
      <c r="Y304" s="13"/>
      <c r="Z304" s="13"/>
      <c r="AA304" s="13"/>
      <c r="AB304" s="92"/>
      <c r="AC304" s="13"/>
      <c r="AD304" s="13"/>
      <c r="AE304" s="13"/>
      <c r="AF304" s="13"/>
      <c r="AG304" s="13"/>
      <c r="AH304" s="13"/>
    </row>
    <row r="305" spans="18:34">
      <c r="R305" s="13"/>
      <c r="S305" s="13"/>
      <c r="T305" s="125"/>
      <c r="U305" s="13"/>
      <c r="V305" s="13"/>
      <c r="W305" s="13"/>
      <c r="X305" s="13"/>
      <c r="Y305" s="13"/>
      <c r="Z305" s="13"/>
      <c r="AA305" s="13"/>
      <c r="AB305" s="92"/>
      <c r="AC305" s="13"/>
      <c r="AD305" s="13"/>
      <c r="AE305" s="13"/>
      <c r="AF305" s="13"/>
      <c r="AG305" s="13"/>
      <c r="AH305" s="13"/>
    </row>
    <row r="306" spans="18:34">
      <c r="R306" s="13"/>
      <c r="S306" s="13"/>
      <c r="T306" s="125"/>
      <c r="U306" s="13"/>
      <c r="V306" s="13"/>
      <c r="W306" s="13"/>
      <c r="X306" s="13"/>
      <c r="Y306" s="13"/>
      <c r="Z306" s="13"/>
      <c r="AA306" s="13"/>
      <c r="AB306" s="92"/>
      <c r="AC306" s="13"/>
      <c r="AD306" s="13"/>
      <c r="AE306" s="13"/>
      <c r="AF306" s="13"/>
      <c r="AG306" s="13"/>
      <c r="AH306" s="13"/>
    </row>
    <row r="307" spans="18:34">
      <c r="R307" s="13"/>
      <c r="S307" s="13"/>
      <c r="T307" s="125"/>
      <c r="U307" s="13"/>
      <c r="V307" s="13"/>
      <c r="W307" s="13"/>
      <c r="X307" s="13"/>
      <c r="Y307" s="13"/>
      <c r="Z307" s="13"/>
      <c r="AA307" s="13"/>
      <c r="AB307" s="92"/>
      <c r="AC307" s="13"/>
      <c r="AD307" s="13"/>
      <c r="AE307" s="13"/>
      <c r="AF307" s="13"/>
      <c r="AG307" s="13"/>
      <c r="AH307" s="13"/>
    </row>
    <row r="308" spans="18:34">
      <c r="R308" s="13"/>
      <c r="S308" s="13"/>
      <c r="T308" s="125"/>
      <c r="U308" s="13"/>
      <c r="V308" s="13"/>
      <c r="W308" s="13"/>
      <c r="X308" s="13"/>
      <c r="Y308" s="13"/>
      <c r="Z308" s="13"/>
      <c r="AA308" s="13"/>
      <c r="AB308" s="92"/>
      <c r="AC308" s="13"/>
      <c r="AD308" s="13"/>
      <c r="AE308" s="13"/>
      <c r="AF308" s="13"/>
      <c r="AG308" s="13"/>
      <c r="AH308" s="13"/>
    </row>
    <row r="309" spans="18:34">
      <c r="R309" s="13"/>
      <c r="S309" s="13"/>
      <c r="T309" s="125"/>
      <c r="U309" s="13"/>
      <c r="V309" s="13"/>
      <c r="W309" s="13"/>
      <c r="X309" s="13"/>
      <c r="Y309" s="13"/>
      <c r="Z309" s="13"/>
      <c r="AA309" s="13"/>
      <c r="AB309" s="92"/>
      <c r="AC309" s="13"/>
      <c r="AD309" s="13"/>
      <c r="AE309" s="13"/>
      <c r="AF309" s="13"/>
      <c r="AG309" s="13"/>
      <c r="AH309" s="13"/>
    </row>
    <row r="310" spans="18:34">
      <c r="R310" s="13"/>
      <c r="S310" s="13"/>
      <c r="T310" s="125"/>
      <c r="U310" s="13"/>
      <c r="V310" s="13"/>
      <c r="W310" s="13"/>
      <c r="X310" s="13"/>
      <c r="Y310" s="13"/>
      <c r="Z310" s="13"/>
      <c r="AA310" s="13"/>
      <c r="AB310" s="92"/>
      <c r="AC310" s="13"/>
      <c r="AD310" s="13"/>
      <c r="AE310" s="13"/>
      <c r="AF310" s="13"/>
      <c r="AG310" s="13"/>
      <c r="AH310" s="13"/>
    </row>
    <row r="311" spans="18:34">
      <c r="R311" s="13"/>
      <c r="S311" s="13"/>
      <c r="T311" s="125"/>
      <c r="U311" s="13"/>
      <c r="V311" s="13"/>
      <c r="W311" s="13"/>
      <c r="X311" s="13"/>
      <c r="Y311" s="13"/>
      <c r="Z311" s="13"/>
      <c r="AA311" s="13"/>
      <c r="AB311" s="92"/>
      <c r="AC311" s="13"/>
      <c r="AD311" s="13"/>
      <c r="AE311" s="13"/>
      <c r="AF311" s="13"/>
      <c r="AG311" s="13"/>
      <c r="AH311" s="13"/>
    </row>
    <row r="312" spans="18:34">
      <c r="R312" s="13"/>
      <c r="S312" s="13"/>
      <c r="T312" s="125"/>
      <c r="U312" s="13"/>
      <c r="V312" s="13"/>
      <c r="W312" s="13"/>
      <c r="X312" s="13"/>
      <c r="Y312" s="13"/>
      <c r="Z312" s="13"/>
      <c r="AA312" s="13"/>
      <c r="AB312" s="92"/>
      <c r="AC312" s="13"/>
      <c r="AD312" s="13"/>
      <c r="AE312" s="13"/>
      <c r="AF312" s="13"/>
      <c r="AG312" s="13"/>
      <c r="AH312" s="13"/>
    </row>
    <row r="313" spans="18:34">
      <c r="R313" s="13"/>
      <c r="S313" s="13"/>
      <c r="T313" s="125"/>
      <c r="U313" s="13"/>
      <c r="V313" s="13"/>
      <c r="W313" s="13"/>
      <c r="X313" s="13"/>
      <c r="Y313" s="13"/>
      <c r="Z313" s="13"/>
      <c r="AA313" s="13"/>
      <c r="AB313" s="92"/>
      <c r="AC313" s="13"/>
      <c r="AD313" s="13"/>
      <c r="AE313" s="13"/>
      <c r="AF313" s="13"/>
      <c r="AG313" s="13"/>
      <c r="AH313" s="13"/>
    </row>
    <row r="314" spans="18:34">
      <c r="R314" s="13"/>
      <c r="S314" s="13"/>
      <c r="T314" s="125"/>
      <c r="U314" s="13"/>
      <c r="V314" s="13"/>
      <c r="W314" s="13"/>
      <c r="X314" s="13"/>
      <c r="Y314" s="13"/>
      <c r="Z314" s="13"/>
      <c r="AA314" s="13"/>
      <c r="AB314" s="92"/>
      <c r="AC314" s="13"/>
      <c r="AD314" s="13"/>
      <c r="AE314" s="13"/>
      <c r="AF314" s="13"/>
      <c r="AG314" s="13"/>
      <c r="AH314" s="13"/>
    </row>
    <row r="315" spans="18:34">
      <c r="R315" s="13"/>
      <c r="S315" s="13"/>
      <c r="T315" s="125"/>
      <c r="U315" s="13"/>
      <c r="V315" s="13"/>
      <c r="W315" s="13"/>
      <c r="X315" s="13"/>
      <c r="Y315" s="13"/>
      <c r="Z315" s="13"/>
      <c r="AA315" s="13"/>
      <c r="AB315" s="92"/>
      <c r="AC315" s="13"/>
      <c r="AD315" s="13"/>
      <c r="AE315" s="13"/>
      <c r="AF315" s="13"/>
      <c r="AG315" s="13"/>
      <c r="AH315" s="13"/>
    </row>
    <row r="316" spans="18:34">
      <c r="R316" s="13"/>
      <c r="S316" s="13"/>
      <c r="T316" s="125"/>
      <c r="U316" s="13"/>
      <c r="V316" s="13"/>
      <c r="W316" s="13"/>
      <c r="X316" s="13"/>
      <c r="Y316" s="13"/>
      <c r="Z316" s="13"/>
      <c r="AA316" s="13"/>
      <c r="AB316" s="92"/>
      <c r="AC316" s="13"/>
      <c r="AD316" s="13"/>
      <c r="AE316" s="13"/>
      <c r="AF316" s="13"/>
      <c r="AG316" s="13"/>
      <c r="AH316" s="13"/>
    </row>
    <row r="317" spans="18:34">
      <c r="R317" s="13"/>
      <c r="S317" s="13"/>
      <c r="T317" s="125"/>
      <c r="U317" s="13"/>
      <c r="V317" s="13"/>
      <c r="W317" s="13"/>
      <c r="X317" s="13"/>
      <c r="Y317" s="13"/>
      <c r="Z317" s="13"/>
      <c r="AA317" s="13"/>
      <c r="AB317" s="92"/>
      <c r="AC317" s="13"/>
      <c r="AD317" s="13"/>
      <c r="AE317" s="13"/>
      <c r="AF317" s="13"/>
      <c r="AG317" s="13"/>
      <c r="AH317" s="13"/>
    </row>
    <row r="318" spans="18:34">
      <c r="R318" s="13"/>
      <c r="S318" s="13"/>
      <c r="T318" s="125"/>
      <c r="U318" s="13"/>
      <c r="V318" s="13"/>
      <c r="W318" s="13"/>
      <c r="X318" s="13"/>
      <c r="Y318" s="13"/>
      <c r="Z318" s="13"/>
      <c r="AA318" s="13"/>
      <c r="AB318" s="92"/>
      <c r="AC318" s="13"/>
      <c r="AD318" s="13"/>
      <c r="AE318" s="13"/>
      <c r="AF318" s="13"/>
      <c r="AG318" s="13"/>
      <c r="AH318" s="13"/>
    </row>
    <row r="319" spans="18:34">
      <c r="R319" s="13"/>
      <c r="S319" s="13"/>
      <c r="T319" s="125"/>
      <c r="U319" s="13"/>
      <c r="V319" s="13"/>
      <c r="W319" s="13"/>
      <c r="X319" s="13"/>
      <c r="Y319" s="13"/>
      <c r="Z319" s="13"/>
      <c r="AA319" s="13"/>
      <c r="AB319" s="92"/>
      <c r="AC319" s="13"/>
      <c r="AD319" s="13"/>
      <c r="AE319" s="13"/>
      <c r="AF319" s="13"/>
      <c r="AG319" s="13"/>
      <c r="AH319" s="13"/>
    </row>
    <row r="320" spans="18:34">
      <c r="R320" s="13"/>
      <c r="S320" s="13"/>
      <c r="T320" s="125"/>
      <c r="U320" s="13"/>
      <c r="V320" s="13"/>
      <c r="W320" s="13"/>
      <c r="X320" s="13"/>
      <c r="Y320" s="13"/>
      <c r="Z320" s="13"/>
      <c r="AA320" s="13"/>
      <c r="AB320" s="92"/>
      <c r="AC320" s="13"/>
      <c r="AD320" s="13"/>
      <c r="AE320" s="13"/>
      <c r="AF320" s="13"/>
      <c r="AG320" s="13"/>
      <c r="AH320" s="13"/>
    </row>
    <row r="321" spans="18:34">
      <c r="R321" s="13"/>
      <c r="S321" s="13"/>
      <c r="T321" s="125"/>
      <c r="U321" s="13"/>
      <c r="V321" s="13"/>
      <c r="W321" s="13"/>
      <c r="X321" s="13"/>
      <c r="Y321" s="13"/>
      <c r="Z321" s="13"/>
      <c r="AA321" s="13"/>
      <c r="AB321" s="92"/>
      <c r="AC321" s="13"/>
      <c r="AD321" s="13"/>
      <c r="AE321" s="13"/>
      <c r="AF321" s="13"/>
      <c r="AG321" s="13"/>
      <c r="AH321" s="13"/>
    </row>
    <row r="322" spans="18:34">
      <c r="R322" s="13"/>
      <c r="S322" s="13"/>
      <c r="T322" s="125"/>
      <c r="U322" s="13"/>
      <c r="V322" s="13"/>
      <c r="W322" s="13"/>
      <c r="X322" s="13"/>
      <c r="Y322" s="13"/>
      <c r="Z322" s="13"/>
      <c r="AA322" s="13"/>
      <c r="AB322" s="92"/>
      <c r="AC322" s="13"/>
      <c r="AD322" s="13"/>
      <c r="AE322" s="13"/>
      <c r="AF322" s="13"/>
      <c r="AG322" s="13"/>
      <c r="AH322" s="13"/>
    </row>
    <row r="323" spans="18:34">
      <c r="R323" s="13"/>
      <c r="S323" s="13"/>
      <c r="T323" s="125"/>
      <c r="U323" s="13"/>
      <c r="V323" s="13"/>
      <c r="W323" s="13"/>
      <c r="X323" s="13"/>
      <c r="Y323" s="13"/>
      <c r="Z323" s="13"/>
      <c r="AA323" s="13"/>
      <c r="AB323" s="92"/>
      <c r="AC323" s="13"/>
      <c r="AD323" s="13"/>
      <c r="AE323" s="13"/>
      <c r="AF323" s="13"/>
      <c r="AG323" s="13"/>
      <c r="AH323" s="13"/>
    </row>
    <row r="324" spans="18:34">
      <c r="R324" s="13"/>
      <c r="S324" s="13"/>
      <c r="T324" s="125"/>
      <c r="U324" s="13"/>
      <c r="V324" s="13"/>
      <c r="W324" s="13"/>
      <c r="X324" s="13"/>
      <c r="Y324" s="13"/>
      <c r="Z324" s="13"/>
      <c r="AA324" s="13"/>
      <c r="AB324" s="92"/>
      <c r="AC324" s="13"/>
      <c r="AD324" s="13"/>
      <c r="AE324" s="13"/>
      <c r="AF324" s="13"/>
      <c r="AG324" s="13"/>
      <c r="AH324" s="13"/>
    </row>
    <row r="325" spans="18:34">
      <c r="R325" s="13"/>
      <c r="S325" s="13"/>
      <c r="T325" s="125"/>
      <c r="U325" s="13"/>
      <c r="V325" s="13"/>
      <c r="W325" s="13"/>
      <c r="X325" s="13"/>
      <c r="Y325" s="13"/>
      <c r="Z325" s="13"/>
      <c r="AA325" s="13"/>
      <c r="AB325" s="92"/>
      <c r="AC325" s="13"/>
      <c r="AD325" s="13"/>
      <c r="AE325" s="13"/>
      <c r="AF325" s="13"/>
      <c r="AG325" s="13"/>
      <c r="AH325" s="13"/>
    </row>
    <row r="326" spans="18:34">
      <c r="R326" s="13"/>
      <c r="S326" s="13"/>
      <c r="T326" s="125"/>
      <c r="U326" s="13"/>
      <c r="V326" s="13"/>
      <c r="W326" s="13"/>
      <c r="X326" s="13"/>
      <c r="Y326" s="13"/>
      <c r="Z326" s="13"/>
      <c r="AA326" s="13"/>
      <c r="AB326" s="92"/>
      <c r="AC326" s="13"/>
      <c r="AD326" s="13"/>
      <c r="AE326" s="13"/>
      <c r="AF326" s="13"/>
      <c r="AG326" s="13"/>
      <c r="AH326" s="13"/>
    </row>
    <row r="327" spans="18:34">
      <c r="R327" s="13"/>
      <c r="S327" s="13"/>
      <c r="T327" s="125"/>
      <c r="U327" s="13"/>
      <c r="V327" s="13"/>
      <c r="W327" s="13"/>
      <c r="X327" s="13"/>
      <c r="Y327" s="13"/>
      <c r="Z327" s="13"/>
      <c r="AA327" s="13"/>
      <c r="AB327" s="92"/>
      <c r="AC327" s="13"/>
      <c r="AD327" s="13"/>
      <c r="AE327" s="13"/>
      <c r="AF327" s="13"/>
      <c r="AG327" s="13"/>
      <c r="AH327" s="13"/>
    </row>
    <row r="328" spans="18:34">
      <c r="R328" s="13"/>
      <c r="S328" s="13"/>
      <c r="T328" s="125"/>
      <c r="U328" s="13"/>
      <c r="V328" s="13"/>
      <c r="W328" s="13"/>
      <c r="X328" s="13"/>
      <c r="Y328" s="13"/>
      <c r="Z328" s="13"/>
      <c r="AA328" s="13"/>
      <c r="AB328" s="92"/>
      <c r="AC328" s="13"/>
      <c r="AD328" s="13"/>
      <c r="AE328" s="13"/>
      <c r="AF328" s="13"/>
      <c r="AG328" s="13"/>
      <c r="AH328" s="13"/>
    </row>
    <row r="329" spans="18:34">
      <c r="R329" s="13"/>
      <c r="S329" s="13"/>
      <c r="T329" s="125"/>
      <c r="U329" s="13"/>
      <c r="V329" s="13"/>
      <c r="W329" s="13"/>
      <c r="X329" s="13"/>
      <c r="Y329" s="13"/>
      <c r="Z329" s="13"/>
      <c r="AA329" s="13"/>
      <c r="AB329" s="92"/>
      <c r="AC329" s="13"/>
      <c r="AD329" s="13"/>
      <c r="AE329" s="13"/>
      <c r="AF329" s="13"/>
      <c r="AG329" s="13"/>
      <c r="AH329" s="13"/>
    </row>
    <row r="330" spans="18:34">
      <c r="R330" s="13"/>
      <c r="S330" s="13"/>
      <c r="T330" s="125"/>
      <c r="U330" s="13"/>
      <c r="V330" s="13"/>
      <c r="W330" s="13"/>
      <c r="X330" s="13"/>
      <c r="Y330" s="13"/>
      <c r="Z330" s="13"/>
      <c r="AA330" s="13"/>
      <c r="AB330" s="92"/>
      <c r="AC330" s="13"/>
      <c r="AD330" s="13"/>
      <c r="AE330" s="13"/>
      <c r="AF330" s="13"/>
      <c r="AG330" s="13"/>
      <c r="AH330" s="13"/>
    </row>
    <row r="331" spans="18:34">
      <c r="R331" s="13"/>
      <c r="S331" s="13"/>
      <c r="T331" s="125"/>
      <c r="U331" s="13"/>
      <c r="V331" s="13"/>
      <c r="W331" s="13"/>
      <c r="X331" s="13"/>
      <c r="Y331" s="13"/>
      <c r="Z331" s="13"/>
      <c r="AA331" s="13"/>
      <c r="AB331" s="92"/>
      <c r="AC331" s="13"/>
      <c r="AD331" s="13"/>
      <c r="AE331" s="13"/>
      <c r="AF331" s="13"/>
      <c r="AG331" s="13"/>
      <c r="AH331" s="13"/>
    </row>
    <row r="332" spans="18:34">
      <c r="R332" s="13"/>
      <c r="S332" s="13"/>
      <c r="T332" s="125"/>
      <c r="U332" s="13"/>
      <c r="V332" s="13"/>
      <c r="W332" s="13"/>
      <c r="X332" s="13"/>
      <c r="Y332" s="13"/>
      <c r="Z332" s="13"/>
      <c r="AA332" s="13"/>
      <c r="AB332" s="92"/>
      <c r="AC332" s="13"/>
      <c r="AD332" s="13"/>
      <c r="AE332" s="13"/>
      <c r="AF332" s="13"/>
      <c r="AG332" s="13"/>
      <c r="AH332" s="13"/>
    </row>
    <row r="333" spans="18:34">
      <c r="R333" s="13"/>
      <c r="S333" s="13"/>
      <c r="T333" s="125"/>
      <c r="U333" s="13"/>
      <c r="V333" s="13"/>
      <c r="W333" s="13"/>
      <c r="X333" s="13"/>
      <c r="Y333" s="13"/>
      <c r="Z333" s="13"/>
      <c r="AA333" s="13"/>
      <c r="AB333" s="92"/>
      <c r="AC333" s="13"/>
      <c r="AD333" s="13"/>
      <c r="AE333" s="13"/>
      <c r="AF333" s="13"/>
      <c r="AG333" s="13"/>
      <c r="AH333" s="13"/>
    </row>
    <row r="334" spans="18:34">
      <c r="R334" s="13"/>
      <c r="S334" s="13"/>
      <c r="T334" s="125"/>
      <c r="U334" s="13"/>
      <c r="V334" s="13"/>
      <c r="W334" s="13"/>
      <c r="X334" s="13"/>
      <c r="Y334" s="13"/>
      <c r="Z334" s="13"/>
      <c r="AA334" s="13"/>
      <c r="AB334" s="92"/>
      <c r="AC334" s="13"/>
      <c r="AD334" s="13"/>
      <c r="AE334" s="13"/>
      <c r="AF334" s="13"/>
      <c r="AG334" s="13"/>
      <c r="AH334" s="13"/>
    </row>
    <row r="335" spans="18:34">
      <c r="R335" s="13"/>
      <c r="S335" s="13"/>
      <c r="T335" s="125"/>
      <c r="U335" s="13"/>
      <c r="V335" s="13"/>
      <c r="W335" s="13"/>
      <c r="X335" s="13"/>
      <c r="Y335" s="13"/>
      <c r="Z335" s="13"/>
      <c r="AA335" s="13"/>
      <c r="AB335" s="92"/>
      <c r="AC335" s="13"/>
      <c r="AD335" s="13"/>
      <c r="AE335" s="13"/>
      <c r="AF335" s="13"/>
      <c r="AG335" s="13"/>
      <c r="AH335" s="13"/>
    </row>
    <row r="336" spans="18:34">
      <c r="R336" s="13"/>
      <c r="S336" s="13"/>
      <c r="T336" s="125"/>
      <c r="U336" s="13"/>
      <c r="V336" s="13"/>
      <c r="W336" s="13"/>
      <c r="X336" s="13"/>
      <c r="Y336" s="13"/>
      <c r="Z336" s="13"/>
      <c r="AA336" s="13"/>
      <c r="AB336" s="92"/>
      <c r="AC336" s="13"/>
      <c r="AD336" s="13"/>
      <c r="AE336" s="13"/>
      <c r="AF336" s="13"/>
      <c r="AG336" s="13"/>
      <c r="AH336" s="13"/>
    </row>
    <row r="337" spans="18:34">
      <c r="R337" s="13"/>
      <c r="S337" s="13"/>
      <c r="T337" s="125"/>
      <c r="U337" s="13"/>
      <c r="V337" s="13"/>
      <c r="W337" s="13"/>
      <c r="X337" s="13"/>
      <c r="Y337" s="13"/>
      <c r="Z337" s="13"/>
      <c r="AA337" s="13"/>
      <c r="AB337" s="92"/>
      <c r="AC337" s="13"/>
      <c r="AD337" s="13"/>
      <c r="AE337" s="13"/>
      <c r="AF337" s="13"/>
      <c r="AG337" s="13"/>
      <c r="AH337" s="13"/>
    </row>
    <row r="338" spans="18:34">
      <c r="R338" s="13"/>
      <c r="S338" s="13"/>
      <c r="T338" s="125"/>
      <c r="U338" s="13"/>
      <c r="V338" s="13"/>
      <c r="W338" s="13"/>
      <c r="X338" s="13"/>
      <c r="Y338" s="13"/>
      <c r="Z338" s="13"/>
      <c r="AA338" s="13"/>
      <c r="AB338" s="92"/>
      <c r="AC338" s="13"/>
      <c r="AD338" s="13"/>
      <c r="AE338" s="13"/>
      <c r="AF338" s="13"/>
      <c r="AG338" s="13"/>
      <c r="AH338" s="13"/>
    </row>
    <row r="339" spans="18:34">
      <c r="R339" s="13"/>
      <c r="S339" s="13"/>
      <c r="T339" s="125"/>
      <c r="U339" s="13"/>
      <c r="V339" s="13"/>
      <c r="W339" s="13"/>
      <c r="X339" s="13"/>
      <c r="Y339" s="13"/>
      <c r="Z339" s="13"/>
      <c r="AA339" s="13"/>
      <c r="AB339" s="92"/>
      <c r="AC339" s="13"/>
      <c r="AD339" s="13"/>
      <c r="AE339" s="13"/>
      <c r="AF339" s="13"/>
      <c r="AG339" s="13"/>
      <c r="AH339" s="13"/>
    </row>
    <row r="340" spans="18:34">
      <c r="R340" s="13"/>
      <c r="S340" s="13"/>
      <c r="T340" s="125"/>
      <c r="U340" s="13"/>
      <c r="V340" s="13"/>
      <c r="W340" s="13"/>
      <c r="X340" s="13"/>
      <c r="Y340" s="13"/>
      <c r="Z340" s="13"/>
      <c r="AA340" s="13"/>
      <c r="AB340" s="92"/>
      <c r="AC340" s="13"/>
      <c r="AD340" s="13"/>
      <c r="AE340" s="13"/>
      <c r="AF340" s="13"/>
      <c r="AG340" s="13"/>
      <c r="AH340" s="13"/>
    </row>
    <row r="341" spans="18:34">
      <c r="R341" s="13"/>
      <c r="S341" s="13"/>
      <c r="T341" s="125"/>
      <c r="U341" s="13"/>
      <c r="V341" s="13"/>
      <c r="W341" s="13"/>
      <c r="X341" s="13"/>
      <c r="Y341" s="13"/>
      <c r="Z341" s="13"/>
      <c r="AA341" s="13"/>
      <c r="AB341" s="92"/>
      <c r="AC341" s="13"/>
      <c r="AD341" s="13"/>
      <c r="AE341" s="13"/>
      <c r="AF341" s="13"/>
      <c r="AG341" s="13"/>
      <c r="AH341" s="13"/>
    </row>
    <row r="342" spans="18:34">
      <c r="R342" s="13"/>
      <c r="S342" s="13"/>
      <c r="T342" s="125"/>
      <c r="U342" s="13"/>
      <c r="V342" s="13"/>
      <c r="W342" s="13"/>
      <c r="X342" s="13"/>
      <c r="Y342" s="13"/>
      <c r="Z342" s="13"/>
      <c r="AA342" s="13"/>
      <c r="AB342" s="92"/>
      <c r="AC342" s="13"/>
      <c r="AD342" s="13"/>
      <c r="AE342" s="13"/>
      <c r="AF342" s="13"/>
      <c r="AG342" s="13"/>
      <c r="AH342" s="13"/>
    </row>
    <row r="343" spans="18:34">
      <c r="R343" s="13"/>
      <c r="S343" s="13"/>
      <c r="T343" s="125"/>
      <c r="U343" s="13"/>
      <c r="V343" s="13"/>
      <c r="W343" s="13"/>
      <c r="X343" s="13"/>
      <c r="Y343" s="13"/>
      <c r="Z343" s="13"/>
      <c r="AA343" s="13"/>
      <c r="AB343" s="92"/>
      <c r="AC343" s="13"/>
      <c r="AD343" s="13"/>
      <c r="AE343" s="13"/>
      <c r="AF343" s="13"/>
      <c r="AG343" s="13"/>
      <c r="AH343" s="13"/>
    </row>
    <row r="344" spans="18:34">
      <c r="R344" s="13"/>
      <c r="S344" s="13"/>
      <c r="T344" s="125"/>
      <c r="U344" s="13"/>
      <c r="V344" s="13"/>
      <c r="W344" s="13"/>
      <c r="X344" s="13"/>
      <c r="Y344" s="13"/>
      <c r="Z344" s="13"/>
      <c r="AA344" s="13"/>
      <c r="AB344" s="92"/>
      <c r="AC344" s="13"/>
      <c r="AD344" s="13"/>
      <c r="AE344" s="13"/>
      <c r="AF344" s="13"/>
      <c r="AG344" s="13"/>
      <c r="AH344" s="13"/>
    </row>
    <row r="345" spans="18:34">
      <c r="R345" s="13"/>
      <c r="S345" s="13"/>
      <c r="T345" s="125"/>
      <c r="U345" s="13"/>
      <c r="V345" s="13"/>
      <c r="W345" s="13"/>
      <c r="X345" s="13"/>
      <c r="Y345" s="13"/>
      <c r="Z345" s="13"/>
      <c r="AA345" s="13"/>
      <c r="AB345" s="92"/>
      <c r="AC345" s="13"/>
      <c r="AD345" s="13"/>
      <c r="AE345" s="13"/>
      <c r="AF345" s="13"/>
      <c r="AG345" s="13"/>
      <c r="AH345" s="13"/>
    </row>
    <row r="346" spans="18:34">
      <c r="R346" s="13"/>
      <c r="S346" s="13"/>
      <c r="T346" s="125"/>
      <c r="U346" s="13"/>
      <c r="V346" s="13"/>
      <c r="W346" s="13"/>
      <c r="X346" s="13"/>
      <c r="Y346" s="13"/>
      <c r="Z346" s="13"/>
      <c r="AA346" s="13"/>
      <c r="AB346" s="92"/>
      <c r="AC346" s="13"/>
      <c r="AD346" s="13"/>
      <c r="AE346" s="13"/>
      <c r="AF346" s="13"/>
      <c r="AG346" s="13"/>
      <c r="AH346" s="13"/>
    </row>
    <row r="347" spans="18:34">
      <c r="R347" s="13"/>
      <c r="S347" s="13"/>
      <c r="T347" s="125"/>
      <c r="U347" s="13"/>
      <c r="V347" s="13"/>
      <c r="W347" s="13"/>
      <c r="X347" s="13"/>
      <c r="Y347" s="13"/>
      <c r="Z347" s="13"/>
      <c r="AA347" s="13"/>
      <c r="AB347" s="92"/>
      <c r="AC347" s="13"/>
      <c r="AD347" s="13"/>
      <c r="AE347" s="13"/>
      <c r="AF347" s="13"/>
      <c r="AG347" s="13"/>
      <c r="AH347" s="13"/>
    </row>
    <row r="348" spans="18:34">
      <c r="R348" s="13"/>
      <c r="S348" s="13"/>
      <c r="T348" s="125"/>
      <c r="U348" s="13"/>
      <c r="V348" s="13"/>
      <c r="W348" s="13"/>
      <c r="X348" s="13"/>
      <c r="Y348" s="13"/>
      <c r="Z348" s="13"/>
      <c r="AA348" s="13"/>
      <c r="AB348" s="92"/>
      <c r="AC348" s="13"/>
      <c r="AD348" s="13"/>
      <c r="AE348" s="13"/>
      <c r="AF348" s="13"/>
      <c r="AG348" s="13"/>
      <c r="AH348" s="13"/>
    </row>
    <row r="349" spans="18:34">
      <c r="R349" s="13"/>
      <c r="S349" s="13"/>
      <c r="T349" s="125"/>
      <c r="U349" s="13"/>
      <c r="V349" s="13"/>
      <c r="W349" s="13"/>
      <c r="X349" s="13"/>
      <c r="Y349" s="13"/>
      <c r="Z349" s="13"/>
      <c r="AA349" s="13"/>
      <c r="AB349" s="92"/>
      <c r="AC349" s="13"/>
      <c r="AD349" s="13"/>
      <c r="AE349" s="13"/>
      <c r="AF349" s="13"/>
      <c r="AG349" s="13"/>
      <c r="AH349" s="13"/>
    </row>
    <row r="350" spans="18:34">
      <c r="R350" s="13"/>
      <c r="S350" s="13"/>
      <c r="T350" s="125"/>
      <c r="U350" s="13"/>
      <c r="V350" s="13"/>
      <c r="W350" s="13"/>
      <c r="X350" s="13"/>
      <c r="Y350" s="13"/>
      <c r="Z350" s="13"/>
      <c r="AA350" s="13"/>
      <c r="AB350" s="92"/>
      <c r="AC350" s="13"/>
      <c r="AD350" s="13"/>
      <c r="AE350" s="13"/>
      <c r="AF350" s="13"/>
      <c r="AG350" s="13"/>
      <c r="AH350" s="13"/>
    </row>
    <row r="351" spans="18:34">
      <c r="R351" s="13"/>
      <c r="S351" s="13"/>
      <c r="T351" s="125"/>
      <c r="U351" s="13"/>
      <c r="V351" s="13"/>
      <c r="W351" s="13"/>
      <c r="X351" s="13"/>
      <c r="Y351" s="13"/>
      <c r="Z351" s="13"/>
      <c r="AA351" s="13"/>
      <c r="AB351" s="92"/>
      <c r="AC351" s="13"/>
      <c r="AD351" s="13"/>
      <c r="AE351" s="13"/>
      <c r="AF351" s="13"/>
      <c r="AG351" s="13"/>
      <c r="AH351" s="13"/>
    </row>
    <row r="352" spans="18:34">
      <c r="R352" s="13"/>
      <c r="S352" s="13"/>
      <c r="T352" s="125"/>
      <c r="U352" s="13"/>
      <c r="V352" s="13"/>
      <c r="W352" s="13"/>
      <c r="X352" s="13"/>
      <c r="Y352" s="13"/>
      <c r="Z352" s="13"/>
      <c r="AA352" s="13"/>
      <c r="AB352" s="92"/>
      <c r="AC352" s="13"/>
      <c r="AD352" s="13"/>
      <c r="AE352" s="13"/>
      <c r="AF352" s="13"/>
      <c r="AG352" s="13"/>
      <c r="AH352" s="13"/>
    </row>
    <row r="353" spans="18:34">
      <c r="R353" s="13"/>
      <c r="S353" s="13"/>
      <c r="T353" s="125"/>
      <c r="U353" s="13"/>
      <c r="V353" s="13"/>
      <c r="W353" s="13"/>
      <c r="X353" s="13"/>
      <c r="Y353" s="13"/>
      <c r="Z353" s="13"/>
      <c r="AA353" s="13"/>
      <c r="AB353" s="92"/>
      <c r="AC353" s="13"/>
      <c r="AD353" s="13"/>
      <c r="AE353" s="13"/>
      <c r="AF353" s="13"/>
      <c r="AG353" s="13"/>
      <c r="AH353" s="13"/>
    </row>
    <row r="354" spans="18:34">
      <c r="R354" s="13"/>
      <c r="S354" s="13"/>
      <c r="T354" s="125"/>
      <c r="U354" s="13"/>
      <c r="V354" s="13"/>
      <c r="W354" s="13"/>
      <c r="X354" s="13"/>
      <c r="Y354" s="13"/>
      <c r="Z354" s="13"/>
      <c r="AA354" s="13"/>
      <c r="AB354" s="92"/>
      <c r="AC354" s="13"/>
      <c r="AD354" s="13"/>
      <c r="AE354" s="13"/>
      <c r="AF354" s="13"/>
      <c r="AG354" s="13"/>
      <c r="AH354" s="13"/>
    </row>
    <row r="355" spans="18:34">
      <c r="R355" s="13"/>
      <c r="S355" s="13"/>
      <c r="T355" s="125"/>
      <c r="U355" s="13"/>
      <c r="V355" s="13"/>
      <c r="W355" s="13"/>
      <c r="X355" s="13"/>
      <c r="Y355" s="13"/>
      <c r="Z355" s="13"/>
      <c r="AA355" s="13"/>
      <c r="AB355" s="92"/>
      <c r="AC355" s="13"/>
      <c r="AD355" s="13"/>
      <c r="AE355" s="13"/>
      <c r="AF355" s="13"/>
      <c r="AG355" s="13"/>
      <c r="AH355" s="13"/>
    </row>
    <row r="356" spans="18:34">
      <c r="R356" s="13"/>
      <c r="S356" s="13"/>
      <c r="T356" s="125"/>
      <c r="U356" s="13"/>
      <c r="V356" s="13"/>
      <c r="W356" s="13"/>
      <c r="X356" s="13"/>
      <c r="Y356" s="13"/>
      <c r="Z356" s="13"/>
      <c r="AA356" s="13"/>
      <c r="AB356" s="92"/>
      <c r="AC356" s="13"/>
      <c r="AD356" s="13"/>
      <c r="AE356" s="13"/>
      <c r="AF356" s="13"/>
      <c r="AG356" s="13"/>
      <c r="AH356" s="13"/>
    </row>
    <row r="357" spans="18:34">
      <c r="R357" s="13"/>
      <c r="S357" s="13"/>
      <c r="T357" s="125"/>
      <c r="U357" s="13"/>
      <c r="V357" s="13"/>
      <c r="W357" s="13"/>
      <c r="X357" s="13"/>
      <c r="Y357" s="13"/>
      <c r="Z357" s="13"/>
      <c r="AA357" s="13"/>
      <c r="AB357" s="92"/>
      <c r="AC357" s="13"/>
      <c r="AD357" s="13"/>
      <c r="AE357" s="13"/>
      <c r="AF357" s="13"/>
      <c r="AG357" s="13"/>
      <c r="AH357" s="13"/>
    </row>
    <row r="358" spans="18:34">
      <c r="R358" s="13"/>
      <c r="S358" s="13"/>
      <c r="T358" s="125"/>
      <c r="U358" s="13"/>
      <c r="V358" s="13"/>
      <c r="W358" s="13"/>
      <c r="X358" s="13"/>
      <c r="Y358" s="13"/>
      <c r="Z358" s="13"/>
      <c r="AA358" s="13"/>
      <c r="AB358" s="92"/>
      <c r="AC358" s="13"/>
      <c r="AD358" s="13"/>
      <c r="AE358" s="13"/>
      <c r="AF358" s="13"/>
      <c r="AG358" s="13"/>
      <c r="AH358" s="13"/>
    </row>
    <row r="359" spans="18:34">
      <c r="R359" s="13"/>
      <c r="S359" s="13"/>
      <c r="T359" s="125"/>
      <c r="U359" s="13"/>
      <c r="V359" s="13"/>
      <c r="W359" s="13"/>
      <c r="X359" s="13"/>
      <c r="Y359" s="13"/>
      <c r="Z359" s="13"/>
      <c r="AA359" s="13"/>
      <c r="AB359" s="92"/>
      <c r="AC359" s="13"/>
      <c r="AD359" s="13"/>
      <c r="AE359" s="13"/>
      <c r="AF359" s="13"/>
      <c r="AG359" s="13"/>
      <c r="AH359" s="13"/>
    </row>
    <row r="360" spans="18:34">
      <c r="R360" s="13"/>
      <c r="S360" s="13"/>
      <c r="T360" s="125"/>
      <c r="U360" s="13"/>
      <c r="V360" s="13"/>
      <c r="W360" s="13"/>
      <c r="X360" s="13"/>
      <c r="Y360" s="13"/>
      <c r="Z360" s="13"/>
      <c r="AA360" s="13"/>
      <c r="AB360" s="92"/>
      <c r="AC360" s="13"/>
      <c r="AD360" s="13"/>
      <c r="AE360" s="13"/>
      <c r="AF360" s="13"/>
      <c r="AG360" s="13"/>
      <c r="AH360" s="13"/>
    </row>
    <row r="361" spans="18:34">
      <c r="R361" s="13"/>
      <c r="S361" s="13"/>
      <c r="T361" s="125"/>
      <c r="U361" s="13"/>
      <c r="V361" s="13"/>
      <c r="W361" s="13"/>
      <c r="X361" s="13"/>
      <c r="Y361" s="13"/>
      <c r="Z361" s="13"/>
      <c r="AA361" s="13"/>
      <c r="AB361" s="92"/>
      <c r="AC361" s="13"/>
      <c r="AD361" s="13"/>
      <c r="AE361" s="13"/>
      <c r="AF361" s="13"/>
      <c r="AG361" s="13"/>
      <c r="AH361" s="13"/>
    </row>
    <row r="362" spans="18:34">
      <c r="R362" s="13"/>
      <c r="S362" s="13"/>
      <c r="T362" s="125"/>
      <c r="U362" s="13"/>
      <c r="V362" s="13"/>
      <c r="W362" s="13"/>
      <c r="X362" s="13"/>
      <c r="Y362" s="13"/>
      <c r="Z362" s="13"/>
      <c r="AA362" s="13"/>
      <c r="AB362" s="92"/>
      <c r="AC362" s="13"/>
      <c r="AD362" s="13"/>
      <c r="AE362" s="13"/>
      <c r="AF362" s="13"/>
      <c r="AG362" s="13"/>
      <c r="AH362" s="13"/>
    </row>
    <row r="363" spans="18:34">
      <c r="R363" s="13"/>
      <c r="S363" s="13"/>
      <c r="T363" s="125"/>
      <c r="U363" s="13"/>
      <c r="V363" s="13"/>
      <c r="W363" s="13"/>
      <c r="X363" s="13"/>
      <c r="Y363" s="13"/>
      <c r="Z363" s="13"/>
      <c r="AA363" s="13"/>
      <c r="AB363" s="92"/>
      <c r="AC363" s="13"/>
      <c r="AD363" s="13"/>
      <c r="AE363" s="13"/>
      <c r="AF363" s="13"/>
      <c r="AG363" s="13"/>
      <c r="AH363" s="13"/>
    </row>
    <row r="364" spans="18:34">
      <c r="R364" s="13"/>
      <c r="S364" s="13"/>
      <c r="T364" s="125"/>
      <c r="U364" s="13"/>
      <c r="V364" s="13"/>
      <c r="W364" s="13"/>
      <c r="X364" s="13"/>
      <c r="Y364" s="13"/>
      <c r="Z364" s="13"/>
      <c r="AA364" s="13"/>
      <c r="AB364" s="92"/>
      <c r="AC364" s="13"/>
      <c r="AD364" s="13"/>
      <c r="AE364" s="13"/>
      <c r="AF364" s="13"/>
      <c r="AG364" s="13"/>
      <c r="AH364" s="13"/>
    </row>
    <row r="365" spans="18:34">
      <c r="R365" s="13"/>
      <c r="S365" s="13"/>
      <c r="T365" s="125"/>
      <c r="U365" s="13"/>
      <c r="V365" s="13"/>
      <c r="W365" s="13"/>
      <c r="X365" s="13"/>
      <c r="Y365" s="13"/>
      <c r="Z365" s="13"/>
      <c r="AA365" s="13"/>
      <c r="AB365" s="92"/>
      <c r="AC365" s="13"/>
      <c r="AD365" s="13"/>
      <c r="AE365" s="13"/>
      <c r="AF365" s="13"/>
      <c r="AG365" s="13"/>
      <c r="AH365" s="13"/>
    </row>
    <row r="366" spans="18:34">
      <c r="R366" s="13"/>
      <c r="S366" s="13"/>
      <c r="T366" s="125"/>
      <c r="U366" s="13"/>
      <c r="V366" s="13"/>
      <c r="W366" s="13"/>
      <c r="X366" s="13"/>
      <c r="Y366" s="13"/>
      <c r="Z366" s="13"/>
      <c r="AA366" s="13"/>
      <c r="AB366" s="92"/>
      <c r="AC366" s="13"/>
      <c r="AD366" s="13"/>
      <c r="AE366" s="13"/>
      <c r="AF366" s="13"/>
      <c r="AG366" s="13"/>
      <c r="AH366" s="13"/>
    </row>
    <row r="367" spans="18:34">
      <c r="R367" s="13"/>
      <c r="S367" s="13"/>
      <c r="T367" s="125"/>
      <c r="U367" s="13"/>
      <c r="V367" s="13"/>
      <c r="W367" s="13"/>
      <c r="X367" s="13"/>
      <c r="Y367" s="13"/>
      <c r="Z367" s="13"/>
      <c r="AA367" s="13"/>
      <c r="AB367" s="92"/>
      <c r="AC367" s="13"/>
      <c r="AD367" s="13"/>
      <c r="AE367" s="13"/>
      <c r="AF367" s="13"/>
      <c r="AG367" s="13"/>
      <c r="AH367" s="13"/>
    </row>
    <row r="368" spans="18:34">
      <c r="R368" s="13"/>
      <c r="S368" s="13"/>
      <c r="T368" s="125"/>
      <c r="U368" s="13"/>
      <c r="V368" s="13"/>
      <c r="W368" s="13"/>
      <c r="X368" s="13"/>
      <c r="Y368" s="13"/>
      <c r="Z368" s="13"/>
      <c r="AA368" s="13"/>
      <c r="AB368" s="92"/>
      <c r="AC368" s="13"/>
      <c r="AD368" s="13"/>
      <c r="AE368" s="13"/>
      <c r="AF368" s="13"/>
      <c r="AG368" s="13"/>
      <c r="AH368" s="13"/>
    </row>
    <row r="369" spans="18:34">
      <c r="R369" s="13"/>
      <c r="S369" s="13"/>
      <c r="T369" s="125"/>
      <c r="U369" s="13"/>
      <c r="V369" s="13"/>
      <c r="W369" s="13"/>
      <c r="X369" s="13"/>
      <c r="Y369" s="13"/>
      <c r="Z369" s="13"/>
      <c r="AA369" s="13"/>
      <c r="AB369" s="92"/>
      <c r="AC369" s="13"/>
      <c r="AD369" s="13"/>
      <c r="AE369" s="13"/>
      <c r="AF369" s="13"/>
      <c r="AG369" s="13"/>
      <c r="AH369" s="13"/>
    </row>
    <row r="370" spans="18:34">
      <c r="R370" s="13"/>
      <c r="S370" s="13"/>
      <c r="T370" s="125"/>
      <c r="U370" s="13"/>
      <c r="V370" s="13"/>
      <c r="W370" s="13"/>
      <c r="X370" s="13"/>
      <c r="Y370" s="13"/>
      <c r="Z370" s="13"/>
      <c r="AA370" s="13"/>
      <c r="AB370" s="92"/>
      <c r="AC370" s="13"/>
      <c r="AD370" s="13"/>
      <c r="AE370" s="13"/>
      <c r="AF370" s="13"/>
      <c r="AG370" s="13"/>
      <c r="AH370" s="13"/>
    </row>
    <row r="371" spans="18:34">
      <c r="R371" s="13"/>
      <c r="S371" s="13"/>
      <c r="T371" s="125"/>
      <c r="U371" s="13"/>
      <c r="V371" s="13"/>
      <c r="W371" s="13"/>
      <c r="X371" s="13"/>
      <c r="Y371" s="13"/>
      <c r="Z371" s="13"/>
      <c r="AA371" s="13"/>
      <c r="AB371" s="92"/>
      <c r="AC371" s="13"/>
      <c r="AD371" s="13"/>
      <c r="AE371" s="13"/>
      <c r="AF371" s="13"/>
      <c r="AG371" s="13"/>
      <c r="AH371" s="13"/>
    </row>
    <row r="372" spans="18:34">
      <c r="R372" s="13"/>
      <c r="S372" s="13"/>
      <c r="T372" s="125"/>
      <c r="U372" s="13"/>
      <c r="V372" s="13"/>
      <c r="W372" s="13"/>
      <c r="X372" s="13"/>
      <c r="Y372" s="13"/>
      <c r="Z372" s="13"/>
      <c r="AA372" s="13"/>
      <c r="AB372" s="92"/>
      <c r="AC372" s="13"/>
      <c r="AD372" s="13"/>
      <c r="AE372" s="13"/>
      <c r="AF372" s="13"/>
      <c r="AG372" s="13"/>
      <c r="AH372" s="13"/>
    </row>
    <row r="373" spans="18:34">
      <c r="R373" s="13"/>
      <c r="S373" s="13"/>
      <c r="T373" s="125"/>
      <c r="U373" s="13"/>
      <c r="V373" s="13"/>
      <c r="W373" s="13"/>
      <c r="X373" s="13"/>
      <c r="Y373" s="13"/>
      <c r="Z373" s="13"/>
      <c r="AA373" s="13"/>
      <c r="AB373" s="92"/>
      <c r="AC373" s="13"/>
      <c r="AD373" s="13"/>
      <c r="AE373" s="13"/>
      <c r="AF373" s="13"/>
      <c r="AG373" s="13"/>
      <c r="AH373" s="13"/>
    </row>
  </sheetData>
  <mergeCells count="18">
    <mergeCell ref="AA3:AH3"/>
    <mergeCell ref="A24:C24"/>
    <mergeCell ref="D24:I24"/>
    <mergeCell ref="J24:Q24"/>
    <mergeCell ref="R24:T24"/>
    <mergeCell ref="U24:Z24"/>
    <mergeCell ref="AA24:AH24"/>
    <mergeCell ref="A3:C3"/>
    <mergeCell ref="D3:I3"/>
    <mergeCell ref="J3:Q3"/>
    <mergeCell ref="R3:T3"/>
    <mergeCell ref="U3:Z3"/>
    <mergeCell ref="AA45:AH45"/>
    <mergeCell ref="A45:C45"/>
    <mergeCell ref="D45:I45"/>
    <mergeCell ref="J45:Q45"/>
    <mergeCell ref="R45:T45"/>
    <mergeCell ref="U45:Z45"/>
  </mergeCells>
  <pageMargins left="0.69930555555555596" right="0.69930555555555596" top="0.75" bottom="0.75" header="0.3" footer="0.3"/>
  <pageSetup orientation="landscape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tabSelected="1" zoomScale="55" zoomScaleNormal="55" workbookViewId="0">
      <selection activeCell="R28" sqref="R28"/>
    </sheetView>
  </sheetViews>
  <sheetFormatPr defaultColWidth="9" defaultRowHeight="14.4"/>
  <cols>
    <col min="1" max="1" width="10.77734375" customWidth="1"/>
    <col min="2" max="2" width="11.77734375" style="1" customWidth="1"/>
    <col min="3" max="3" width="11.77734375" customWidth="1"/>
    <col min="4" max="4" width="13.77734375" style="2" customWidth="1"/>
    <col min="5" max="5" width="11.77734375" customWidth="1"/>
    <col min="6" max="6" width="13.77734375" style="2" customWidth="1"/>
    <col min="8" max="8" width="13.44140625"/>
    <col min="9" max="9" width="11.77734375" customWidth="1"/>
    <col min="10" max="10" width="13.77734375" style="2" customWidth="1"/>
  </cols>
  <sheetData>
    <row r="1" spans="1:18">
      <c r="A1" s="3" t="s">
        <v>71</v>
      </c>
      <c r="B1" s="4" t="s">
        <v>72</v>
      </c>
      <c r="C1" s="5" t="s">
        <v>73</v>
      </c>
      <c r="D1" s="6" t="s">
        <v>76</v>
      </c>
      <c r="E1" s="3" t="s">
        <v>74</v>
      </c>
      <c r="F1" s="6" t="s">
        <v>76</v>
      </c>
      <c r="G1" s="3" t="s">
        <v>75</v>
      </c>
      <c r="H1" s="6" t="s">
        <v>76</v>
      </c>
      <c r="I1" s="3" t="s">
        <v>74</v>
      </c>
      <c r="J1" s="6" t="s">
        <v>76</v>
      </c>
    </row>
    <row r="2" spans="1:18" ht="15" thickBot="1">
      <c r="A2" s="7">
        <v>1000</v>
      </c>
      <c r="B2" s="8"/>
      <c r="C2" s="9">
        <v>4</v>
      </c>
      <c r="D2" s="214">
        <v>0.1</v>
      </c>
      <c r="E2" s="10">
        <v>1</v>
      </c>
      <c r="F2" s="213">
        <v>0.1</v>
      </c>
      <c r="G2" s="10">
        <v>1</v>
      </c>
      <c r="H2" s="213">
        <v>0.05</v>
      </c>
      <c r="I2" s="215">
        <v>3.5</v>
      </c>
      <c r="J2" s="213">
        <v>0.1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</row>
    <row r="3" spans="1:18">
      <c r="A3" s="11"/>
      <c r="B3" s="12">
        <f ca="1">RAND()</f>
        <v>0.58416677316342824</v>
      </c>
      <c r="C3" s="13">
        <f t="shared" ref="C3" ca="1" si="0">IF(B3&gt;0.28,-1,1)</f>
        <v>-1</v>
      </c>
      <c r="D3" s="14">
        <f ca="1">IF(C3=1,$A$2*(1+$D$2*$C$2),$A$2*(1-$D$2))</f>
        <v>900</v>
      </c>
      <c r="E3" s="11">
        <f ca="1">IF(B3&gt;0.7,-1,1)</f>
        <v>1</v>
      </c>
      <c r="F3" s="15">
        <f ca="1">IF(E3=1,$A$2*(1+$F$2*$E$2),$A$2*(1-$F$2))</f>
        <v>1100</v>
      </c>
      <c r="G3" s="11">
        <f ca="1">IF(B3&gt;0.7,-1,1)</f>
        <v>1</v>
      </c>
      <c r="H3" s="15">
        <f ca="1">IF(G3=1,$A$2*(1+$H$2*$G$2),$A$2*(1-$H$2))</f>
        <v>1050</v>
      </c>
      <c r="I3" s="11">
        <f ca="1">IF($B3&gt;0.3,-1,1)</f>
        <v>-1</v>
      </c>
      <c r="J3" s="15">
        <f ca="1">IF(I3=1,$A$2*(1+$I$2*$J$2),$A$2*(1-$J$2))</f>
        <v>900</v>
      </c>
      <c r="M3">
        <v>1</v>
      </c>
      <c r="P3">
        <v>1</v>
      </c>
    </row>
    <row r="4" spans="1:18">
      <c r="A4" s="11"/>
      <c r="B4" s="12">
        <f t="shared" ref="B4" ca="1" si="1">RAND()</f>
        <v>0.56323487810599815</v>
      </c>
      <c r="C4" s="13">
        <f t="shared" ref="C4:C22" ca="1" si="2">IF(B4&gt;0.28,-1,1)</f>
        <v>-1</v>
      </c>
      <c r="D4" s="14">
        <f ca="1">IF(C4=1,D3*(1+$D$2*$C$2),D3*(1-$D$2))</f>
        <v>810</v>
      </c>
      <c r="E4" s="11">
        <f t="shared" ref="E4" ca="1" si="3">IF(B4&gt;0.7,-1,1)</f>
        <v>1</v>
      </c>
      <c r="F4" s="15">
        <f ca="1">IF(E4=1,F3*(1+$F$2*$E$2),F3*(1-$F$2))</f>
        <v>1210</v>
      </c>
      <c r="G4" s="11">
        <f t="shared" ref="G4" ca="1" si="4">IF(B4&gt;0.7,-1,1)</f>
        <v>1</v>
      </c>
      <c r="H4" s="15">
        <f ca="1">IF(G4=1,H3*(1+$H$2*$G$2),H3*(1-$H$2))</f>
        <v>1102.5</v>
      </c>
      <c r="I4" s="11">
        <f t="shared" ref="I4:I67" ca="1" si="5">IF($B4&gt;0.3,-1,1)</f>
        <v>-1</v>
      </c>
      <c r="J4" s="15">
        <f ca="1">IF(I4=1,J3*(1+$I$2*$J$2),J3*(1-$J$2))</f>
        <v>810</v>
      </c>
      <c r="M4">
        <v>1</v>
      </c>
      <c r="P4">
        <v>1</v>
      </c>
      <c r="R4">
        <v>2</v>
      </c>
    </row>
    <row r="5" spans="1:18">
      <c r="A5" s="11"/>
      <c r="B5" s="12">
        <f t="shared" ref="B5:B36" ca="1" si="6">RAND()</f>
        <v>0.2220491873349455</v>
      </c>
      <c r="C5" s="13">
        <f t="shared" ca="1" si="2"/>
        <v>1</v>
      </c>
      <c r="D5" s="14">
        <f t="shared" ref="D5:D68" ca="1" si="7">IF(C5=1,D4*(1+$D$2*$C$2),D4*(1-$D$2))</f>
        <v>1134</v>
      </c>
      <c r="E5" s="11">
        <f t="shared" ref="E5:E22" ca="1" si="8">IF(B5&gt;0.7,-1,1)</f>
        <v>1</v>
      </c>
      <c r="F5" s="15">
        <f t="shared" ref="F5:F68" ca="1" si="9">IF(E5=1,F4*(1+$F$2*$E$2),F4*(1-$F$2))</f>
        <v>1331</v>
      </c>
      <c r="G5" s="11">
        <f t="shared" ref="G5:G35" ca="1" si="10">IF(B5&gt;0.7,-1,1)</f>
        <v>1</v>
      </c>
      <c r="H5" s="15">
        <f t="shared" ref="H5:H68" ca="1" si="11">IF(G5=1,H4*(1+$H$2*$G$2),H4*(1-$H$2))</f>
        <v>1157.625</v>
      </c>
      <c r="I5" s="11">
        <f t="shared" ca="1" si="5"/>
        <v>1</v>
      </c>
      <c r="J5" s="15">
        <f t="shared" ref="J5:J68" ca="1" si="12">IF(I5=1,J4*(1+$I$2*$J$2),J4*(1-$J$2))</f>
        <v>1093.5</v>
      </c>
      <c r="M5">
        <v>1</v>
      </c>
      <c r="N5">
        <v>1</v>
      </c>
      <c r="O5">
        <v>1</v>
      </c>
      <c r="P5">
        <v>1</v>
      </c>
      <c r="Q5">
        <v>1</v>
      </c>
      <c r="R5">
        <v>2</v>
      </c>
    </row>
    <row r="6" spans="1:18">
      <c r="A6" s="11"/>
      <c r="B6" s="12">
        <f t="shared" ca="1" si="6"/>
        <v>0.80887460594152072</v>
      </c>
      <c r="C6" s="13">
        <f t="shared" ca="1" si="2"/>
        <v>-1</v>
      </c>
      <c r="D6" s="14">
        <f t="shared" ca="1" si="7"/>
        <v>1020.6</v>
      </c>
      <c r="E6" s="11">
        <f t="shared" ca="1" si="8"/>
        <v>-1</v>
      </c>
      <c r="F6" s="15">
        <f t="shared" ca="1" si="9"/>
        <v>1197.9000000000001</v>
      </c>
      <c r="G6" s="11">
        <f t="shared" ca="1" si="10"/>
        <v>-1</v>
      </c>
      <c r="H6" s="15">
        <f t="shared" ca="1" si="11"/>
        <v>1099.7437499999999</v>
      </c>
      <c r="I6" s="11">
        <f t="shared" ca="1" si="5"/>
        <v>-1</v>
      </c>
      <c r="J6" s="15">
        <f t="shared" ca="1" si="12"/>
        <v>984.15</v>
      </c>
      <c r="M6">
        <v>1</v>
      </c>
      <c r="R6">
        <v>2</v>
      </c>
    </row>
    <row r="7" spans="1:18">
      <c r="A7" s="11"/>
      <c r="B7" s="12">
        <f t="shared" ca="1" si="6"/>
        <v>0.51242528083130368</v>
      </c>
      <c r="C7" s="13">
        <f t="shared" ca="1" si="2"/>
        <v>-1</v>
      </c>
      <c r="D7" s="14">
        <f t="shared" ca="1" si="7"/>
        <v>918.54000000000008</v>
      </c>
      <c r="E7" s="11">
        <f t="shared" ca="1" si="8"/>
        <v>1</v>
      </c>
      <c r="F7" s="15">
        <f t="shared" ca="1" si="9"/>
        <v>1317.6900000000003</v>
      </c>
      <c r="G7" s="11">
        <f t="shared" ca="1" si="10"/>
        <v>1</v>
      </c>
      <c r="H7" s="15">
        <f t="shared" ca="1" si="11"/>
        <v>1154.7309375</v>
      </c>
      <c r="I7" s="11">
        <f t="shared" ca="1" si="5"/>
        <v>-1</v>
      </c>
      <c r="J7" s="15">
        <f t="shared" ca="1" si="12"/>
        <v>885.73500000000001</v>
      </c>
      <c r="M7">
        <v>1</v>
      </c>
      <c r="R7">
        <v>2</v>
      </c>
    </row>
    <row r="8" spans="1:18">
      <c r="A8" s="11"/>
      <c r="B8" s="12">
        <f t="shared" ca="1" si="6"/>
        <v>0.86881022370658434</v>
      </c>
      <c r="C8" s="13">
        <f t="shared" ca="1" si="2"/>
        <v>-1</v>
      </c>
      <c r="D8" s="14">
        <f t="shared" ca="1" si="7"/>
        <v>826.68600000000004</v>
      </c>
      <c r="E8" s="11">
        <f t="shared" ca="1" si="8"/>
        <v>-1</v>
      </c>
      <c r="F8" s="15">
        <f t="shared" ca="1" si="9"/>
        <v>1185.9210000000003</v>
      </c>
      <c r="G8" s="11">
        <f t="shared" ca="1" si="10"/>
        <v>-1</v>
      </c>
      <c r="H8" s="15">
        <f t="shared" ca="1" si="11"/>
        <v>1096.9943906249998</v>
      </c>
      <c r="I8" s="11">
        <f t="shared" ca="1" si="5"/>
        <v>-1</v>
      </c>
      <c r="J8" s="15">
        <f t="shared" ca="1" si="12"/>
        <v>797.16150000000005</v>
      </c>
      <c r="M8">
        <v>1</v>
      </c>
      <c r="R8">
        <v>2</v>
      </c>
    </row>
    <row r="9" spans="1:18">
      <c r="A9" s="11"/>
      <c r="B9" s="12">
        <f t="shared" ca="1" si="6"/>
        <v>0.32818707500860089</v>
      </c>
      <c r="C9" s="13">
        <f t="shared" ca="1" si="2"/>
        <v>-1</v>
      </c>
      <c r="D9" s="14">
        <f t="shared" ca="1" si="7"/>
        <v>744.01740000000007</v>
      </c>
      <c r="E9" s="11">
        <f t="shared" ca="1" si="8"/>
        <v>1</v>
      </c>
      <c r="F9" s="15">
        <f t="shared" ca="1" si="9"/>
        <v>1304.5131000000003</v>
      </c>
      <c r="G9" s="11">
        <f t="shared" ca="1" si="10"/>
        <v>1</v>
      </c>
      <c r="H9" s="15">
        <f t="shared" ca="1" si="11"/>
        <v>1151.8441101562498</v>
      </c>
      <c r="I9" s="11">
        <f t="shared" ca="1" si="5"/>
        <v>-1</v>
      </c>
      <c r="J9" s="15">
        <f t="shared" ca="1" si="12"/>
        <v>717.44535000000008</v>
      </c>
      <c r="M9">
        <v>1</v>
      </c>
      <c r="R9">
        <v>2</v>
      </c>
    </row>
    <row r="10" spans="1:18">
      <c r="A10" s="11"/>
      <c r="B10" s="12">
        <f t="shared" ca="1" si="6"/>
        <v>0.90184309489979908</v>
      </c>
      <c r="C10" s="13">
        <f t="shared" ca="1" si="2"/>
        <v>-1</v>
      </c>
      <c r="D10" s="14">
        <f t="shared" ca="1" si="7"/>
        <v>669.61566000000005</v>
      </c>
      <c r="E10" s="11">
        <f t="shared" ca="1" si="8"/>
        <v>-1</v>
      </c>
      <c r="F10" s="15">
        <f t="shared" ca="1" si="9"/>
        <v>1174.0617900000004</v>
      </c>
      <c r="G10" s="11">
        <f t="shared" ca="1" si="10"/>
        <v>-1</v>
      </c>
      <c r="H10" s="15">
        <f t="shared" ca="1" si="11"/>
        <v>1094.2519046484372</v>
      </c>
      <c r="I10" s="11">
        <f t="shared" ca="1" si="5"/>
        <v>-1</v>
      </c>
      <c r="J10" s="15">
        <f t="shared" ca="1" si="12"/>
        <v>645.70081500000003</v>
      </c>
      <c r="M10">
        <v>1</v>
      </c>
      <c r="R10">
        <v>2</v>
      </c>
    </row>
    <row r="11" spans="1:18">
      <c r="A11" s="11"/>
      <c r="B11" s="12">
        <f t="shared" ca="1" si="6"/>
        <v>0.44369371131965929</v>
      </c>
      <c r="C11" s="13">
        <f t="shared" ca="1" si="2"/>
        <v>-1</v>
      </c>
      <c r="D11" s="14">
        <f t="shared" ca="1" si="7"/>
        <v>602.6540940000001</v>
      </c>
      <c r="E11" s="11">
        <f t="shared" ca="1" si="8"/>
        <v>1</v>
      </c>
      <c r="F11" s="15">
        <f t="shared" ca="1" si="9"/>
        <v>1291.4679690000005</v>
      </c>
      <c r="G11" s="11">
        <f t="shared" ca="1" si="10"/>
        <v>1</v>
      </c>
      <c r="H11" s="15">
        <f t="shared" ca="1" si="11"/>
        <v>1148.9644998808592</v>
      </c>
      <c r="I11" s="11">
        <f t="shared" ca="1" si="5"/>
        <v>-1</v>
      </c>
      <c r="J11" s="15">
        <f t="shared" ca="1" si="12"/>
        <v>581.13073350000002</v>
      </c>
      <c r="M11">
        <v>1</v>
      </c>
      <c r="R11">
        <v>2</v>
      </c>
    </row>
    <row r="12" spans="1:18">
      <c r="A12" s="11"/>
      <c r="B12" s="12">
        <f t="shared" ca="1" si="6"/>
        <v>0.25354433065052706</v>
      </c>
      <c r="C12" s="13">
        <f t="shared" ca="1" si="2"/>
        <v>1</v>
      </c>
      <c r="D12" s="14">
        <f t="shared" ca="1" si="7"/>
        <v>843.71573160000014</v>
      </c>
      <c r="E12" s="11">
        <f t="shared" ca="1" si="8"/>
        <v>1</v>
      </c>
      <c r="F12" s="15">
        <f t="shared" ca="1" si="9"/>
        <v>1420.6147659000007</v>
      </c>
      <c r="G12" s="11">
        <f t="shared" ca="1" si="10"/>
        <v>1</v>
      </c>
      <c r="H12" s="15">
        <f t="shared" ca="1" si="11"/>
        <v>1206.4127248749021</v>
      </c>
      <c r="I12" s="11">
        <f t="shared" ca="1" si="5"/>
        <v>1</v>
      </c>
      <c r="J12" s="15">
        <f t="shared" ca="1" si="12"/>
        <v>784.52649022500009</v>
      </c>
      <c r="M12">
        <v>1</v>
      </c>
      <c r="R12">
        <v>2</v>
      </c>
    </row>
    <row r="13" spans="1:18">
      <c r="A13" s="11"/>
      <c r="B13" s="12">
        <f t="shared" ca="1" si="6"/>
        <v>0.8530268421160111</v>
      </c>
      <c r="C13" s="13">
        <f t="shared" ca="1" si="2"/>
        <v>-1</v>
      </c>
      <c r="D13" s="14">
        <f t="shared" ca="1" si="7"/>
        <v>759.34415844000011</v>
      </c>
      <c r="E13" s="11">
        <f t="shared" ca="1" si="8"/>
        <v>-1</v>
      </c>
      <c r="F13" s="15">
        <f t="shared" ca="1" si="9"/>
        <v>1278.5532893100008</v>
      </c>
      <c r="G13" s="11">
        <f t="shared" ca="1" si="10"/>
        <v>-1</v>
      </c>
      <c r="H13" s="15">
        <f t="shared" ca="1" si="11"/>
        <v>1146.0920886311569</v>
      </c>
      <c r="I13" s="11">
        <f t="shared" ca="1" si="5"/>
        <v>-1</v>
      </c>
      <c r="J13" s="15">
        <f t="shared" ca="1" si="12"/>
        <v>706.07384120250015</v>
      </c>
      <c r="R13">
        <v>2</v>
      </c>
    </row>
    <row r="14" spans="1:18">
      <c r="A14" s="11"/>
      <c r="B14" s="12">
        <f t="shared" ca="1" si="6"/>
        <v>0.78280123455397355</v>
      </c>
      <c r="C14" s="13">
        <f t="shared" ca="1" si="2"/>
        <v>-1</v>
      </c>
      <c r="D14" s="14">
        <f t="shared" ca="1" si="7"/>
        <v>683.40974259600011</v>
      </c>
      <c r="E14" s="11">
        <f t="shared" ca="1" si="8"/>
        <v>-1</v>
      </c>
      <c r="F14" s="15">
        <f t="shared" ca="1" si="9"/>
        <v>1150.6979603790007</v>
      </c>
      <c r="G14" s="11">
        <f t="shared" ca="1" si="10"/>
        <v>-1</v>
      </c>
      <c r="H14" s="15">
        <f t="shared" ca="1" si="11"/>
        <v>1088.787484199599</v>
      </c>
      <c r="I14" s="11">
        <f t="shared" ca="1" si="5"/>
        <v>-1</v>
      </c>
      <c r="J14" s="15">
        <f t="shared" ca="1" si="12"/>
        <v>635.46645708225014</v>
      </c>
      <c r="R14">
        <v>2</v>
      </c>
    </row>
    <row r="15" spans="1:18">
      <c r="A15" s="11"/>
      <c r="B15" s="12">
        <f t="shared" ca="1" si="6"/>
        <v>2.9489162855746986E-3</v>
      </c>
      <c r="C15" s="13">
        <f t="shared" ca="1" si="2"/>
        <v>1</v>
      </c>
      <c r="D15" s="14">
        <f t="shared" ca="1" si="7"/>
        <v>956.77363963440007</v>
      </c>
      <c r="E15" s="11">
        <f t="shared" ca="1" si="8"/>
        <v>1</v>
      </c>
      <c r="F15" s="15">
        <f t="shared" ca="1" si="9"/>
        <v>1265.767756416901</v>
      </c>
      <c r="G15" s="11">
        <f t="shared" ca="1" si="10"/>
        <v>1</v>
      </c>
      <c r="H15" s="15">
        <f t="shared" ca="1" si="11"/>
        <v>1143.2268584095791</v>
      </c>
      <c r="I15" s="11">
        <f t="shared" ca="1" si="5"/>
        <v>1</v>
      </c>
      <c r="J15" s="15">
        <f t="shared" ca="1" si="12"/>
        <v>857.8797170610377</v>
      </c>
      <c r="R15">
        <v>2</v>
      </c>
    </row>
    <row r="16" spans="1:18">
      <c r="A16" s="11"/>
      <c r="B16" s="12">
        <f t="shared" ca="1" si="6"/>
        <v>0.62883531613769961</v>
      </c>
      <c r="C16" s="13">
        <f t="shared" ca="1" si="2"/>
        <v>-1</v>
      </c>
      <c r="D16" s="14">
        <f t="shared" ca="1" si="7"/>
        <v>861.09627567096004</v>
      </c>
      <c r="E16" s="11">
        <f t="shared" ca="1" si="8"/>
        <v>1</v>
      </c>
      <c r="F16" s="15">
        <f t="shared" ca="1" si="9"/>
        <v>1392.3445320585911</v>
      </c>
      <c r="G16" s="11">
        <f t="shared" ca="1" si="10"/>
        <v>1</v>
      </c>
      <c r="H16" s="15">
        <f t="shared" ca="1" si="11"/>
        <v>1200.3882013300581</v>
      </c>
      <c r="I16" s="11">
        <f t="shared" ca="1" si="5"/>
        <v>-1</v>
      </c>
      <c r="J16" s="15">
        <f t="shared" ca="1" si="12"/>
        <v>772.09174535493389</v>
      </c>
      <c r="R16">
        <v>2</v>
      </c>
    </row>
    <row r="17" spans="1:18">
      <c r="A17" s="11"/>
      <c r="B17" s="12">
        <f t="shared" ca="1" si="6"/>
        <v>0.96540256615937059</v>
      </c>
      <c r="C17" s="13">
        <f t="shared" ca="1" si="2"/>
        <v>-1</v>
      </c>
      <c r="D17" s="14">
        <f t="shared" ca="1" si="7"/>
        <v>774.98664810386401</v>
      </c>
      <c r="E17" s="11">
        <f t="shared" ca="1" si="8"/>
        <v>-1</v>
      </c>
      <c r="F17" s="15">
        <f t="shared" ca="1" si="9"/>
        <v>1253.1100788527319</v>
      </c>
      <c r="G17" s="11">
        <f t="shared" ca="1" si="10"/>
        <v>-1</v>
      </c>
      <c r="H17" s="15">
        <f t="shared" ca="1" si="11"/>
        <v>1140.3687912635551</v>
      </c>
      <c r="I17" s="11">
        <f t="shared" ca="1" si="5"/>
        <v>-1</v>
      </c>
      <c r="J17" s="15">
        <f t="shared" ca="1" si="12"/>
        <v>694.8825708194405</v>
      </c>
      <c r="R17">
        <v>2</v>
      </c>
    </row>
    <row r="18" spans="1:18">
      <c r="A18" s="11"/>
      <c r="B18" s="12">
        <f t="shared" ca="1" si="6"/>
        <v>0.32021268669211556</v>
      </c>
      <c r="C18" s="13">
        <f t="shared" ca="1" si="2"/>
        <v>-1</v>
      </c>
      <c r="D18" s="14">
        <f t="shared" ca="1" si="7"/>
        <v>697.48798329347767</v>
      </c>
      <c r="E18" s="11">
        <f t="shared" ca="1" si="8"/>
        <v>1</v>
      </c>
      <c r="F18" s="15">
        <f t="shared" ca="1" si="9"/>
        <v>1378.4210867380052</v>
      </c>
      <c r="G18" s="11">
        <f t="shared" ca="1" si="10"/>
        <v>1</v>
      </c>
      <c r="H18" s="15">
        <f t="shared" ca="1" si="11"/>
        <v>1197.3872308267328</v>
      </c>
      <c r="I18" s="11">
        <f t="shared" ca="1" si="5"/>
        <v>-1</v>
      </c>
      <c r="J18" s="15">
        <f t="shared" ca="1" si="12"/>
        <v>625.39431373749642</v>
      </c>
      <c r="R18">
        <v>2</v>
      </c>
    </row>
    <row r="19" spans="1:18">
      <c r="A19" s="11"/>
      <c r="B19" s="12">
        <f t="shared" ca="1" si="6"/>
        <v>0.51439586731416886</v>
      </c>
      <c r="C19" s="13">
        <f t="shared" ca="1" si="2"/>
        <v>-1</v>
      </c>
      <c r="D19" s="14">
        <f t="shared" ca="1" si="7"/>
        <v>627.73918496412989</v>
      </c>
      <c r="E19" s="11">
        <f t="shared" ca="1" si="8"/>
        <v>1</v>
      </c>
      <c r="F19" s="15">
        <f t="shared" ca="1" si="9"/>
        <v>1516.2631954118058</v>
      </c>
      <c r="G19" s="11">
        <f t="shared" ca="1" si="10"/>
        <v>1</v>
      </c>
      <c r="H19" s="15">
        <f t="shared" ca="1" si="11"/>
        <v>1257.2565923680695</v>
      </c>
      <c r="I19" s="11">
        <f t="shared" ca="1" si="5"/>
        <v>-1</v>
      </c>
      <c r="J19" s="15">
        <f t="shared" ca="1" si="12"/>
        <v>562.85488236374681</v>
      </c>
      <c r="L19">
        <v>1</v>
      </c>
      <c r="R19">
        <v>2</v>
      </c>
    </row>
    <row r="20" spans="1:18">
      <c r="A20" s="11"/>
      <c r="B20" s="12">
        <f t="shared" ca="1" si="6"/>
        <v>0.74825924468577354</v>
      </c>
      <c r="C20" s="13">
        <f t="shared" ca="1" si="2"/>
        <v>-1</v>
      </c>
      <c r="D20" s="14">
        <f t="shared" ca="1" si="7"/>
        <v>564.9652664677169</v>
      </c>
      <c r="E20" s="11">
        <f t="shared" ca="1" si="8"/>
        <v>-1</v>
      </c>
      <c r="F20" s="15">
        <f t="shared" ca="1" si="9"/>
        <v>1364.6368758706253</v>
      </c>
      <c r="G20" s="11">
        <f t="shared" ca="1" si="10"/>
        <v>-1</v>
      </c>
      <c r="H20" s="15">
        <f t="shared" ca="1" si="11"/>
        <v>1194.3937627496659</v>
      </c>
      <c r="I20" s="11">
        <f t="shared" ca="1" si="5"/>
        <v>-1</v>
      </c>
      <c r="J20" s="15">
        <f t="shared" ca="1" si="12"/>
        <v>506.56939412737216</v>
      </c>
      <c r="L20">
        <v>1</v>
      </c>
      <c r="R20">
        <v>2</v>
      </c>
    </row>
    <row r="21" spans="1:18">
      <c r="A21" s="11"/>
      <c r="B21" s="12">
        <f t="shared" ca="1" si="6"/>
        <v>0.28468719899174966</v>
      </c>
      <c r="C21" s="13">
        <f t="shared" ca="1" si="2"/>
        <v>-1</v>
      </c>
      <c r="D21" s="14">
        <f t="shared" ca="1" si="7"/>
        <v>508.46873982094525</v>
      </c>
      <c r="E21" s="11">
        <f t="shared" ca="1" si="8"/>
        <v>1</v>
      </c>
      <c r="F21" s="15">
        <f t="shared" ca="1" si="9"/>
        <v>1501.1005634576879</v>
      </c>
      <c r="G21" s="11">
        <f t="shared" ca="1" si="10"/>
        <v>1</v>
      </c>
      <c r="H21" s="15">
        <f t="shared" ca="1" si="11"/>
        <v>1254.1134508871494</v>
      </c>
      <c r="I21" s="11">
        <f t="shared" ca="1" si="5"/>
        <v>1</v>
      </c>
      <c r="J21" s="15">
        <f t="shared" ca="1" si="12"/>
        <v>683.86868207195243</v>
      </c>
      <c r="R21">
        <v>2</v>
      </c>
    </row>
    <row r="22" spans="1:18">
      <c r="A22" s="11"/>
      <c r="B22" s="12">
        <f t="shared" ca="1" si="6"/>
        <v>0.5093311676487694</v>
      </c>
      <c r="C22" s="13">
        <f t="shared" ca="1" si="2"/>
        <v>-1</v>
      </c>
      <c r="D22" s="14">
        <f t="shared" ca="1" si="7"/>
        <v>457.62186583885074</v>
      </c>
      <c r="E22" s="11">
        <f t="shared" ca="1" si="8"/>
        <v>1</v>
      </c>
      <c r="F22" s="15">
        <f t="shared" ca="1" si="9"/>
        <v>1651.2106198034569</v>
      </c>
      <c r="G22" s="11">
        <f t="shared" ca="1" si="10"/>
        <v>1</v>
      </c>
      <c r="H22" s="15">
        <f t="shared" ca="1" si="11"/>
        <v>1316.8191234315068</v>
      </c>
      <c r="I22" s="11">
        <f t="shared" ca="1" si="5"/>
        <v>-1</v>
      </c>
      <c r="J22" s="15">
        <f t="shared" ca="1" si="12"/>
        <v>615.48181386475721</v>
      </c>
      <c r="R22">
        <v>2</v>
      </c>
    </row>
    <row r="23" spans="1:18">
      <c r="A23" s="11"/>
      <c r="B23" s="12">
        <f t="shared" ca="1" si="6"/>
        <v>0.8578468941116616</v>
      </c>
      <c r="C23" s="13">
        <f t="shared" ref="C23" ca="1" si="13">IF(B23&gt;0.28,-1,1)</f>
        <v>-1</v>
      </c>
      <c r="D23" s="14">
        <f t="shared" ca="1" si="7"/>
        <v>411.85967925496567</v>
      </c>
      <c r="E23" s="11">
        <f t="shared" ref="E23" ca="1" si="14">IF(B23&gt;0.7,-1,1)</f>
        <v>-1</v>
      </c>
      <c r="F23" s="15">
        <f t="shared" ca="1" si="9"/>
        <v>1486.0895578231111</v>
      </c>
      <c r="G23" s="11">
        <f t="shared" ca="1" si="10"/>
        <v>-1</v>
      </c>
      <c r="H23" s="15">
        <f t="shared" ca="1" si="11"/>
        <v>1250.9781672599313</v>
      </c>
      <c r="I23" s="11">
        <f t="shared" ca="1" si="5"/>
        <v>-1</v>
      </c>
      <c r="J23" s="15">
        <f t="shared" ca="1" si="12"/>
        <v>553.93363247828154</v>
      </c>
      <c r="R23">
        <v>2</v>
      </c>
    </row>
    <row r="24" spans="1:18">
      <c r="A24" s="11"/>
      <c r="B24" s="12">
        <f t="shared" ca="1" si="6"/>
        <v>0.13597888765086286</v>
      </c>
      <c r="C24" s="13">
        <f t="shared" ref="C24:C55" ca="1" si="15">IF(B24&gt;0.28,-1,1)</f>
        <v>1</v>
      </c>
      <c r="D24" s="14">
        <f t="shared" ca="1" si="7"/>
        <v>576.60355095695195</v>
      </c>
      <c r="E24" s="11">
        <f t="shared" ref="E24:E52" ca="1" si="16">IF(B24&gt;0.7,-1,1)</f>
        <v>1</v>
      </c>
      <c r="F24" s="15">
        <f t="shared" ca="1" si="9"/>
        <v>1634.6985136054225</v>
      </c>
      <c r="G24" s="11">
        <f t="shared" ca="1" si="10"/>
        <v>1</v>
      </c>
      <c r="H24" s="15">
        <f t="shared" ca="1" si="11"/>
        <v>1313.5270756229279</v>
      </c>
      <c r="I24" s="11">
        <f t="shared" ca="1" si="5"/>
        <v>1</v>
      </c>
      <c r="J24" s="15">
        <f t="shared" ca="1" si="12"/>
        <v>747.81040384568007</v>
      </c>
      <c r="R24">
        <v>2</v>
      </c>
    </row>
    <row r="25" spans="1:18">
      <c r="A25" s="11"/>
      <c r="B25" s="12">
        <f t="shared" ca="1" si="6"/>
        <v>0.92455890292654652</v>
      </c>
      <c r="C25" s="13">
        <f t="shared" ca="1" si="15"/>
        <v>-1</v>
      </c>
      <c r="D25" s="14">
        <f t="shared" ca="1" si="7"/>
        <v>518.94319586125675</v>
      </c>
      <c r="E25" s="11">
        <f t="shared" ca="1" si="16"/>
        <v>-1</v>
      </c>
      <c r="F25" s="15">
        <f t="shared" ca="1" si="9"/>
        <v>1471.2286622448803</v>
      </c>
      <c r="G25" s="11">
        <f t="shared" ca="1" si="10"/>
        <v>-1</v>
      </c>
      <c r="H25" s="15">
        <f t="shared" ca="1" si="11"/>
        <v>1247.8507218417815</v>
      </c>
      <c r="I25" s="11">
        <f t="shared" ca="1" si="5"/>
        <v>-1</v>
      </c>
      <c r="J25" s="15">
        <f t="shared" ca="1" si="12"/>
        <v>673.0293634611121</v>
      </c>
      <c r="R25">
        <v>2</v>
      </c>
    </row>
    <row r="26" spans="1:18">
      <c r="A26" s="11"/>
      <c r="B26" s="12">
        <f t="shared" ca="1" si="6"/>
        <v>0.57117876250588584</v>
      </c>
      <c r="C26" s="13">
        <f t="shared" ca="1" si="15"/>
        <v>-1</v>
      </c>
      <c r="D26" s="14">
        <f t="shared" ca="1" si="7"/>
        <v>467.04887627513108</v>
      </c>
      <c r="E26" s="11">
        <f t="shared" ca="1" si="16"/>
        <v>1</v>
      </c>
      <c r="F26" s="15">
        <f t="shared" ca="1" si="9"/>
        <v>1618.3515284693685</v>
      </c>
      <c r="G26" s="11">
        <f t="shared" ca="1" si="10"/>
        <v>1</v>
      </c>
      <c r="H26" s="15">
        <f t="shared" ca="1" si="11"/>
        <v>1310.2432579338706</v>
      </c>
      <c r="I26" s="11">
        <f t="shared" ca="1" si="5"/>
        <v>-1</v>
      </c>
      <c r="J26" s="15">
        <f t="shared" ca="1" si="12"/>
        <v>605.72642711500089</v>
      </c>
      <c r="R26">
        <v>2</v>
      </c>
    </row>
    <row r="27" spans="1:18">
      <c r="A27" s="11"/>
      <c r="B27" s="12">
        <f t="shared" ca="1" si="6"/>
        <v>0.96285885113766112</v>
      </c>
      <c r="C27" s="13">
        <f t="shared" ca="1" si="15"/>
        <v>-1</v>
      </c>
      <c r="D27" s="14">
        <f t="shared" ca="1" si="7"/>
        <v>420.343988647618</v>
      </c>
      <c r="E27" s="11">
        <f t="shared" ca="1" si="16"/>
        <v>-1</v>
      </c>
      <c r="F27" s="15">
        <f t="shared" ca="1" si="9"/>
        <v>1456.5163756224317</v>
      </c>
      <c r="G27" s="11">
        <f t="shared" ca="1" si="10"/>
        <v>-1</v>
      </c>
      <c r="H27" s="15">
        <f t="shared" ca="1" si="11"/>
        <v>1244.7310950371771</v>
      </c>
      <c r="I27" s="11">
        <f t="shared" ca="1" si="5"/>
        <v>-1</v>
      </c>
      <c r="J27" s="15">
        <f t="shared" ca="1" si="12"/>
        <v>545.15378440350082</v>
      </c>
      <c r="R27">
        <v>2</v>
      </c>
    </row>
    <row r="28" spans="1:18">
      <c r="A28" s="11"/>
      <c r="B28" s="12">
        <f t="shared" ca="1" si="6"/>
        <v>7.4018291979218942E-2</v>
      </c>
      <c r="C28" s="13">
        <f t="shared" ca="1" si="15"/>
        <v>1</v>
      </c>
      <c r="D28" s="14">
        <f t="shared" ca="1" si="7"/>
        <v>588.4815841066652</v>
      </c>
      <c r="E28" s="11">
        <f t="shared" ca="1" si="16"/>
        <v>1</v>
      </c>
      <c r="F28" s="15">
        <f t="shared" ca="1" si="9"/>
        <v>1602.1680131846749</v>
      </c>
      <c r="G28" s="11">
        <f t="shared" ca="1" si="10"/>
        <v>1</v>
      </c>
      <c r="H28" s="15">
        <f t="shared" ca="1" si="11"/>
        <v>1306.9676497890359</v>
      </c>
      <c r="I28" s="11">
        <f t="shared" ca="1" si="5"/>
        <v>1</v>
      </c>
      <c r="J28" s="15">
        <f t="shared" ca="1" si="12"/>
        <v>735.95760894472619</v>
      </c>
      <c r="R28">
        <v>2</v>
      </c>
    </row>
    <row r="29" spans="1:18">
      <c r="A29" s="11"/>
      <c r="B29" s="12">
        <f t="shared" ca="1" si="6"/>
        <v>0.70890470103010061</v>
      </c>
      <c r="C29" s="13">
        <f t="shared" ca="1" si="15"/>
        <v>-1</v>
      </c>
      <c r="D29" s="14">
        <f t="shared" ca="1" si="7"/>
        <v>529.63342569599865</v>
      </c>
      <c r="E29" s="11">
        <f t="shared" ca="1" si="16"/>
        <v>-1</v>
      </c>
      <c r="F29" s="15">
        <f t="shared" ca="1" si="9"/>
        <v>1441.9512118662074</v>
      </c>
      <c r="G29" s="11">
        <f t="shared" ca="1" si="10"/>
        <v>-1</v>
      </c>
      <c r="H29" s="15">
        <f t="shared" ca="1" si="11"/>
        <v>1241.6192672995842</v>
      </c>
      <c r="I29" s="11">
        <f t="shared" ca="1" si="5"/>
        <v>-1</v>
      </c>
      <c r="J29" s="15">
        <f t="shared" ca="1" si="12"/>
        <v>662.36184805025357</v>
      </c>
    </row>
    <row r="30" spans="1:18">
      <c r="A30" s="11"/>
      <c r="B30" s="12">
        <f t="shared" ca="1" si="6"/>
        <v>0.57668680598975464</v>
      </c>
      <c r="C30" s="13">
        <f t="shared" ca="1" si="15"/>
        <v>-1</v>
      </c>
      <c r="D30" s="14">
        <f t="shared" ca="1" si="7"/>
        <v>476.67008312639882</v>
      </c>
      <c r="E30" s="11">
        <f t="shared" ca="1" si="16"/>
        <v>1</v>
      </c>
      <c r="F30" s="15">
        <f t="shared" ca="1" si="9"/>
        <v>1586.1463330528281</v>
      </c>
      <c r="G30" s="11">
        <f t="shared" ca="1" si="10"/>
        <v>1</v>
      </c>
      <c r="H30" s="15">
        <f t="shared" ca="1" si="11"/>
        <v>1303.7002306645634</v>
      </c>
      <c r="I30" s="11">
        <f t="shared" ca="1" si="5"/>
        <v>-1</v>
      </c>
      <c r="J30" s="15">
        <f t="shared" ca="1" si="12"/>
        <v>596.12566324522822</v>
      </c>
    </row>
    <row r="31" spans="1:18">
      <c r="A31" s="11"/>
      <c r="B31" s="12">
        <f t="shared" ca="1" si="6"/>
        <v>2.7182898493803065E-2</v>
      </c>
      <c r="C31" s="13">
        <f t="shared" ca="1" si="15"/>
        <v>1</v>
      </c>
      <c r="D31" s="14">
        <f t="shared" ca="1" si="7"/>
        <v>667.33811637695828</v>
      </c>
      <c r="E31" s="11">
        <f t="shared" ca="1" si="16"/>
        <v>1</v>
      </c>
      <c r="F31" s="15">
        <f t="shared" ca="1" si="9"/>
        <v>1744.7609663581111</v>
      </c>
      <c r="G31" s="11">
        <f t="shared" ca="1" si="10"/>
        <v>1</v>
      </c>
      <c r="H31" s="15">
        <f t="shared" ca="1" si="11"/>
        <v>1368.8852421977915</v>
      </c>
      <c r="I31" s="11">
        <f t="shared" ca="1" si="5"/>
        <v>1</v>
      </c>
      <c r="J31" s="15">
        <f t="shared" ca="1" si="12"/>
        <v>804.76964538105813</v>
      </c>
    </row>
    <row r="32" spans="1:18">
      <c r="A32" s="11"/>
      <c r="B32" s="12">
        <f t="shared" ca="1" si="6"/>
        <v>0.38208203712539079</v>
      </c>
      <c r="C32" s="13">
        <f t="shared" ca="1" si="15"/>
        <v>-1</v>
      </c>
      <c r="D32" s="14">
        <f t="shared" ca="1" si="7"/>
        <v>600.60430473926249</v>
      </c>
      <c r="E32" s="11">
        <f t="shared" ca="1" si="16"/>
        <v>1</v>
      </c>
      <c r="F32" s="15">
        <f t="shared" ca="1" si="9"/>
        <v>1919.2370629939223</v>
      </c>
      <c r="G32" s="11">
        <f t="shared" ca="1" si="10"/>
        <v>1</v>
      </c>
      <c r="H32" s="15">
        <f t="shared" ca="1" si="11"/>
        <v>1437.3295043076812</v>
      </c>
      <c r="I32" s="11">
        <f t="shared" ca="1" si="5"/>
        <v>-1</v>
      </c>
      <c r="J32" s="15">
        <f t="shared" ca="1" si="12"/>
        <v>724.29268084295234</v>
      </c>
    </row>
    <row r="33" spans="1:10">
      <c r="A33" s="11"/>
      <c r="B33" s="12">
        <f t="shared" ca="1" si="6"/>
        <v>0.14519972564519523</v>
      </c>
      <c r="C33" s="13">
        <f t="shared" ca="1" si="15"/>
        <v>1</v>
      </c>
      <c r="D33" s="14">
        <f t="shared" ca="1" si="7"/>
        <v>840.84602663496742</v>
      </c>
      <c r="E33" s="11">
        <f t="shared" ca="1" si="16"/>
        <v>1</v>
      </c>
      <c r="F33" s="15">
        <f t="shared" ca="1" si="9"/>
        <v>2111.1607692933148</v>
      </c>
      <c r="G33" s="11">
        <f t="shared" ca="1" si="10"/>
        <v>1</v>
      </c>
      <c r="H33" s="15">
        <f t="shared" ca="1" si="11"/>
        <v>1509.1959795230653</v>
      </c>
      <c r="I33" s="11">
        <f t="shared" ca="1" si="5"/>
        <v>1</v>
      </c>
      <c r="J33" s="15">
        <f t="shared" ca="1" si="12"/>
        <v>977.79511913798569</v>
      </c>
    </row>
    <row r="34" spans="1:10">
      <c r="A34" s="11"/>
      <c r="B34" s="12">
        <f t="shared" ca="1" si="6"/>
        <v>0.96988013795109196</v>
      </c>
      <c r="C34" s="13">
        <f t="shared" ca="1" si="15"/>
        <v>-1</v>
      </c>
      <c r="D34" s="14">
        <f t="shared" ca="1" si="7"/>
        <v>756.76142397147066</v>
      </c>
      <c r="E34" s="11">
        <f t="shared" ca="1" si="16"/>
        <v>-1</v>
      </c>
      <c r="F34" s="15">
        <f t="shared" ca="1" si="9"/>
        <v>1900.0446923639834</v>
      </c>
      <c r="G34" s="11">
        <f t="shared" ca="1" si="10"/>
        <v>-1</v>
      </c>
      <c r="H34" s="15">
        <f t="shared" ca="1" si="11"/>
        <v>1433.736180546912</v>
      </c>
      <c r="I34" s="11">
        <f t="shared" ca="1" si="5"/>
        <v>-1</v>
      </c>
      <c r="J34" s="15">
        <f t="shared" ca="1" si="12"/>
        <v>880.01560722418719</v>
      </c>
    </row>
    <row r="35" spans="1:10">
      <c r="A35" s="11"/>
      <c r="B35" s="12">
        <f t="shared" ca="1" si="6"/>
        <v>0.36096277628639784</v>
      </c>
      <c r="C35" s="13">
        <f t="shared" ca="1" si="15"/>
        <v>-1</v>
      </c>
      <c r="D35" s="14">
        <f t="shared" ca="1" si="7"/>
        <v>681.08528157432363</v>
      </c>
      <c r="E35" s="11">
        <f t="shared" ca="1" si="16"/>
        <v>1</v>
      </c>
      <c r="F35" s="15">
        <f t="shared" ca="1" si="9"/>
        <v>2090.0491616003819</v>
      </c>
      <c r="G35" s="11">
        <f t="shared" ca="1" si="10"/>
        <v>1</v>
      </c>
      <c r="H35" s="15">
        <f t="shared" ca="1" si="11"/>
        <v>1505.4229895742576</v>
      </c>
      <c r="I35" s="11">
        <f t="shared" ca="1" si="5"/>
        <v>-1</v>
      </c>
      <c r="J35" s="15">
        <f t="shared" ca="1" si="12"/>
        <v>792.01404650176846</v>
      </c>
    </row>
    <row r="36" spans="1:10">
      <c r="A36" s="11"/>
      <c r="B36" s="12">
        <f t="shared" ca="1" si="6"/>
        <v>7.2998369218325587E-2</v>
      </c>
      <c r="C36" s="13">
        <f t="shared" ca="1" si="15"/>
        <v>1</v>
      </c>
      <c r="D36" s="14">
        <f t="shared" ca="1" si="7"/>
        <v>953.51939420405301</v>
      </c>
      <c r="E36" s="11">
        <f t="shared" ca="1" si="16"/>
        <v>1</v>
      </c>
      <c r="F36" s="15">
        <f t="shared" ca="1" si="9"/>
        <v>2299.0540777604201</v>
      </c>
      <c r="G36" s="11">
        <f t="shared" ref="G36" ca="1" si="17">IF(B36&gt;0.7,-1,1)</f>
        <v>1</v>
      </c>
      <c r="H36" s="15">
        <f t="shared" ca="1" si="11"/>
        <v>1580.6941390529705</v>
      </c>
      <c r="I36" s="11">
        <f t="shared" ca="1" si="5"/>
        <v>1</v>
      </c>
      <c r="J36" s="15">
        <f t="shared" ca="1" si="12"/>
        <v>1069.2189627773876</v>
      </c>
    </row>
    <row r="37" spans="1:10">
      <c r="A37" s="11"/>
      <c r="B37" s="12">
        <f t="shared" ref="B37:B67" ca="1" si="18">RAND()</f>
        <v>0.54358243542252782</v>
      </c>
      <c r="C37" s="13">
        <f t="shared" ca="1" si="15"/>
        <v>-1</v>
      </c>
      <c r="D37" s="14">
        <f t="shared" ca="1" si="7"/>
        <v>858.16745478364771</v>
      </c>
      <c r="E37" s="11">
        <f t="shared" ca="1" si="16"/>
        <v>1</v>
      </c>
      <c r="F37" s="15">
        <f t="shared" ca="1" si="9"/>
        <v>2528.9594855364621</v>
      </c>
      <c r="G37" s="11">
        <f t="shared" ref="G37:G67" ca="1" si="19">IF(B37&gt;0.7,-1,1)</f>
        <v>1</v>
      </c>
      <c r="H37" s="15">
        <f t="shared" ca="1" si="11"/>
        <v>1659.7288460056191</v>
      </c>
      <c r="I37" s="11">
        <f t="shared" ca="1" si="5"/>
        <v>-1</v>
      </c>
      <c r="J37" s="15">
        <f t="shared" ca="1" si="12"/>
        <v>962.29706649964885</v>
      </c>
    </row>
    <row r="38" spans="1:10">
      <c r="A38" s="11"/>
      <c r="B38" s="12">
        <f t="shared" ca="1" si="18"/>
        <v>0.43478608211429326</v>
      </c>
      <c r="C38" s="13">
        <f t="shared" ca="1" si="15"/>
        <v>-1</v>
      </c>
      <c r="D38" s="14">
        <f t="shared" ca="1" si="7"/>
        <v>772.35070930528298</v>
      </c>
      <c r="E38" s="11">
        <f t="shared" ca="1" si="16"/>
        <v>1</v>
      </c>
      <c r="F38" s="15">
        <f t="shared" ca="1" si="9"/>
        <v>2781.8554340901087</v>
      </c>
      <c r="G38" s="11">
        <f t="shared" ca="1" si="19"/>
        <v>1</v>
      </c>
      <c r="H38" s="15">
        <f t="shared" ca="1" si="11"/>
        <v>1742.7152883059</v>
      </c>
      <c r="I38" s="11">
        <f t="shared" ca="1" si="5"/>
        <v>-1</v>
      </c>
      <c r="J38" s="15">
        <f t="shared" ca="1" si="12"/>
        <v>866.06735984968395</v>
      </c>
    </row>
    <row r="39" spans="1:10">
      <c r="A39" s="11"/>
      <c r="B39" s="12">
        <f t="shared" ca="1" si="18"/>
        <v>2.416869261880672E-3</v>
      </c>
      <c r="C39" s="13">
        <f t="shared" ca="1" si="15"/>
        <v>1</v>
      </c>
      <c r="D39" s="14">
        <f t="shared" ca="1" si="7"/>
        <v>1081.2909930273961</v>
      </c>
      <c r="E39" s="11">
        <f t="shared" ca="1" si="16"/>
        <v>1</v>
      </c>
      <c r="F39" s="15">
        <f t="shared" ca="1" si="9"/>
        <v>3060.0409774991199</v>
      </c>
      <c r="G39" s="11">
        <f t="shared" ca="1" si="19"/>
        <v>1</v>
      </c>
      <c r="H39" s="15">
        <f t="shared" ca="1" si="11"/>
        <v>1829.8510527211952</v>
      </c>
      <c r="I39" s="11">
        <f t="shared" ca="1" si="5"/>
        <v>1</v>
      </c>
      <c r="J39" s="15">
        <f t="shared" ca="1" si="12"/>
        <v>1169.1909357970735</v>
      </c>
    </row>
    <row r="40" spans="1:10">
      <c r="A40" s="11"/>
      <c r="B40" s="12">
        <f t="shared" ca="1" si="18"/>
        <v>0.9912938254372522</v>
      </c>
      <c r="C40" s="13">
        <f t="shared" ca="1" si="15"/>
        <v>-1</v>
      </c>
      <c r="D40" s="14">
        <f t="shared" ca="1" si="7"/>
        <v>973.16189372465647</v>
      </c>
      <c r="E40" s="11">
        <f t="shared" ca="1" si="16"/>
        <v>-1</v>
      </c>
      <c r="F40" s="15">
        <f t="shared" ca="1" si="9"/>
        <v>2754.0368797492079</v>
      </c>
      <c r="G40" s="11">
        <f t="shared" ca="1" si="19"/>
        <v>-1</v>
      </c>
      <c r="H40" s="15">
        <f t="shared" ca="1" si="11"/>
        <v>1738.3585000851353</v>
      </c>
      <c r="I40" s="11">
        <f t="shared" ca="1" si="5"/>
        <v>-1</v>
      </c>
      <c r="J40" s="15">
        <f t="shared" ca="1" si="12"/>
        <v>1052.2718422173662</v>
      </c>
    </row>
    <row r="41" spans="1:10">
      <c r="A41" s="11"/>
      <c r="B41" s="12">
        <f t="shared" ca="1" si="18"/>
        <v>0.39356281489558975</v>
      </c>
      <c r="C41" s="13">
        <f t="shared" ca="1" si="15"/>
        <v>-1</v>
      </c>
      <c r="D41" s="14">
        <f t="shared" ca="1" si="7"/>
        <v>875.84570435219086</v>
      </c>
      <c r="E41" s="11">
        <f t="shared" ca="1" si="16"/>
        <v>1</v>
      </c>
      <c r="F41" s="15">
        <f t="shared" ca="1" si="9"/>
        <v>3029.4405677241289</v>
      </c>
      <c r="G41" s="11">
        <f t="shared" ca="1" si="19"/>
        <v>1</v>
      </c>
      <c r="H41" s="15">
        <f t="shared" ca="1" si="11"/>
        <v>1825.2764250893922</v>
      </c>
      <c r="I41" s="11">
        <f t="shared" ca="1" si="5"/>
        <v>-1</v>
      </c>
      <c r="J41" s="15">
        <f t="shared" ca="1" si="12"/>
        <v>947.04465799562956</v>
      </c>
    </row>
    <row r="42" spans="1:10">
      <c r="A42" s="11"/>
      <c r="B42" s="12">
        <f t="shared" ca="1" si="18"/>
        <v>0.75813891206070061</v>
      </c>
      <c r="C42" s="13">
        <f t="shared" ca="1" si="15"/>
        <v>-1</v>
      </c>
      <c r="D42" s="14">
        <f t="shared" ca="1" si="7"/>
        <v>788.26113391697174</v>
      </c>
      <c r="E42" s="11">
        <f t="shared" ca="1" si="16"/>
        <v>-1</v>
      </c>
      <c r="F42" s="15">
        <f t="shared" ca="1" si="9"/>
        <v>2726.4965109517161</v>
      </c>
      <c r="G42" s="11">
        <f t="shared" ca="1" si="19"/>
        <v>-1</v>
      </c>
      <c r="H42" s="15">
        <f t="shared" ca="1" si="11"/>
        <v>1734.0126038349224</v>
      </c>
      <c r="I42" s="11">
        <f t="shared" ca="1" si="5"/>
        <v>-1</v>
      </c>
      <c r="J42" s="15">
        <f t="shared" ca="1" si="12"/>
        <v>852.3401921960666</v>
      </c>
    </row>
    <row r="43" spans="1:10">
      <c r="A43" s="11"/>
      <c r="B43" s="12">
        <f t="shared" ca="1" si="18"/>
        <v>0.47319382679051558</v>
      </c>
      <c r="C43" s="13">
        <f t="shared" ca="1" si="15"/>
        <v>-1</v>
      </c>
      <c r="D43" s="14">
        <f t="shared" ca="1" si="7"/>
        <v>709.43502052527458</v>
      </c>
      <c r="E43" s="11">
        <f t="shared" ca="1" si="16"/>
        <v>1</v>
      </c>
      <c r="F43" s="15">
        <f t="shared" ca="1" si="9"/>
        <v>2999.1461620468881</v>
      </c>
      <c r="G43" s="11">
        <f t="shared" ca="1" si="19"/>
        <v>1</v>
      </c>
      <c r="H43" s="15">
        <f t="shared" ca="1" si="11"/>
        <v>1820.7132340266685</v>
      </c>
      <c r="I43" s="11">
        <f t="shared" ca="1" si="5"/>
        <v>-1</v>
      </c>
      <c r="J43" s="15">
        <f t="shared" ca="1" si="12"/>
        <v>767.1061729764599</v>
      </c>
    </row>
    <row r="44" spans="1:10">
      <c r="A44" s="11"/>
      <c r="B44" s="12">
        <f t="shared" ca="1" si="18"/>
        <v>0.85469209346841313</v>
      </c>
      <c r="C44" s="13">
        <f t="shared" ca="1" si="15"/>
        <v>-1</v>
      </c>
      <c r="D44" s="14">
        <f t="shared" ca="1" si="7"/>
        <v>638.49151847274709</v>
      </c>
      <c r="E44" s="11">
        <f t="shared" ca="1" si="16"/>
        <v>-1</v>
      </c>
      <c r="F44" s="15">
        <f t="shared" ca="1" si="9"/>
        <v>2699.2315458421995</v>
      </c>
      <c r="G44" s="11">
        <f t="shared" ca="1" si="19"/>
        <v>-1</v>
      </c>
      <c r="H44" s="15">
        <f t="shared" ca="1" si="11"/>
        <v>1729.6775723253349</v>
      </c>
      <c r="I44" s="11">
        <f t="shared" ca="1" si="5"/>
        <v>-1</v>
      </c>
      <c r="J44" s="15">
        <f t="shared" ca="1" si="12"/>
        <v>690.39555567881393</v>
      </c>
    </row>
    <row r="45" spans="1:10">
      <c r="A45" s="11"/>
      <c r="B45" s="12">
        <f t="shared" ca="1" si="18"/>
        <v>6.5380380696878126E-2</v>
      </c>
      <c r="C45" s="13">
        <f t="shared" ca="1" si="15"/>
        <v>1</v>
      </c>
      <c r="D45" s="14">
        <f t="shared" ca="1" si="7"/>
        <v>893.88812586184588</v>
      </c>
      <c r="E45" s="11">
        <f t="shared" ca="1" si="16"/>
        <v>1</v>
      </c>
      <c r="F45" s="15">
        <f t="shared" ca="1" si="9"/>
        <v>2969.1547004264198</v>
      </c>
      <c r="G45" s="11">
        <f t="shared" ca="1" si="19"/>
        <v>1</v>
      </c>
      <c r="H45" s="15">
        <f t="shared" ca="1" si="11"/>
        <v>1816.1614509416017</v>
      </c>
      <c r="I45" s="11">
        <f t="shared" ca="1" si="5"/>
        <v>1</v>
      </c>
      <c r="J45" s="15">
        <f t="shared" ca="1" si="12"/>
        <v>932.03400016639887</v>
      </c>
    </row>
    <row r="46" spans="1:10">
      <c r="A46" s="11"/>
      <c r="B46" s="12">
        <f t="shared" ca="1" si="18"/>
        <v>0.80241372231666408</v>
      </c>
      <c r="C46" s="13">
        <f t="shared" ca="1" si="15"/>
        <v>-1</v>
      </c>
      <c r="D46" s="14">
        <f t="shared" ca="1" si="7"/>
        <v>804.49931327566128</v>
      </c>
      <c r="E46" s="11">
        <f t="shared" ca="1" si="16"/>
        <v>-1</v>
      </c>
      <c r="F46" s="15">
        <f t="shared" ca="1" si="9"/>
        <v>2672.2392303837778</v>
      </c>
      <c r="G46" s="11">
        <f t="shared" ca="1" si="19"/>
        <v>-1</v>
      </c>
      <c r="H46" s="15">
        <f t="shared" ca="1" si="11"/>
        <v>1725.3533783945215</v>
      </c>
      <c r="I46" s="11">
        <f t="shared" ca="1" si="5"/>
        <v>-1</v>
      </c>
      <c r="J46" s="15">
        <f t="shared" ca="1" si="12"/>
        <v>838.83060014975899</v>
      </c>
    </row>
    <row r="47" spans="1:10">
      <c r="A47" s="11"/>
      <c r="B47" s="12">
        <f t="shared" ca="1" si="18"/>
        <v>0.59469980526203314</v>
      </c>
      <c r="C47" s="13">
        <f t="shared" ca="1" si="15"/>
        <v>-1</v>
      </c>
      <c r="D47" s="14">
        <f t="shared" ca="1" si="7"/>
        <v>724.04938194809517</v>
      </c>
      <c r="E47" s="11">
        <f t="shared" ca="1" si="16"/>
        <v>1</v>
      </c>
      <c r="F47" s="15">
        <f t="shared" ca="1" si="9"/>
        <v>2939.4631534221558</v>
      </c>
      <c r="G47" s="11">
        <f t="shared" ca="1" si="19"/>
        <v>1</v>
      </c>
      <c r="H47" s="15">
        <f t="shared" ca="1" si="11"/>
        <v>1811.6210473142478</v>
      </c>
      <c r="I47" s="11">
        <f t="shared" ca="1" si="5"/>
        <v>-1</v>
      </c>
      <c r="J47" s="15">
        <f t="shared" ca="1" si="12"/>
        <v>754.94754013478314</v>
      </c>
    </row>
    <row r="48" spans="1:10">
      <c r="A48" s="11"/>
      <c r="B48" s="12">
        <f t="shared" ca="1" si="18"/>
        <v>0.82515817694632576</v>
      </c>
      <c r="C48" s="13">
        <f t="shared" ca="1" si="15"/>
        <v>-1</v>
      </c>
      <c r="D48" s="14">
        <f t="shared" ca="1" si="7"/>
        <v>651.64444375328571</v>
      </c>
      <c r="E48" s="11">
        <f t="shared" ca="1" si="16"/>
        <v>-1</v>
      </c>
      <c r="F48" s="15">
        <f t="shared" ca="1" si="9"/>
        <v>2645.51683807994</v>
      </c>
      <c r="G48" s="11">
        <f t="shared" ca="1" si="19"/>
        <v>-1</v>
      </c>
      <c r="H48" s="15">
        <f t="shared" ca="1" si="11"/>
        <v>1721.0399949485354</v>
      </c>
      <c r="I48" s="11">
        <f t="shared" ca="1" si="5"/>
        <v>-1</v>
      </c>
      <c r="J48" s="15">
        <f t="shared" ca="1" si="12"/>
        <v>679.45278612130483</v>
      </c>
    </row>
    <row r="49" spans="1:10">
      <c r="A49" s="11"/>
      <c r="B49" s="12">
        <f t="shared" ca="1" si="18"/>
        <v>0.77044987550726052</v>
      </c>
      <c r="C49" s="13">
        <f t="shared" ca="1" si="15"/>
        <v>-1</v>
      </c>
      <c r="D49" s="14">
        <f t="shared" ca="1" si="7"/>
        <v>586.47999937795714</v>
      </c>
      <c r="E49" s="11">
        <f t="shared" ca="1" si="16"/>
        <v>-1</v>
      </c>
      <c r="F49" s="15">
        <f t="shared" ca="1" si="9"/>
        <v>2380.9651542719462</v>
      </c>
      <c r="G49" s="11">
        <f t="shared" ca="1" si="19"/>
        <v>-1</v>
      </c>
      <c r="H49" s="15">
        <f t="shared" ca="1" si="11"/>
        <v>1634.9879952011086</v>
      </c>
      <c r="I49" s="11">
        <f t="shared" ca="1" si="5"/>
        <v>-1</v>
      </c>
      <c r="J49" s="15">
        <f t="shared" ca="1" si="12"/>
        <v>611.50750750917439</v>
      </c>
    </row>
    <row r="50" spans="1:10">
      <c r="A50" s="11"/>
      <c r="B50" s="12">
        <f t="shared" ca="1" si="18"/>
        <v>0.63470796609108215</v>
      </c>
      <c r="C50" s="13">
        <f t="shared" ca="1" si="15"/>
        <v>-1</v>
      </c>
      <c r="D50" s="14">
        <f t="shared" ca="1" si="7"/>
        <v>527.83199944016144</v>
      </c>
      <c r="E50" s="11">
        <f t="shared" ca="1" si="16"/>
        <v>1</v>
      </c>
      <c r="F50" s="15">
        <f t="shared" ca="1" si="9"/>
        <v>2619.061669699141</v>
      </c>
      <c r="G50" s="11">
        <f t="shared" ca="1" si="19"/>
        <v>1</v>
      </c>
      <c r="H50" s="15">
        <f t="shared" ca="1" si="11"/>
        <v>1716.737394961164</v>
      </c>
      <c r="I50" s="11">
        <f t="shared" ca="1" si="5"/>
        <v>-1</v>
      </c>
      <c r="J50" s="15">
        <f t="shared" ca="1" si="12"/>
        <v>550.35675675825701</v>
      </c>
    </row>
    <row r="51" spans="1:10">
      <c r="A51" s="11"/>
      <c r="B51" s="12">
        <f t="shared" ca="1" si="18"/>
        <v>0.47104777355947092</v>
      </c>
      <c r="C51" s="13">
        <f t="shared" ca="1" si="15"/>
        <v>-1</v>
      </c>
      <c r="D51" s="14">
        <f t="shared" ca="1" si="7"/>
        <v>475.04879949614531</v>
      </c>
      <c r="E51" s="11">
        <f t="shared" ca="1" si="16"/>
        <v>1</v>
      </c>
      <c r="F51" s="15">
        <f t="shared" ca="1" si="9"/>
        <v>2880.9678366690555</v>
      </c>
      <c r="G51" s="11">
        <f t="shared" ca="1" si="19"/>
        <v>1</v>
      </c>
      <c r="H51" s="15">
        <f t="shared" ca="1" si="11"/>
        <v>1802.5742647092222</v>
      </c>
      <c r="I51" s="11">
        <f t="shared" ca="1" si="5"/>
        <v>-1</v>
      </c>
      <c r="J51" s="15">
        <f t="shared" ca="1" si="12"/>
        <v>495.32108108243131</v>
      </c>
    </row>
    <row r="52" spans="1:10" ht="15" thickBot="1">
      <c r="A52" s="16"/>
      <c r="B52" s="17">
        <f t="shared" ca="1" si="18"/>
        <v>0.78693391972630389</v>
      </c>
      <c r="C52" s="18">
        <f t="shared" ca="1" si="15"/>
        <v>-1</v>
      </c>
      <c r="D52" s="14">
        <f t="shared" ca="1" si="7"/>
        <v>427.54391954653079</v>
      </c>
      <c r="E52" s="16">
        <f t="shared" ca="1" si="16"/>
        <v>-1</v>
      </c>
      <c r="F52" s="15">
        <f t="shared" ca="1" si="9"/>
        <v>2592.8710530021499</v>
      </c>
      <c r="G52" s="11">
        <f t="shared" ca="1" si="19"/>
        <v>-1</v>
      </c>
      <c r="H52" s="15">
        <f t="shared" ca="1" si="11"/>
        <v>1712.445551473761</v>
      </c>
      <c r="I52" s="11">
        <f t="shared" ca="1" si="5"/>
        <v>-1</v>
      </c>
      <c r="J52" s="15">
        <f t="shared" ca="1" si="12"/>
        <v>445.7889729741882</v>
      </c>
    </row>
    <row r="53" spans="1:10" ht="15" thickBot="1">
      <c r="A53" s="16"/>
      <c r="B53" s="17">
        <f t="shared" ca="1" si="18"/>
        <v>0.15918512990708289</v>
      </c>
      <c r="C53" s="18">
        <f t="shared" ca="1" si="15"/>
        <v>1</v>
      </c>
      <c r="D53" s="14">
        <f t="shared" ca="1" si="7"/>
        <v>598.56148736514308</v>
      </c>
      <c r="E53" s="16">
        <f t="shared" ref="E53" ca="1" si="20">IF(B53&gt;0.7,-1,1)</f>
        <v>1</v>
      </c>
      <c r="F53" s="15">
        <f t="shared" ca="1" si="9"/>
        <v>2852.1581583023653</v>
      </c>
      <c r="G53" s="11">
        <f t="shared" ca="1" si="19"/>
        <v>1</v>
      </c>
      <c r="H53" s="15">
        <f t="shared" ca="1" si="11"/>
        <v>1798.0678290474491</v>
      </c>
      <c r="I53" s="11">
        <f t="shared" ca="1" si="5"/>
        <v>1</v>
      </c>
      <c r="J53" s="15">
        <f t="shared" ca="1" si="12"/>
        <v>601.81511351515405</v>
      </c>
    </row>
    <row r="54" spans="1:10" ht="15" thickBot="1">
      <c r="A54" s="16"/>
      <c r="B54" s="17">
        <f t="shared" ca="1" si="18"/>
        <v>0.78834593213554649</v>
      </c>
      <c r="C54" s="18">
        <f t="shared" ca="1" si="15"/>
        <v>-1</v>
      </c>
      <c r="D54" s="14">
        <f t="shared" ca="1" si="7"/>
        <v>538.70533862862874</v>
      </c>
      <c r="E54" s="16">
        <f t="shared" ref="E54:E85" ca="1" si="21">IF(B54&gt;0.7,-1,1)</f>
        <v>-1</v>
      </c>
      <c r="F54" s="15">
        <f t="shared" ca="1" si="9"/>
        <v>2566.942342472129</v>
      </c>
      <c r="G54" s="11">
        <f t="shared" ca="1" si="19"/>
        <v>-1</v>
      </c>
      <c r="H54" s="15">
        <f t="shared" ca="1" si="11"/>
        <v>1708.1644375950766</v>
      </c>
      <c r="I54" s="11">
        <f t="shared" ca="1" si="5"/>
        <v>-1</v>
      </c>
      <c r="J54" s="15">
        <f t="shared" ca="1" si="12"/>
        <v>541.63360216363867</v>
      </c>
    </row>
    <row r="55" spans="1:10" ht="15" thickBot="1">
      <c r="A55" s="16"/>
      <c r="B55" s="17">
        <f t="shared" ca="1" si="18"/>
        <v>0.71643192553161339</v>
      </c>
      <c r="C55" s="18">
        <f t="shared" ca="1" si="15"/>
        <v>-1</v>
      </c>
      <c r="D55" s="14">
        <f t="shared" ca="1" si="7"/>
        <v>484.83480476576585</v>
      </c>
      <c r="E55" s="16">
        <f t="shared" ca="1" si="21"/>
        <v>-1</v>
      </c>
      <c r="F55" s="15">
        <f t="shared" ca="1" si="9"/>
        <v>2310.248108224916</v>
      </c>
      <c r="G55" s="11">
        <f t="shared" ca="1" si="19"/>
        <v>-1</v>
      </c>
      <c r="H55" s="15">
        <f t="shared" ca="1" si="11"/>
        <v>1622.7562157153227</v>
      </c>
      <c r="I55" s="11">
        <f t="shared" ca="1" si="5"/>
        <v>-1</v>
      </c>
      <c r="J55" s="15">
        <f t="shared" ca="1" si="12"/>
        <v>487.47024194727481</v>
      </c>
    </row>
    <row r="56" spans="1:10" ht="15" thickBot="1">
      <c r="A56" s="16"/>
      <c r="B56" s="17">
        <f t="shared" ca="1" si="18"/>
        <v>0.4271252098951529</v>
      </c>
      <c r="C56" s="18">
        <f t="shared" ref="C56:C86" ca="1" si="22">IF(B56&gt;0.28,-1,1)</f>
        <v>-1</v>
      </c>
      <c r="D56" s="14">
        <f t="shared" ca="1" si="7"/>
        <v>436.35132428918928</v>
      </c>
      <c r="E56" s="16">
        <f t="shared" ca="1" si="21"/>
        <v>1</v>
      </c>
      <c r="F56" s="15">
        <f t="shared" ca="1" si="9"/>
        <v>2541.2729190474079</v>
      </c>
      <c r="G56" s="11">
        <f t="shared" ca="1" si="19"/>
        <v>1</v>
      </c>
      <c r="H56" s="15">
        <f t="shared" ca="1" si="11"/>
        <v>1703.894026501089</v>
      </c>
      <c r="I56" s="11">
        <f t="shared" ca="1" si="5"/>
        <v>-1</v>
      </c>
      <c r="J56" s="15">
        <f t="shared" ca="1" si="12"/>
        <v>438.72321775254733</v>
      </c>
    </row>
    <row r="57" spans="1:10" ht="15" thickBot="1">
      <c r="A57" s="16"/>
      <c r="B57" s="17">
        <f t="shared" ca="1" si="18"/>
        <v>0.18332620231219821</v>
      </c>
      <c r="C57" s="18">
        <f t="shared" ca="1" si="22"/>
        <v>1</v>
      </c>
      <c r="D57" s="14">
        <f t="shared" ca="1" si="7"/>
        <v>610.89185400486497</v>
      </c>
      <c r="E57" s="16">
        <f t="shared" ca="1" si="21"/>
        <v>1</v>
      </c>
      <c r="F57" s="15">
        <f t="shared" ca="1" si="9"/>
        <v>2795.4002109521489</v>
      </c>
      <c r="G57" s="11">
        <f t="shared" ca="1" si="19"/>
        <v>1</v>
      </c>
      <c r="H57" s="15">
        <f t="shared" ca="1" si="11"/>
        <v>1789.0887278261434</v>
      </c>
      <c r="I57" s="11">
        <f t="shared" ca="1" si="5"/>
        <v>1</v>
      </c>
      <c r="J57" s="15">
        <f t="shared" ca="1" si="12"/>
        <v>592.27634396593896</v>
      </c>
    </row>
    <row r="58" spans="1:10" ht="15" thickBot="1">
      <c r="A58" s="16"/>
      <c r="B58" s="17">
        <f t="shared" ca="1" si="18"/>
        <v>0.96708024692369599</v>
      </c>
      <c r="C58" s="18">
        <f t="shared" ca="1" si="22"/>
        <v>-1</v>
      </c>
      <c r="D58" s="14">
        <f t="shared" ca="1" si="7"/>
        <v>549.80266860437848</v>
      </c>
      <c r="E58" s="16">
        <f t="shared" ca="1" si="21"/>
        <v>-1</v>
      </c>
      <c r="F58" s="15">
        <f t="shared" ca="1" si="9"/>
        <v>2515.8601898569341</v>
      </c>
      <c r="G58" s="11">
        <f t="shared" ca="1" si="19"/>
        <v>-1</v>
      </c>
      <c r="H58" s="15">
        <f t="shared" ca="1" si="11"/>
        <v>1699.6342914348361</v>
      </c>
      <c r="I58" s="11">
        <f t="shared" ca="1" si="5"/>
        <v>-1</v>
      </c>
      <c r="J58" s="15">
        <f t="shared" ca="1" si="12"/>
        <v>533.04870956934508</v>
      </c>
    </row>
    <row r="59" spans="1:10" ht="15" thickBot="1">
      <c r="A59" s="16"/>
      <c r="B59" s="17">
        <f t="shared" ca="1" si="18"/>
        <v>0.21302358389200737</v>
      </c>
      <c r="C59" s="18">
        <f t="shared" ca="1" si="22"/>
        <v>1</v>
      </c>
      <c r="D59" s="14">
        <f t="shared" ca="1" si="7"/>
        <v>769.72373604612983</v>
      </c>
      <c r="E59" s="16">
        <f t="shared" ca="1" si="21"/>
        <v>1</v>
      </c>
      <c r="F59" s="15">
        <f t="shared" ca="1" si="9"/>
        <v>2767.4462088426276</v>
      </c>
      <c r="G59" s="11">
        <f t="shared" ca="1" si="19"/>
        <v>1</v>
      </c>
      <c r="H59" s="15">
        <f t="shared" ca="1" si="11"/>
        <v>1784.6160060065779</v>
      </c>
      <c r="I59" s="11">
        <f t="shared" ca="1" si="5"/>
        <v>1</v>
      </c>
      <c r="J59" s="15">
        <f t="shared" ca="1" si="12"/>
        <v>719.61575791861594</v>
      </c>
    </row>
    <row r="60" spans="1:10" ht="15" thickBot="1">
      <c r="A60" s="16"/>
      <c r="B60" s="17">
        <f t="shared" ca="1" si="18"/>
        <v>0.67680296205812296</v>
      </c>
      <c r="C60" s="18">
        <f t="shared" ca="1" si="22"/>
        <v>-1</v>
      </c>
      <c r="D60" s="14">
        <f t="shared" ca="1" si="7"/>
        <v>692.7513624415169</v>
      </c>
      <c r="E60" s="16">
        <f t="shared" ca="1" si="21"/>
        <v>1</v>
      </c>
      <c r="F60" s="15">
        <f t="shared" ca="1" si="9"/>
        <v>3044.1908297268906</v>
      </c>
      <c r="G60" s="11">
        <f t="shared" ca="1" si="19"/>
        <v>1</v>
      </c>
      <c r="H60" s="15">
        <f t="shared" ca="1" si="11"/>
        <v>1873.846806306907</v>
      </c>
      <c r="I60" s="11">
        <f t="shared" ca="1" si="5"/>
        <v>-1</v>
      </c>
      <c r="J60" s="15">
        <f t="shared" ca="1" si="12"/>
        <v>647.65418212675434</v>
      </c>
    </row>
    <row r="61" spans="1:10" ht="15" thickBot="1">
      <c r="A61" s="16"/>
      <c r="B61" s="17">
        <f t="shared" ca="1" si="18"/>
        <v>0.60858313815131848</v>
      </c>
      <c r="C61" s="18">
        <f t="shared" ca="1" si="22"/>
        <v>-1</v>
      </c>
      <c r="D61" s="14">
        <f t="shared" ca="1" si="7"/>
        <v>623.47622619736524</v>
      </c>
      <c r="E61" s="16">
        <f t="shared" ca="1" si="21"/>
        <v>1</v>
      </c>
      <c r="F61" s="15">
        <f t="shared" ca="1" si="9"/>
        <v>3348.60991269958</v>
      </c>
      <c r="G61" s="11">
        <f t="shared" ca="1" si="19"/>
        <v>1</v>
      </c>
      <c r="H61" s="15">
        <f t="shared" ca="1" si="11"/>
        <v>1967.5391466222525</v>
      </c>
      <c r="I61" s="11">
        <f t="shared" ca="1" si="5"/>
        <v>-1</v>
      </c>
      <c r="J61" s="15">
        <f t="shared" ca="1" si="12"/>
        <v>582.88876391407894</v>
      </c>
    </row>
    <row r="62" spans="1:10" ht="15" thickBot="1">
      <c r="A62" s="16"/>
      <c r="B62" s="17">
        <f t="shared" ca="1" si="18"/>
        <v>5.6439660442108019E-2</v>
      </c>
      <c r="C62" s="18">
        <f t="shared" ca="1" si="22"/>
        <v>1</v>
      </c>
      <c r="D62" s="14">
        <f t="shared" ca="1" si="7"/>
        <v>872.86671667631128</v>
      </c>
      <c r="E62" s="16">
        <f t="shared" ca="1" si="21"/>
        <v>1</v>
      </c>
      <c r="F62" s="15">
        <f t="shared" ca="1" si="9"/>
        <v>3683.4709039695385</v>
      </c>
      <c r="G62" s="11">
        <f t="shared" ca="1" si="19"/>
        <v>1</v>
      </c>
      <c r="H62" s="15">
        <f t="shared" ca="1" si="11"/>
        <v>2065.9161039533651</v>
      </c>
      <c r="I62" s="11">
        <f t="shared" ca="1" si="5"/>
        <v>1</v>
      </c>
      <c r="J62" s="15">
        <f t="shared" ca="1" si="12"/>
        <v>786.89983128400661</v>
      </c>
    </row>
    <row r="63" spans="1:10" ht="15" thickBot="1">
      <c r="A63" s="16"/>
      <c r="B63" s="17">
        <f t="shared" ca="1" si="18"/>
        <v>0.72969670435130851</v>
      </c>
      <c r="C63" s="18">
        <f t="shared" ca="1" si="22"/>
        <v>-1</v>
      </c>
      <c r="D63" s="14">
        <f t="shared" ca="1" si="7"/>
        <v>785.58004500868014</v>
      </c>
      <c r="E63" s="16">
        <f t="shared" ca="1" si="21"/>
        <v>-1</v>
      </c>
      <c r="F63" s="15">
        <f t="shared" ca="1" si="9"/>
        <v>3315.1238135725848</v>
      </c>
      <c r="G63" s="11">
        <f t="shared" ca="1" si="19"/>
        <v>-1</v>
      </c>
      <c r="H63" s="15">
        <f t="shared" ca="1" si="11"/>
        <v>1962.6202987556967</v>
      </c>
      <c r="I63" s="11">
        <f t="shared" ca="1" si="5"/>
        <v>-1</v>
      </c>
      <c r="J63" s="15">
        <f t="shared" ca="1" si="12"/>
        <v>708.20984815560598</v>
      </c>
    </row>
    <row r="64" spans="1:10" ht="15" thickBot="1">
      <c r="A64" s="16"/>
      <c r="B64" s="17">
        <f t="shared" ca="1" si="18"/>
        <v>0.6719643961024615</v>
      </c>
      <c r="C64" s="18">
        <f t="shared" ca="1" si="22"/>
        <v>-1</v>
      </c>
      <c r="D64" s="14">
        <f t="shared" ca="1" si="7"/>
        <v>707.02204050781211</v>
      </c>
      <c r="E64" s="16">
        <f t="shared" ca="1" si="21"/>
        <v>1</v>
      </c>
      <c r="F64" s="15">
        <f t="shared" ca="1" si="9"/>
        <v>3646.6361949298434</v>
      </c>
      <c r="G64" s="11">
        <f t="shared" ca="1" si="19"/>
        <v>1</v>
      </c>
      <c r="H64" s="15">
        <f t="shared" ca="1" si="11"/>
        <v>2060.7513136934817</v>
      </c>
      <c r="I64" s="11">
        <f t="shared" ca="1" si="5"/>
        <v>-1</v>
      </c>
      <c r="J64" s="15">
        <f t="shared" ca="1" si="12"/>
        <v>637.38886334004542</v>
      </c>
    </row>
    <row r="65" spans="1:10" ht="15" thickBot="1">
      <c r="A65" s="16"/>
      <c r="B65" s="17">
        <f t="shared" ca="1" si="18"/>
        <v>0.31489498357529688</v>
      </c>
      <c r="C65" s="18">
        <f t="shared" ca="1" si="22"/>
        <v>-1</v>
      </c>
      <c r="D65" s="14">
        <f t="shared" ca="1" si="7"/>
        <v>636.31983645703087</v>
      </c>
      <c r="E65" s="16">
        <f t="shared" ca="1" si="21"/>
        <v>1</v>
      </c>
      <c r="F65" s="15">
        <f t="shared" ca="1" si="9"/>
        <v>4011.2998144228281</v>
      </c>
      <c r="G65" s="11">
        <f t="shared" ca="1" si="19"/>
        <v>1</v>
      </c>
      <c r="H65" s="15">
        <f t="shared" ca="1" si="11"/>
        <v>2163.7888793781558</v>
      </c>
      <c r="I65" s="11">
        <f t="shared" ca="1" si="5"/>
        <v>-1</v>
      </c>
      <c r="J65" s="15">
        <f t="shared" ca="1" si="12"/>
        <v>573.6499770060409</v>
      </c>
    </row>
    <row r="66" spans="1:10" ht="15" thickBot="1">
      <c r="A66" s="16"/>
      <c r="B66" s="17">
        <f t="shared" ca="1" si="18"/>
        <v>0.88072344968548955</v>
      </c>
      <c r="C66" s="18">
        <f t="shared" ca="1" si="22"/>
        <v>-1</v>
      </c>
      <c r="D66" s="14">
        <f t="shared" ca="1" si="7"/>
        <v>572.68785281132784</v>
      </c>
      <c r="E66" s="16">
        <f t="shared" ca="1" si="21"/>
        <v>-1</v>
      </c>
      <c r="F66" s="15">
        <f t="shared" ca="1" si="9"/>
        <v>3610.1698329805454</v>
      </c>
      <c r="G66" s="11">
        <f t="shared" ca="1" si="19"/>
        <v>-1</v>
      </c>
      <c r="H66" s="15">
        <f t="shared" ca="1" si="11"/>
        <v>2055.5994354092477</v>
      </c>
      <c r="I66" s="11">
        <f t="shared" ca="1" si="5"/>
        <v>-1</v>
      </c>
      <c r="J66" s="15">
        <f t="shared" ca="1" si="12"/>
        <v>516.28497930543688</v>
      </c>
    </row>
    <row r="67" spans="1:10" ht="15" thickBot="1">
      <c r="A67" s="16"/>
      <c r="B67" s="17">
        <f t="shared" ca="1" si="18"/>
        <v>0.7718399577481313</v>
      </c>
      <c r="C67" s="18">
        <f t="shared" ca="1" si="22"/>
        <v>-1</v>
      </c>
      <c r="D67" s="14">
        <f t="shared" ca="1" si="7"/>
        <v>515.41906753019509</v>
      </c>
      <c r="E67" s="16">
        <f t="shared" ca="1" si="21"/>
        <v>-1</v>
      </c>
      <c r="F67" s="15">
        <f t="shared" ca="1" si="9"/>
        <v>3249.1528496824908</v>
      </c>
      <c r="G67" s="11">
        <f t="shared" ca="1" si="19"/>
        <v>-1</v>
      </c>
      <c r="H67" s="15">
        <f t="shared" ca="1" si="11"/>
        <v>1952.8194636387852</v>
      </c>
      <c r="I67" s="11">
        <f t="shared" ca="1" si="5"/>
        <v>-1</v>
      </c>
      <c r="J67" s="15">
        <f t="shared" ca="1" si="12"/>
        <v>464.65648137489319</v>
      </c>
    </row>
    <row r="68" spans="1:10" ht="15" thickBot="1">
      <c r="A68" s="16"/>
      <c r="B68" s="17">
        <f t="shared" ref="B68" ca="1" si="23">RAND()</f>
        <v>0.33186367982146225</v>
      </c>
      <c r="C68" s="18">
        <f t="shared" ca="1" si="22"/>
        <v>-1</v>
      </c>
      <c r="D68" s="14">
        <f t="shared" ca="1" si="7"/>
        <v>463.87716077717562</v>
      </c>
      <c r="E68" s="16">
        <f t="shared" ca="1" si="21"/>
        <v>1</v>
      </c>
      <c r="F68" s="15">
        <f t="shared" ca="1" si="9"/>
        <v>3574.0681346507404</v>
      </c>
      <c r="G68" s="11">
        <f t="shared" ref="G68" ca="1" si="24">IF(B68&gt;0.7,-1,1)</f>
        <v>1</v>
      </c>
      <c r="H68" s="15">
        <f t="shared" ca="1" si="11"/>
        <v>2050.4604368207247</v>
      </c>
      <c r="I68" s="11">
        <f t="shared" ref="I68:I102" ca="1" si="25">IF($B68&gt;0.3,-1,1)</f>
        <v>-1</v>
      </c>
      <c r="J68" s="15">
        <f t="shared" ca="1" si="12"/>
        <v>418.19083323740387</v>
      </c>
    </row>
    <row r="69" spans="1:10" ht="15" thickBot="1">
      <c r="A69" s="16"/>
      <c r="B69" s="17">
        <f t="shared" ref="B69:B102" ca="1" si="26">RAND()</f>
        <v>0.15833640258195925</v>
      </c>
      <c r="C69" s="18">
        <f t="shared" ca="1" si="22"/>
        <v>1</v>
      </c>
      <c r="D69" s="14">
        <f t="shared" ref="D69:D102" ca="1" si="27">IF(C69=1,D68*(1+$D$2*$C$2),D68*(1-$D$2))</f>
        <v>649.42802508804584</v>
      </c>
      <c r="E69" s="16">
        <f t="shared" ca="1" si="21"/>
        <v>1</v>
      </c>
      <c r="F69" s="15">
        <f t="shared" ref="F69:F102" ca="1" si="28">IF(E69=1,F68*(1+$F$2*$E$2),F68*(1-$F$2))</f>
        <v>3931.4749481158146</v>
      </c>
      <c r="G69" s="11">
        <f t="shared" ref="G69:G102" ca="1" si="29">IF(B69&gt;0.7,-1,1)</f>
        <v>1</v>
      </c>
      <c r="H69" s="15">
        <f t="shared" ref="H69:H102" ca="1" si="30">IF(G69=1,H68*(1+$H$2*$G$2),H68*(1-$H$2))</f>
        <v>2152.9834586617608</v>
      </c>
      <c r="I69" s="11">
        <f t="shared" ca="1" si="25"/>
        <v>1</v>
      </c>
      <c r="J69" s="15">
        <f t="shared" ref="J69:J102" ca="1" si="31">IF(I69=1,J68*(1+$I$2*$J$2),J68*(1-$J$2))</f>
        <v>564.55762487049526</v>
      </c>
    </row>
    <row r="70" spans="1:10" ht="15" thickBot="1">
      <c r="A70" s="16"/>
      <c r="B70" s="17">
        <f t="shared" ca="1" si="26"/>
        <v>0.47522140396001455</v>
      </c>
      <c r="C70" s="18">
        <f t="shared" ca="1" si="22"/>
        <v>-1</v>
      </c>
      <c r="D70" s="14">
        <f t="shared" ca="1" si="27"/>
        <v>584.48522257924128</v>
      </c>
      <c r="E70" s="16">
        <f t="shared" ca="1" si="21"/>
        <v>1</v>
      </c>
      <c r="F70" s="15">
        <f t="shared" ca="1" si="28"/>
        <v>4324.6224429273962</v>
      </c>
      <c r="G70" s="11">
        <f t="shared" ca="1" si="29"/>
        <v>1</v>
      </c>
      <c r="H70" s="15">
        <f t="shared" ca="1" si="30"/>
        <v>2260.632631594849</v>
      </c>
      <c r="I70" s="11">
        <f t="shared" ca="1" si="25"/>
        <v>-1</v>
      </c>
      <c r="J70" s="15">
        <f t="shared" ca="1" si="31"/>
        <v>508.10186238344573</v>
      </c>
    </row>
    <row r="71" spans="1:10" ht="15" thickBot="1">
      <c r="A71" s="16"/>
      <c r="B71" s="17">
        <f t="shared" ca="1" si="26"/>
        <v>0.76420776120243084</v>
      </c>
      <c r="C71" s="18">
        <f t="shared" ca="1" si="22"/>
        <v>-1</v>
      </c>
      <c r="D71" s="14">
        <f t="shared" ca="1" si="27"/>
        <v>526.0367003213172</v>
      </c>
      <c r="E71" s="16">
        <f t="shared" ca="1" si="21"/>
        <v>-1</v>
      </c>
      <c r="F71" s="15">
        <f t="shared" ca="1" si="28"/>
        <v>3892.1601986346568</v>
      </c>
      <c r="G71" s="11">
        <f t="shared" ca="1" si="29"/>
        <v>-1</v>
      </c>
      <c r="H71" s="15">
        <f t="shared" ca="1" si="30"/>
        <v>2147.6010000151064</v>
      </c>
      <c r="I71" s="11">
        <f t="shared" ca="1" si="25"/>
        <v>-1</v>
      </c>
      <c r="J71" s="15">
        <f t="shared" ca="1" si="31"/>
        <v>457.29167614510118</v>
      </c>
    </row>
    <row r="72" spans="1:10" ht="15" thickBot="1">
      <c r="A72" s="16"/>
      <c r="B72" s="17">
        <f t="shared" ca="1" si="26"/>
        <v>0.91035704870869316</v>
      </c>
      <c r="C72" s="18">
        <f t="shared" ca="1" si="22"/>
        <v>-1</v>
      </c>
      <c r="D72" s="14">
        <f t="shared" ca="1" si="27"/>
        <v>473.43303028918547</v>
      </c>
      <c r="E72" s="16">
        <f t="shared" ca="1" si="21"/>
        <v>-1</v>
      </c>
      <c r="F72" s="15">
        <f t="shared" ca="1" si="28"/>
        <v>3502.9441787711912</v>
      </c>
      <c r="G72" s="11">
        <f t="shared" ca="1" si="29"/>
        <v>-1</v>
      </c>
      <c r="H72" s="15">
        <f t="shared" ca="1" si="30"/>
        <v>2040.220950014351</v>
      </c>
      <c r="I72" s="11">
        <f t="shared" ca="1" si="25"/>
        <v>-1</v>
      </c>
      <c r="J72" s="15">
        <f t="shared" ca="1" si="31"/>
        <v>411.56250853059106</v>
      </c>
    </row>
    <row r="73" spans="1:10" ht="15" thickBot="1">
      <c r="A73" s="16"/>
      <c r="B73" s="17">
        <f t="shared" ca="1" si="26"/>
        <v>0.12149107816181404</v>
      </c>
      <c r="C73" s="18">
        <f t="shared" ca="1" si="22"/>
        <v>1</v>
      </c>
      <c r="D73" s="14">
        <f t="shared" ca="1" si="27"/>
        <v>662.80624240485963</v>
      </c>
      <c r="E73" s="16">
        <f t="shared" ca="1" si="21"/>
        <v>1</v>
      </c>
      <c r="F73" s="15">
        <f t="shared" ca="1" si="28"/>
        <v>3853.2385966483107</v>
      </c>
      <c r="G73" s="11">
        <f t="shared" ca="1" si="29"/>
        <v>1</v>
      </c>
      <c r="H73" s="15">
        <f t="shared" ca="1" si="30"/>
        <v>2142.2319975150685</v>
      </c>
      <c r="I73" s="11">
        <f t="shared" ca="1" si="25"/>
        <v>1</v>
      </c>
      <c r="J73" s="15">
        <f t="shared" ca="1" si="31"/>
        <v>555.60938651629795</v>
      </c>
    </row>
    <row r="74" spans="1:10" ht="15" thickBot="1">
      <c r="A74" s="16"/>
      <c r="B74" s="17">
        <f t="shared" ca="1" si="26"/>
        <v>0.14194034912626952</v>
      </c>
      <c r="C74" s="18">
        <f t="shared" ca="1" si="22"/>
        <v>1</v>
      </c>
      <c r="D74" s="14">
        <f t="shared" ca="1" si="27"/>
        <v>927.92873936680337</v>
      </c>
      <c r="E74" s="16">
        <f t="shared" ca="1" si="21"/>
        <v>1</v>
      </c>
      <c r="F74" s="15">
        <f t="shared" ca="1" si="28"/>
        <v>4238.5624563131423</v>
      </c>
      <c r="G74" s="11">
        <f t="shared" ca="1" si="29"/>
        <v>1</v>
      </c>
      <c r="H74" s="15">
        <f t="shared" ca="1" si="30"/>
        <v>2249.3435973908222</v>
      </c>
      <c r="I74" s="11">
        <f t="shared" ca="1" si="25"/>
        <v>1</v>
      </c>
      <c r="J74" s="15">
        <f t="shared" ca="1" si="31"/>
        <v>750.07267179700227</v>
      </c>
    </row>
    <row r="75" spans="1:10" ht="15" thickBot="1">
      <c r="A75" s="16"/>
      <c r="B75" s="17">
        <f t="shared" ca="1" si="26"/>
        <v>0.65289385325851157</v>
      </c>
      <c r="C75" s="18">
        <f t="shared" ca="1" si="22"/>
        <v>-1</v>
      </c>
      <c r="D75" s="14">
        <f t="shared" ca="1" si="27"/>
        <v>835.13586543012309</v>
      </c>
      <c r="E75" s="16">
        <f t="shared" ca="1" si="21"/>
        <v>1</v>
      </c>
      <c r="F75" s="15">
        <f t="shared" ca="1" si="28"/>
        <v>4662.4187019444571</v>
      </c>
      <c r="G75" s="11">
        <f t="shared" ca="1" si="29"/>
        <v>1</v>
      </c>
      <c r="H75" s="15">
        <f t="shared" ca="1" si="30"/>
        <v>2361.8107772603635</v>
      </c>
      <c r="I75" s="11">
        <f t="shared" ca="1" si="25"/>
        <v>-1</v>
      </c>
      <c r="J75" s="15">
        <f t="shared" ca="1" si="31"/>
        <v>675.06540461730208</v>
      </c>
    </row>
    <row r="76" spans="1:10" ht="15" thickBot="1">
      <c r="A76" s="16"/>
      <c r="B76" s="17">
        <f t="shared" ca="1" si="26"/>
        <v>0.83592696283279422</v>
      </c>
      <c r="C76" s="18">
        <f t="shared" ca="1" si="22"/>
        <v>-1</v>
      </c>
      <c r="D76" s="14">
        <f t="shared" ca="1" si="27"/>
        <v>751.62227888711084</v>
      </c>
      <c r="E76" s="16">
        <f t="shared" ca="1" si="21"/>
        <v>-1</v>
      </c>
      <c r="F76" s="15">
        <f t="shared" ca="1" si="28"/>
        <v>4196.1768317500118</v>
      </c>
      <c r="G76" s="11">
        <f t="shared" ca="1" si="29"/>
        <v>-1</v>
      </c>
      <c r="H76" s="15">
        <f t="shared" ca="1" si="30"/>
        <v>2243.7202383973454</v>
      </c>
      <c r="I76" s="11">
        <f t="shared" ca="1" si="25"/>
        <v>-1</v>
      </c>
      <c r="J76" s="15">
        <f t="shared" ca="1" si="31"/>
        <v>607.55886415557188</v>
      </c>
    </row>
    <row r="77" spans="1:10" ht="15" thickBot="1">
      <c r="A77" s="16"/>
      <c r="B77" s="17">
        <f t="shared" ca="1" si="26"/>
        <v>0.98550461326441285</v>
      </c>
      <c r="C77" s="18">
        <f t="shared" ca="1" si="22"/>
        <v>-1</v>
      </c>
      <c r="D77" s="14">
        <f t="shared" ca="1" si="27"/>
        <v>676.46005099839977</v>
      </c>
      <c r="E77" s="16">
        <f t="shared" ca="1" si="21"/>
        <v>-1</v>
      </c>
      <c r="F77" s="15">
        <f t="shared" ca="1" si="28"/>
        <v>3776.5591485750106</v>
      </c>
      <c r="G77" s="11">
        <f t="shared" ca="1" si="29"/>
        <v>-1</v>
      </c>
      <c r="H77" s="15">
        <f t="shared" ca="1" si="30"/>
        <v>2131.5342264774781</v>
      </c>
      <c r="I77" s="11">
        <f t="shared" ca="1" si="25"/>
        <v>-1</v>
      </c>
      <c r="J77" s="15">
        <f t="shared" ca="1" si="31"/>
        <v>546.80297774001474</v>
      </c>
    </row>
    <row r="78" spans="1:10" ht="15" thickBot="1">
      <c r="A78" s="16"/>
      <c r="B78" s="17">
        <f t="shared" ca="1" si="26"/>
        <v>0.17712280636792921</v>
      </c>
      <c r="C78" s="18">
        <f t="shared" ca="1" si="22"/>
        <v>1</v>
      </c>
      <c r="D78" s="14">
        <f t="shared" ca="1" si="27"/>
        <v>947.04407139775958</v>
      </c>
      <c r="E78" s="16">
        <f t="shared" ca="1" si="21"/>
        <v>1</v>
      </c>
      <c r="F78" s="15">
        <f t="shared" ca="1" si="28"/>
        <v>4154.2150634325117</v>
      </c>
      <c r="G78" s="11">
        <f t="shared" ca="1" si="29"/>
        <v>1</v>
      </c>
      <c r="H78" s="15">
        <f t="shared" ca="1" si="30"/>
        <v>2238.1109378013521</v>
      </c>
      <c r="I78" s="11">
        <f t="shared" ca="1" si="25"/>
        <v>1</v>
      </c>
      <c r="J78" s="15">
        <f t="shared" ca="1" si="31"/>
        <v>738.1840199490199</v>
      </c>
    </row>
    <row r="79" spans="1:10" ht="15" thickBot="1">
      <c r="A79" s="16"/>
      <c r="B79" s="17">
        <f t="shared" ca="1" si="26"/>
        <v>0.32779183881472329</v>
      </c>
      <c r="C79" s="18">
        <f t="shared" ca="1" si="22"/>
        <v>-1</v>
      </c>
      <c r="D79" s="14">
        <f t="shared" ca="1" si="27"/>
        <v>852.3396642579836</v>
      </c>
      <c r="E79" s="16">
        <f t="shared" ca="1" si="21"/>
        <v>1</v>
      </c>
      <c r="F79" s="15">
        <f t="shared" ca="1" si="28"/>
        <v>4569.6365697757628</v>
      </c>
      <c r="G79" s="11">
        <f t="shared" ca="1" si="29"/>
        <v>1</v>
      </c>
      <c r="H79" s="15">
        <f t="shared" ca="1" si="30"/>
        <v>2350.0164846914199</v>
      </c>
      <c r="I79" s="11">
        <f t="shared" ca="1" si="25"/>
        <v>-1</v>
      </c>
      <c r="J79" s="15">
        <f t="shared" ca="1" si="31"/>
        <v>664.36561795411797</v>
      </c>
    </row>
    <row r="80" spans="1:10" ht="15" thickBot="1">
      <c r="A80" s="16"/>
      <c r="B80" s="17">
        <f t="shared" ca="1" si="26"/>
        <v>0.25964541745837832</v>
      </c>
      <c r="C80" s="18">
        <f t="shared" ca="1" si="22"/>
        <v>1</v>
      </c>
      <c r="D80" s="14">
        <f t="shared" ca="1" si="27"/>
        <v>1193.275529961177</v>
      </c>
      <c r="E80" s="16">
        <f t="shared" ca="1" si="21"/>
        <v>1</v>
      </c>
      <c r="F80" s="15">
        <f t="shared" ca="1" si="28"/>
        <v>5026.6002267533395</v>
      </c>
      <c r="G80" s="11">
        <f t="shared" ca="1" si="29"/>
        <v>1</v>
      </c>
      <c r="H80" s="15">
        <f t="shared" ca="1" si="30"/>
        <v>2467.5173089259911</v>
      </c>
      <c r="I80" s="11">
        <f t="shared" ca="1" si="25"/>
        <v>1</v>
      </c>
      <c r="J80" s="15">
        <f t="shared" ca="1" si="31"/>
        <v>896.89358423805936</v>
      </c>
    </row>
    <row r="81" spans="1:10" ht="15" thickBot="1">
      <c r="A81" s="16"/>
      <c r="B81" s="17">
        <f t="shared" ca="1" si="26"/>
        <v>0.29682850714286846</v>
      </c>
      <c r="C81" s="18">
        <f t="shared" ca="1" si="22"/>
        <v>-1</v>
      </c>
      <c r="D81" s="14">
        <f t="shared" ca="1" si="27"/>
        <v>1073.9479769650593</v>
      </c>
      <c r="E81" s="16">
        <f t="shared" ca="1" si="21"/>
        <v>1</v>
      </c>
      <c r="F81" s="15">
        <f t="shared" ca="1" si="28"/>
        <v>5529.2602494286739</v>
      </c>
      <c r="G81" s="11">
        <f t="shared" ca="1" si="29"/>
        <v>1</v>
      </c>
      <c r="H81" s="15">
        <f t="shared" ca="1" si="30"/>
        <v>2590.8931743722906</v>
      </c>
      <c r="I81" s="11">
        <f t="shared" ca="1" si="25"/>
        <v>1</v>
      </c>
      <c r="J81" s="15">
        <f t="shared" ca="1" si="31"/>
        <v>1210.8063387213801</v>
      </c>
    </row>
    <row r="82" spans="1:10" ht="15" thickBot="1">
      <c r="A82" s="16"/>
      <c r="B82" s="17">
        <f t="shared" ca="1" si="26"/>
        <v>0.90038444113611638</v>
      </c>
      <c r="C82" s="18">
        <f t="shared" ca="1" si="22"/>
        <v>-1</v>
      </c>
      <c r="D82" s="14">
        <f t="shared" ca="1" si="27"/>
        <v>966.55317926855344</v>
      </c>
      <c r="E82" s="16">
        <f t="shared" ca="1" si="21"/>
        <v>-1</v>
      </c>
      <c r="F82" s="15">
        <f t="shared" ca="1" si="28"/>
        <v>4976.3342244858068</v>
      </c>
      <c r="G82" s="11">
        <f t="shared" ca="1" si="29"/>
        <v>-1</v>
      </c>
      <c r="H82" s="15">
        <f t="shared" ca="1" si="30"/>
        <v>2461.3485156536758</v>
      </c>
      <c r="I82" s="11">
        <f t="shared" ca="1" si="25"/>
        <v>-1</v>
      </c>
      <c r="J82" s="15">
        <f t="shared" ca="1" si="31"/>
        <v>1089.7257048492422</v>
      </c>
    </row>
    <row r="83" spans="1:10" ht="15" thickBot="1">
      <c r="A83" s="16"/>
      <c r="B83" s="17">
        <f t="shared" ca="1" si="26"/>
        <v>0.18034735644989386</v>
      </c>
      <c r="C83" s="18">
        <f t="shared" ca="1" si="22"/>
        <v>1</v>
      </c>
      <c r="D83" s="14">
        <f t="shared" ca="1" si="27"/>
        <v>1353.1744509759747</v>
      </c>
      <c r="E83" s="16">
        <f t="shared" ca="1" si="21"/>
        <v>1</v>
      </c>
      <c r="F83" s="15">
        <f t="shared" ca="1" si="28"/>
        <v>5473.9676469343876</v>
      </c>
      <c r="G83" s="11">
        <f t="shared" ca="1" si="29"/>
        <v>1</v>
      </c>
      <c r="H83" s="15">
        <f t="shared" ca="1" si="30"/>
        <v>2584.4159414363598</v>
      </c>
      <c r="I83" s="11">
        <f t="shared" ca="1" si="25"/>
        <v>1</v>
      </c>
      <c r="J83" s="15">
        <f t="shared" ca="1" si="31"/>
        <v>1471.129701546477</v>
      </c>
    </row>
    <row r="84" spans="1:10" ht="15" thickBot="1">
      <c r="A84" s="16"/>
      <c r="B84" s="17">
        <f t="shared" ca="1" si="26"/>
        <v>0.12390662076639614</v>
      </c>
      <c r="C84" s="18">
        <f t="shared" ca="1" si="22"/>
        <v>1</v>
      </c>
      <c r="D84" s="14">
        <f t="shared" ca="1" si="27"/>
        <v>1894.4442313663644</v>
      </c>
      <c r="E84" s="16">
        <f t="shared" ca="1" si="21"/>
        <v>1</v>
      </c>
      <c r="F84" s="15">
        <f t="shared" ca="1" si="28"/>
        <v>6021.3644116278265</v>
      </c>
      <c r="G84" s="11">
        <f t="shared" ca="1" si="29"/>
        <v>1</v>
      </c>
      <c r="H84" s="15">
        <f t="shared" ca="1" si="30"/>
        <v>2713.636738508178</v>
      </c>
      <c r="I84" s="11">
        <f t="shared" ca="1" si="25"/>
        <v>1</v>
      </c>
      <c r="J84" s="15">
        <f t="shared" ca="1" si="31"/>
        <v>1986.0250970877441</v>
      </c>
    </row>
    <row r="85" spans="1:10" ht="15" thickBot="1">
      <c r="A85" s="16"/>
      <c r="B85" s="17">
        <f t="shared" ca="1" si="26"/>
        <v>0.18708622394563956</v>
      </c>
      <c r="C85" s="18">
        <f t="shared" ca="1" si="22"/>
        <v>1</v>
      </c>
      <c r="D85" s="14">
        <f t="shared" ca="1" si="27"/>
        <v>2652.2219239129099</v>
      </c>
      <c r="E85" s="16">
        <f t="shared" ca="1" si="21"/>
        <v>1</v>
      </c>
      <c r="F85" s="15">
        <f t="shared" ca="1" si="28"/>
        <v>6623.5008527906093</v>
      </c>
      <c r="G85" s="11">
        <f t="shared" ca="1" si="29"/>
        <v>1</v>
      </c>
      <c r="H85" s="15">
        <f t="shared" ca="1" si="30"/>
        <v>2849.3185754335873</v>
      </c>
      <c r="I85" s="11">
        <f t="shared" ca="1" si="25"/>
        <v>1</v>
      </c>
      <c r="J85" s="15">
        <f t="shared" ca="1" si="31"/>
        <v>2681.1338810684547</v>
      </c>
    </row>
    <row r="86" spans="1:10" ht="15" thickBot="1">
      <c r="A86" s="16"/>
      <c r="B86" s="17">
        <f t="shared" ca="1" si="26"/>
        <v>9.096460647868243E-2</v>
      </c>
      <c r="C86" s="18">
        <f t="shared" ca="1" si="22"/>
        <v>1</v>
      </c>
      <c r="D86" s="14">
        <f t="shared" ca="1" si="27"/>
        <v>3713.1106934780737</v>
      </c>
      <c r="E86" s="16">
        <f t="shared" ref="E86:E102" ca="1" si="32">IF(B86&gt;0.7,-1,1)</f>
        <v>1</v>
      </c>
      <c r="F86" s="15">
        <f t="shared" ca="1" si="28"/>
        <v>7285.8509380696705</v>
      </c>
      <c r="G86" s="11">
        <f t="shared" ca="1" si="29"/>
        <v>1</v>
      </c>
      <c r="H86" s="15">
        <f t="shared" ca="1" si="30"/>
        <v>2991.7845042052668</v>
      </c>
      <c r="I86" s="11">
        <f t="shared" ca="1" si="25"/>
        <v>1</v>
      </c>
      <c r="J86" s="15">
        <f t="shared" ca="1" si="31"/>
        <v>3619.530739442414</v>
      </c>
    </row>
    <row r="87" spans="1:10" ht="15" thickBot="1">
      <c r="A87" s="16"/>
      <c r="B87" s="17">
        <f t="shared" ca="1" si="26"/>
        <v>0.76606304942365011</v>
      </c>
      <c r="C87" s="18">
        <f t="shared" ref="C87" ca="1" si="33">IF(B87&gt;0.28,-1,1)</f>
        <v>-1</v>
      </c>
      <c r="D87" s="14">
        <f t="shared" ca="1" si="27"/>
        <v>3341.7996241302662</v>
      </c>
      <c r="E87" s="16">
        <f t="shared" ca="1" si="32"/>
        <v>-1</v>
      </c>
      <c r="F87" s="15">
        <f t="shared" ca="1" si="28"/>
        <v>6557.2658442627035</v>
      </c>
      <c r="G87" s="11">
        <f t="shared" ca="1" si="29"/>
        <v>-1</v>
      </c>
      <c r="H87" s="15">
        <f t="shared" ca="1" si="30"/>
        <v>2842.1952789950033</v>
      </c>
      <c r="I87" s="11">
        <f t="shared" ca="1" si="25"/>
        <v>-1</v>
      </c>
      <c r="J87" s="15">
        <f t="shared" ca="1" si="31"/>
        <v>3257.5776654981728</v>
      </c>
    </row>
    <row r="88" spans="1:10" ht="15" thickBot="1">
      <c r="A88" s="16"/>
      <c r="B88" s="17">
        <f t="shared" ca="1" si="26"/>
        <v>0.58335795690839887</v>
      </c>
      <c r="C88" s="18">
        <f t="shared" ref="C88:C102" ca="1" si="34">IF(B88&gt;0.28,-1,1)</f>
        <v>-1</v>
      </c>
      <c r="D88" s="14">
        <f t="shared" ca="1" si="27"/>
        <v>3007.6196617172395</v>
      </c>
      <c r="E88" s="16">
        <f t="shared" ca="1" si="32"/>
        <v>1</v>
      </c>
      <c r="F88" s="15">
        <f t="shared" ca="1" si="28"/>
        <v>7212.9924286889745</v>
      </c>
      <c r="G88" s="11">
        <f t="shared" ca="1" si="29"/>
        <v>1</v>
      </c>
      <c r="H88" s="15">
        <f t="shared" ca="1" si="30"/>
        <v>2984.3050429447535</v>
      </c>
      <c r="I88" s="11">
        <f t="shared" ca="1" si="25"/>
        <v>-1</v>
      </c>
      <c r="J88" s="15">
        <f t="shared" ca="1" si="31"/>
        <v>2931.8198989483558</v>
      </c>
    </row>
    <row r="89" spans="1:10" ht="15" thickBot="1">
      <c r="A89" s="16"/>
      <c r="B89" s="17">
        <f t="shared" ca="1" si="26"/>
        <v>0.26627520586536202</v>
      </c>
      <c r="C89" s="18">
        <f t="shared" ca="1" si="34"/>
        <v>1</v>
      </c>
      <c r="D89" s="14">
        <f t="shared" ca="1" si="27"/>
        <v>4210.6675264041351</v>
      </c>
      <c r="E89" s="16">
        <f t="shared" ca="1" si="32"/>
        <v>1</v>
      </c>
      <c r="F89" s="15">
        <f t="shared" ca="1" si="28"/>
        <v>7934.2916715578731</v>
      </c>
      <c r="G89" s="11">
        <f t="shared" ca="1" si="29"/>
        <v>1</v>
      </c>
      <c r="H89" s="15">
        <f t="shared" ca="1" si="30"/>
        <v>3133.5202950919911</v>
      </c>
      <c r="I89" s="11">
        <f t="shared" ca="1" si="25"/>
        <v>1</v>
      </c>
      <c r="J89" s="15">
        <f t="shared" ca="1" si="31"/>
        <v>3957.9568635802807</v>
      </c>
    </row>
    <row r="90" spans="1:10" ht="15" thickBot="1">
      <c r="A90" s="16"/>
      <c r="B90" s="17">
        <f t="shared" ca="1" si="26"/>
        <v>0.53574125608250112</v>
      </c>
      <c r="C90" s="18">
        <f t="shared" ca="1" si="34"/>
        <v>-1</v>
      </c>
      <c r="D90" s="14">
        <f t="shared" ca="1" si="27"/>
        <v>3789.6007737637215</v>
      </c>
      <c r="E90" s="16">
        <f t="shared" ca="1" si="32"/>
        <v>1</v>
      </c>
      <c r="F90" s="15">
        <f t="shared" ca="1" si="28"/>
        <v>8727.7208387136616</v>
      </c>
      <c r="G90" s="11">
        <f t="shared" ca="1" si="29"/>
        <v>1</v>
      </c>
      <c r="H90" s="15">
        <f t="shared" ca="1" si="30"/>
        <v>3290.1963098465908</v>
      </c>
      <c r="I90" s="11">
        <f t="shared" ca="1" si="25"/>
        <v>-1</v>
      </c>
      <c r="J90" s="15">
        <f t="shared" ca="1" si="31"/>
        <v>3562.1611772222527</v>
      </c>
    </row>
    <row r="91" spans="1:10" ht="15" thickBot="1">
      <c r="A91" s="16"/>
      <c r="B91" s="17">
        <f t="shared" ca="1" si="26"/>
        <v>2.1430974508018452E-2</v>
      </c>
      <c r="C91" s="18">
        <f t="shared" ca="1" si="34"/>
        <v>1</v>
      </c>
      <c r="D91" s="14">
        <f t="shared" ca="1" si="27"/>
        <v>5305.4410832692101</v>
      </c>
      <c r="E91" s="16">
        <f t="shared" ca="1" si="32"/>
        <v>1</v>
      </c>
      <c r="F91" s="15">
        <f t="shared" ca="1" si="28"/>
        <v>9600.4929225850283</v>
      </c>
      <c r="G91" s="11">
        <f t="shared" ca="1" si="29"/>
        <v>1</v>
      </c>
      <c r="H91" s="15">
        <f t="shared" ca="1" si="30"/>
        <v>3454.7061253389206</v>
      </c>
      <c r="I91" s="11">
        <f t="shared" ca="1" si="25"/>
        <v>1</v>
      </c>
      <c r="J91" s="15">
        <f t="shared" ca="1" si="31"/>
        <v>4808.9175892500416</v>
      </c>
    </row>
    <row r="92" spans="1:10" ht="15" thickBot="1">
      <c r="A92" s="16"/>
      <c r="B92" s="17">
        <f t="shared" ca="1" si="26"/>
        <v>0.84976536570293804</v>
      </c>
      <c r="C92" s="18">
        <f t="shared" ca="1" si="34"/>
        <v>-1</v>
      </c>
      <c r="D92" s="14">
        <f t="shared" ca="1" si="27"/>
        <v>4774.8969749422895</v>
      </c>
      <c r="E92" s="16">
        <f t="shared" ca="1" si="32"/>
        <v>-1</v>
      </c>
      <c r="F92" s="15">
        <f t="shared" ca="1" si="28"/>
        <v>8640.4436303265265</v>
      </c>
      <c r="G92" s="11">
        <f t="shared" ca="1" si="29"/>
        <v>-1</v>
      </c>
      <c r="H92" s="15">
        <f t="shared" ca="1" si="30"/>
        <v>3281.9708190719743</v>
      </c>
      <c r="I92" s="11">
        <f t="shared" ca="1" si="25"/>
        <v>-1</v>
      </c>
      <c r="J92" s="15">
        <f t="shared" ca="1" si="31"/>
        <v>4328.0258303250375</v>
      </c>
    </row>
    <row r="93" spans="1:10" ht="15" thickBot="1">
      <c r="A93" s="16"/>
      <c r="B93" s="17">
        <f t="shared" ca="1" si="26"/>
        <v>0.22802711700983691</v>
      </c>
      <c r="C93" s="18">
        <f t="shared" ca="1" si="34"/>
        <v>1</v>
      </c>
      <c r="D93" s="14">
        <f t="shared" ca="1" si="27"/>
        <v>6684.8557649192053</v>
      </c>
      <c r="E93" s="16">
        <f t="shared" ca="1" si="32"/>
        <v>1</v>
      </c>
      <c r="F93" s="15">
        <f t="shared" ca="1" si="28"/>
        <v>9504.4879933591801</v>
      </c>
      <c r="G93" s="11">
        <f t="shared" ca="1" si="29"/>
        <v>1</v>
      </c>
      <c r="H93" s="15">
        <f t="shared" ca="1" si="30"/>
        <v>3446.0693600255731</v>
      </c>
      <c r="I93" s="11">
        <f t="shared" ca="1" si="25"/>
        <v>1</v>
      </c>
      <c r="J93" s="15">
        <f t="shared" ca="1" si="31"/>
        <v>5842.834870938801</v>
      </c>
    </row>
    <row r="94" spans="1:10" ht="15" thickBot="1">
      <c r="A94" s="16"/>
      <c r="B94" s="17">
        <f t="shared" ca="1" si="26"/>
        <v>0.28947088067476123</v>
      </c>
      <c r="C94" s="18">
        <f t="shared" ca="1" si="34"/>
        <v>-1</v>
      </c>
      <c r="D94" s="14">
        <f t="shared" ca="1" si="27"/>
        <v>6016.370188427285</v>
      </c>
      <c r="E94" s="16">
        <f t="shared" ca="1" si="32"/>
        <v>1</v>
      </c>
      <c r="F94" s="15">
        <f t="shared" ca="1" si="28"/>
        <v>10454.936792695098</v>
      </c>
      <c r="G94" s="11">
        <f t="shared" ca="1" si="29"/>
        <v>1</v>
      </c>
      <c r="H94" s="15">
        <f t="shared" ca="1" si="30"/>
        <v>3618.3728280268519</v>
      </c>
      <c r="I94" s="11">
        <f t="shared" ca="1" si="25"/>
        <v>1</v>
      </c>
      <c r="J94" s="15">
        <f t="shared" ca="1" si="31"/>
        <v>7887.8270757673818</v>
      </c>
    </row>
    <row r="95" spans="1:10" ht="15" thickBot="1">
      <c r="A95" s="16"/>
      <c r="B95" s="17">
        <f t="shared" ca="1" si="26"/>
        <v>0.97904048393388177</v>
      </c>
      <c r="C95" s="18">
        <f t="shared" ca="1" si="34"/>
        <v>-1</v>
      </c>
      <c r="D95" s="14">
        <f t="shared" ca="1" si="27"/>
        <v>5414.7331695845569</v>
      </c>
      <c r="E95" s="16">
        <f t="shared" ca="1" si="32"/>
        <v>-1</v>
      </c>
      <c r="F95" s="15">
        <f t="shared" ca="1" si="28"/>
        <v>9409.4431134255883</v>
      </c>
      <c r="G95" s="11">
        <f t="shared" ca="1" si="29"/>
        <v>-1</v>
      </c>
      <c r="H95" s="15">
        <f t="shared" ca="1" si="30"/>
        <v>3437.454186625509</v>
      </c>
      <c r="I95" s="11">
        <f t="shared" ca="1" si="25"/>
        <v>-1</v>
      </c>
      <c r="J95" s="15">
        <f t="shared" ca="1" si="31"/>
        <v>7099.0443681906436</v>
      </c>
    </row>
    <row r="96" spans="1:10" ht="15" thickBot="1">
      <c r="A96" s="16"/>
      <c r="B96" s="17">
        <f t="shared" ca="1" si="26"/>
        <v>0.13636934962245983</v>
      </c>
      <c r="C96" s="18">
        <f t="shared" ca="1" si="34"/>
        <v>1</v>
      </c>
      <c r="D96" s="14">
        <f t="shared" ca="1" si="27"/>
        <v>7580.6264374183793</v>
      </c>
      <c r="E96" s="16">
        <f t="shared" ca="1" si="32"/>
        <v>1</v>
      </c>
      <c r="F96" s="15">
        <f t="shared" ca="1" si="28"/>
        <v>10350.387424768149</v>
      </c>
      <c r="G96" s="11">
        <f t="shared" ca="1" si="29"/>
        <v>1</v>
      </c>
      <c r="H96" s="15">
        <f t="shared" ca="1" si="30"/>
        <v>3609.3268959567845</v>
      </c>
      <c r="I96" s="11">
        <f t="shared" ca="1" si="25"/>
        <v>1</v>
      </c>
      <c r="J96" s="15">
        <f t="shared" ca="1" si="31"/>
        <v>9583.7098970573697</v>
      </c>
    </row>
    <row r="97" spans="1:10" ht="15" thickBot="1">
      <c r="A97" s="16"/>
      <c r="B97" s="17">
        <f t="shared" ca="1" si="26"/>
        <v>0.51218361716857785</v>
      </c>
      <c r="C97" s="18">
        <f t="shared" ca="1" si="34"/>
        <v>-1</v>
      </c>
      <c r="D97" s="14">
        <f t="shared" ca="1" si="27"/>
        <v>6822.5637936765415</v>
      </c>
      <c r="E97" s="16">
        <f t="shared" ca="1" si="32"/>
        <v>1</v>
      </c>
      <c r="F97" s="15">
        <f t="shared" ca="1" si="28"/>
        <v>11385.426167244965</v>
      </c>
      <c r="G97" s="11">
        <f t="shared" ca="1" si="29"/>
        <v>1</v>
      </c>
      <c r="H97" s="15">
        <f t="shared" ca="1" si="30"/>
        <v>3789.7932407546241</v>
      </c>
      <c r="I97" s="11">
        <f t="shared" ca="1" si="25"/>
        <v>-1</v>
      </c>
      <c r="J97" s="15">
        <f t="shared" ca="1" si="31"/>
        <v>8625.3389073516337</v>
      </c>
    </row>
    <row r="98" spans="1:10" ht="15" thickBot="1">
      <c r="A98" s="16"/>
      <c r="B98" s="17">
        <f t="shared" ca="1" si="26"/>
        <v>0.14961639623902678</v>
      </c>
      <c r="C98" s="18">
        <f t="shared" ca="1" si="34"/>
        <v>1</v>
      </c>
      <c r="D98" s="14">
        <f t="shared" ca="1" si="27"/>
        <v>9551.5893111471578</v>
      </c>
      <c r="E98" s="16">
        <f t="shared" ca="1" si="32"/>
        <v>1</v>
      </c>
      <c r="F98" s="15">
        <f t="shared" ca="1" si="28"/>
        <v>12523.968783969462</v>
      </c>
      <c r="G98" s="11">
        <f t="shared" ca="1" si="29"/>
        <v>1</v>
      </c>
      <c r="H98" s="15">
        <f t="shared" ca="1" si="30"/>
        <v>3979.2829027923553</v>
      </c>
      <c r="I98" s="11">
        <f t="shared" ca="1" si="25"/>
        <v>1</v>
      </c>
      <c r="J98" s="15">
        <f t="shared" ca="1" si="31"/>
        <v>11644.207524924706</v>
      </c>
    </row>
    <row r="99" spans="1:10" ht="15" thickBot="1">
      <c r="A99" s="16"/>
      <c r="B99" s="17">
        <f t="shared" ca="1" si="26"/>
        <v>0.94752664164910627</v>
      </c>
      <c r="C99" s="18">
        <f t="shared" ca="1" si="34"/>
        <v>-1</v>
      </c>
      <c r="D99" s="14">
        <f t="shared" ca="1" si="27"/>
        <v>8596.4303800324415</v>
      </c>
      <c r="E99" s="16">
        <f t="shared" ca="1" si="32"/>
        <v>-1</v>
      </c>
      <c r="F99" s="15">
        <f t="shared" ca="1" si="28"/>
        <v>11271.571905572515</v>
      </c>
      <c r="G99" s="11">
        <f t="shared" ca="1" si="29"/>
        <v>-1</v>
      </c>
      <c r="H99" s="15">
        <f t="shared" ca="1" si="30"/>
        <v>3780.3187576527375</v>
      </c>
      <c r="I99" s="11">
        <f t="shared" ca="1" si="25"/>
        <v>-1</v>
      </c>
      <c r="J99" s="15">
        <f t="shared" ca="1" si="31"/>
        <v>10479.786772432237</v>
      </c>
    </row>
    <row r="100" spans="1:10" ht="15" thickBot="1">
      <c r="A100" s="16"/>
      <c r="B100" s="17">
        <f t="shared" ca="1" si="26"/>
        <v>0.16439655199579906</v>
      </c>
      <c r="C100" s="18">
        <f t="shared" ca="1" si="34"/>
        <v>1</v>
      </c>
      <c r="D100" s="14">
        <f t="shared" ca="1" si="27"/>
        <v>12035.002532045417</v>
      </c>
      <c r="E100" s="16">
        <f t="shared" ca="1" si="32"/>
        <v>1</v>
      </c>
      <c r="F100" s="15">
        <f t="shared" ca="1" si="28"/>
        <v>12398.729096129768</v>
      </c>
      <c r="G100" s="11">
        <f t="shared" ca="1" si="29"/>
        <v>1</v>
      </c>
      <c r="H100" s="15">
        <f t="shared" ca="1" si="30"/>
        <v>3969.3346955353745</v>
      </c>
      <c r="I100" s="11">
        <f t="shared" ca="1" si="25"/>
        <v>1</v>
      </c>
      <c r="J100" s="15">
        <f t="shared" ca="1" si="31"/>
        <v>14147.712142783521</v>
      </c>
    </row>
    <row r="101" spans="1:10" ht="15" thickBot="1">
      <c r="A101" s="16"/>
      <c r="B101" s="17">
        <f t="shared" ca="1" si="26"/>
        <v>0.9957231702302406</v>
      </c>
      <c r="C101" s="18">
        <f t="shared" ca="1" si="34"/>
        <v>-1</v>
      </c>
      <c r="D101" s="14">
        <f t="shared" ca="1" si="27"/>
        <v>10831.502278840875</v>
      </c>
      <c r="E101" s="16">
        <f t="shared" ca="1" si="32"/>
        <v>-1</v>
      </c>
      <c r="F101" s="15">
        <f t="shared" ca="1" si="28"/>
        <v>11158.85618651679</v>
      </c>
      <c r="G101" s="11">
        <f t="shared" ca="1" si="29"/>
        <v>-1</v>
      </c>
      <c r="H101" s="15">
        <f t="shared" ca="1" si="30"/>
        <v>3770.8679607586055</v>
      </c>
      <c r="I101" s="11">
        <f t="shared" ca="1" si="25"/>
        <v>-1</v>
      </c>
      <c r="J101" s="15">
        <f t="shared" ca="1" si="31"/>
        <v>12732.94092850517</v>
      </c>
    </row>
    <row r="102" spans="1:10" ht="15" thickBot="1">
      <c r="A102" s="16"/>
      <c r="B102" s="17">
        <f t="shared" ca="1" si="26"/>
        <v>0.10370565797548503</v>
      </c>
      <c r="C102" s="18">
        <f t="shared" ca="1" si="34"/>
        <v>1</v>
      </c>
      <c r="D102" s="14">
        <f t="shared" ca="1" si="27"/>
        <v>15164.103190377224</v>
      </c>
      <c r="E102" s="16">
        <f t="shared" ca="1" si="32"/>
        <v>1</v>
      </c>
      <c r="F102" s="15">
        <f t="shared" ca="1" si="28"/>
        <v>12274.741805168471</v>
      </c>
      <c r="G102" s="11">
        <f t="shared" ca="1" si="29"/>
        <v>1</v>
      </c>
      <c r="H102" s="15">
        <f t="shared" ca="1" si="30"/>
        <v>3959.4113587965358</v>
      </c>
      <c r="I102" s="11">
        <f t="shared" ca="1" si="25"/>
        <v>1</v>
      </c>
      <c r="J102" s="15">
        <f t="shared" ca="1" si="31"/>
        <v>17189.470253481981</v>
      </c>
    </row>
    <row r="103" spans="1:10">
      <c r="C103" s="19">
        <f ca="1">COUNTIF(C2:C102,1)</f>
        <v>30</v>
      </c>
      <c r="E103" s="19">
        <f ca="1">COUNTIF(E2:E102,1)</f>
        <v>66</v>
      </c>
      <c r="G103" s="11"/>
      <c r="H103" s="15"/>
      <c r="I103" s="19">
        <f ca="1">COUNTIF(I2:I102,1)</f>
        <v>33</v>
      </c>
    </row>
  </sheetData>
  <conditionalFormatting sqref="E1:E2 C3:C1048576">
    <cfRule type="cellIs" dxfId="5" priority="4" stopIfTrue="1" operator="lessThan">
      <formula>0</formula>
    </cfRule>
  </conditionalFormatting>
  <conditionalFormatting sqref="E3:E102">
    <cfRule type="cellIs" dxfId="4" priority="5" stopIfTrue="1" operator="lessThan">
      <formula>0</formula>
    </cfRule>
  </conditionalFormatting>
  <conditionalFormatting sqref="E103 G1:G103">
    <cfRule type="cellIs" dxfId="3" priority="6" stopIfTrue="1" operator="lessThan">
      <formula>0</formula>
    </cfRule>
  </conditionalFormatting>
  <conditionalFormatting sqref="I1:I2">
    <cfRule type="cellIs" dxfId="2" priority="1" stopIfTrue="1" operator="lessThan">
      <formula>0</formula>
    </cfRule>
  </conditionalFormatting>
  <conditionalFormatting sqref="I3:I102">
    <cfRule type="cellIs" dxfId="1" priority="2" stopIfTrue="1" operator="lessThan">
      <formula>0</formula>
    </cfRule>
  </conditionalFormatting>
  <conditionalFormatting sqref="I103">
    <cfRule type="cellIs" dxfId="0" priority="3" stopIfTrue="1" operator="lessThan">
      <formula>0</formula>
    </cfRule>
  </conditionalFormatting>
  <pageMargins left="0.69930555555555596" right="0.69930555555555596" top="0.75" bottom="0.75" header="0.3" footer="0.3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2-side VS 1-side</vt:lpstr>
      <vt:lpstr>2-side VS 1-side-v2</vt:lpstr>
      <vt:lpstr>ComprehensiveComp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 Ding</dc:creator>
  <cp:lastModifiedBy>zding</cp:lastModifiedBy>
  <dcterms:created xsi:type="dcterms:W3CDTF">2013-10-31T06:30:04Z</dcterms:created>
  <dcterms:modified xsi:type="dcterms:W3CDTF">2013-10-31T21:37:23Z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